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TÚ\STAVBY\A 24 STAVBY LA 2024\A 24 009 Rozšíření balneoprovozu\01 - VÝBĚROVÉ ŘÍZENÍ\STAVBA\ZD 2025_08_19\"/>
    </mc:Choice>
  </mc:AlternateContent>
  <bookViews>
    <workbookView xWindow="3096" yWindow="0" windowWidth="22620" windowHeight="14928" tabRatio="845" activeTab="9"/>
  </bookViews>
  <sheets>
    <sheet name="Pokyny pro vyplnění" sheetId="5" r:id="rId1"/>
    <sheet name="Rekapitulace stavby" sheetId="1" r:id="rId2"/>
    <sheet name="01 -  I.Etapa - Rozšíření..." sheetId="2" r:id="rId3"/>
    <sheet name="02 - Příjezdová komunikac..." sheetId="3" r:id="rId4"/>
    <sheet name="03 - VRN" sheetId="4" r:id="rId5"/>
    <sheet name="VZT" sheetId="6" r:id="rId6"/>
    <sheet name="Technologie" sheetId="7" r:id="rId7"/>
    <sheet name="Osvětlení" sheetId="8" r:id="rId8"/>
    <sheet name="ÚT" sheetId="9" r:id="rId9"/>
    <sheet name="M+R" sheetId="10" r:id="rId10"/>
  </sheets>
  <definedNames>
    <definedName name="_xlnm._FilterDatabase" localSheetId="2" hidden="1">'01 -  I.Etapa - Rozšíření...'!$I$2:$I$3432</definedName>
    <definedName name="_xlnm._FilterDatabase" localSheetId="3" hidden="1">'02 - Příjezdová komunikac...'!$C$84:$K$184</definedName>
    <definedName name="_xlnm._FilterDatabase" localSheetId="4" hidden="1">'03 - VRN'!$C$84:$K$123</definedName>
    <definedName name="_xlnm._FilterDatabase" localSheetId="6" hidden="1">Technologie!$J$1:$J$260</definedName>
    <definedName name="_xlnm._FilterDatabase" localSheetId="5" hidden="1">VZT!$E$1:$E$197</definedName>
    <definedName name="_xlnm.Print_Titles" localSheetId="2">'01 -  I.Etapa - Rozšíření...'!$130:$130</definedName>
    <definedName name="_xlnm.Print_Titles" localSheetId="3">'02 - Příjezdová komunikac...'!$84:$84</definedName>
    <definedName name="_xlnm.Print_Titles" localSheetId="4">'03 - VRN'!$84:$84</definedName>
    <definedName name="_xlnm.Print_Titles" localSheetId="1">'Rekapitulace stavby'!$52:$52</definedName>
    <definedName name="_xlnm.Print_Area" localSheetId="2">'01 -  I.Etapa - Rozšíření...'!$C$4:$J$39,'01 -  I.Etapa - Rozšíření...'!$C$45:$J$112,'01 -  I.Etapa - Rozšíření...'!$C$118:$K$3431</definedName>
    <definedName name="_xlnm.Print_Area" localSheetId="3">'02 - Příjezdová komunikac...'!$C$4:$J$39,'02 - Příjezdová komunikac...'!$C$45:$J$66,'02 - Příjezdová komunikac...'!$C$72:$K$184</definedName>
    <definedName name="_xlnm.Print_Area" localSheetId="4">'03 - VRN'!$C$4:$J$39,'03 - VRN'!$C$45:$J$66,'03 - VRN'!$C$72:$K$123</definedName>
    <definedName name="_xlnm.Print_Area" localSheetId="0">'Pokyny pro vyplnění'!$B$2:$K$71,'Pokyny pro vyplnění'!$B$74:$K$118,'Pokyny pro vyplnění'!$B$121:$K$161,'Pokyny pro vyplnění'!$B$164:$K$219</definedName>
    <definedName name="_xlnm.Print_Area" localSheetId="1">'Rekapitulace stavby'!$D$4:$AO$36,'Rekapitulace stavby'!$C$42:$AQ$58</definedName>
  </definedNames>
  <calcPr calcId="162913"/>
</workbook>
</file>

<file path=xl/calcChain.xml><?xml version="1.0" encoding="utf-8"?>
<calcChain xmlns="http://schemas.openxmlformats.org/spreadsheetml/2006/main">
  <c r="D233" i="8" l="1"/>
  <c r="F233" i="8" s="1"/>
  <c r="F211" i="10" l="1"/>
  <c r="F210" i="10"/>
  <c r="F209" i="10"/>
  <c r="F208" i="10"/>
  <c r="F207" i="10"/>
  <c r="F206" i="10"/>
  <c r="F205" i="10"/>
  <c r="F202" i="10"/>
  <c r="F201" i="10"/>
  <c r="F200" i="10"/>
  <c r="F199" i="10"/>
  <c r="F198" i="10"/>
  <c r="F197" i="10"/>
  <c r="F196" i="10"/>
  <c r="F195" i="10"/>
  <c r="F194" i="10"/>
  <c r="F193" i="10"/>
  <c r="F190" i="10"/>
  <c r="F187" i="10"/>
  <c r="F184" i="10"/>
  <c r="F181" i="10"/>
  <c r="F178" i="10"/>
  <c r="F175" i="10"/>
  <c r="F172" i="10"/>
  <c r="F169" i="10"/>
  <c r="F165" i="10"/>
  <c r="F159" i="10"/>
  <c r="F156" i="10"/>
  <c r="F153" i="10"/>
  <c r="F150" i="10"/>
  <c r="F147" i="10"/>
  <c r="F139" i="10"/>
  <c r="F136" i="10"/>
  <c r="F133" i="10"/>
  <c r="F128" i="10"/>
  <c r="F125" i="10"/>
  <c r="F122" i="10"/>
  <c r="F119" i="10"/>
  <c r="F116" i="10"/>
  <c r="F113" i="10"/>
  <c r="F110" i="10"/>
  <c r="F107" i="10"/>
  <c r="F104" i="10"/>
  <c r="F102" i="10"/>
  <c r="F97" i="10"/>
  <c r="F94" i="10"/>
  <c r="F91" i="10"/>
  <c r="F88" i="10"/>
  <c r="F85" i="10"/>
  <c r="F82" i="10"/>
  <c r="F79" i="10"/>
  <c r="F76" i="10"/>
  <c r="F73" i="10"/>
  <c r="F71" i="10"/>
  <c r="F66" i="10"/>
  <c r="F63" i="10"/>
  <c r="F60" i="10"/>
  <c r="F57" i="10"/>
  <c r="F54" i="10"/>
  <c r="F51" i="10"/>
  <c r="F48" i="10"/>
  <c r="F45" i="10"/>
  <c r="F42" i="10"/>
  <c r="F40" i="10"/>
  <c r="F36" i="10"/>
  <c r="F35" i="10"/>
  <c r="F34" i="10"/>
  <c r="F33" i="10"/>
  <c r="F32" i="10"/>
  <c r="F31" i="10"/>
  <c r="F30" i="10"/>
  <c r="F29" i="10"/>
  <c r="F22" i="10"/>
  <c r="F18" i="10"/>
  <c r="F12" i="10"/>
  <c r="F8" i="10"/>
  <c r="E401" i="9"/>
  <c r="E399" i="9"/>
  <c r="E397" i="9"/>
  <c r="E395" i="9"/>
  <c r="E389" i="9"/>
  <c r="E388" i="9"/>
  <c r="E387" i="9"/>
  <c r="E386" i="9"/>
  <c r="E385" i="9"/>
  <c r="E384" i="9"/>
  <c r="E383" i="9"/>
  <c r="E382" i="9"/>
  <c r="E381" i="9"/>
  <c r="E380" i="9"/>
  <c r="E379" i="9"/>
  <c r="E378" i="9"/>
  <c r="E377" i="9"/>
  <c r="E369" i="9"/>
  <c r="E368" i="9"/>
  <c r="E366" i="9" s="1"/>
  <c r="E24" i="9" s="1"/>
  <c r="C362" i="9"/>
  <c r="E362" i="9" s="1"/>
  <c r="C361" i="9"/>
  <c r="E361" i="9" s="1"/>
  <c r="C360" i="9"/>
  <c r="E360" i="9" s="1"/>
  <c r="C356" i="9"/>
  <c r="E356" i="9" s="1"/>
  <c r="C355" i="9"/>
  <c r="E355" i="9" s="1"/>
  <c r="C354" i="9"/>
  <c r="E354" i="9" s="1"/>
  <c r="C353" i="9"/>
  <c r="E353" i="9" s="1"/>
  <c r="C352" i="9"/>
  <c r="E352" i="9" s="1"/>
  <c r="C351" i="9"/>
  <c r="E351" i="9" s="1"/>
  <c r="E347" i="9"/>
  <c r="E341" i="9"/>
  <c r="E340" i="9"/>
  <c r="E339" i="9"/>
  <c r="C333" i="9"/>
  <c r="E333" i="9" s="1"/>
  <c r="C332" i="9"/>
  <c r="E332" i="9" s="1"/>
  <c r="E325" i="9"/>
  <c r="E323" i="9"/>
  <c r="E322" i="9"/>
  <c r="C320" i="9"/>
  <c r="E320" i="9" s="1"/>
  <c r="C319" i="9"/>
  <c r="E319" i="9" s="1"/>
  <c r="C318" i="9"/>
  <c r="E318" i="9" s="1"/>
  <c r="C317" i="9"/>
  <c r="E317" i="9" s="1"/>
  <c r="C316" i="9"/>
  <c r="E316" i="9" s="1"/>
  <c r="C315" i="9"/>
  <c r="E315" i="9" s="1"/>
  <c r="C314" i="9"/>
  <c r="E314" i="9" s="1"/>
  <c r="C313" i="9"/>
  <c r="E313" i="9" s="1"/>
  <c r="C312" i="9"/>
  <c r="E312" i="9" s="1"/>
  <c r="E307" i="9"/>
  <c r="C304" i="9"/>
  <c r="E304" i="9" s="1"/>
  <c r="C303" i="9"/>
  <c r="E303" i="9" s="1"/>
  <c r="C302" i="9"/>
  <c r="E302" i="9" s="1"/>
  <c r="C301" i="9"/>
  <c r="E301" i="9" s="1"/>
  <c r="C300" i="9"/>
  <c r="E300" i="9" s="1"/>
  <c r="C299" i="9"/>
  <c r="E299" i="9" s="1"/>
  <c r="E286" i="9"/>
  <c r="C284" i="9"/>
  <c r="E284" i="9" s="1"/>
  <c r="E280" i="9"/>
  <c r="C278" i="9"/>
  <c r="E278" i="9" s="1"/>
  <c r="C276" i="9"/>
  <c r="E276" i="9" s="1"/>
  <c r="E272" i="9"/>
  <c r="E271" i="9"/>
  <c r="E270" i="9"/>
  <c r="E266" i="9"/>
  <c r="C262" i="9"/>
  <c r="E262" i="9" s="1"/>
  <c r="C260" i="9"/>
  <c r="C264" i="9" s="1"/>
  <c r="E264" i="9" s="1"/>
  <c r="C258" i="9"/>
  <c r="E258" i="9" s="1"/>
  <c r="C254" i="9"/>
  <c r="C256" i="9" s="1"/>
  <c r="E256" i="9" s="1"/>
  <c r="E250" i="9"/>
  <c r="E247" i="9"/>
  <c r="E246" i="9"/>
  <c r="E239" i="9"/>
  <c r="C237" i="9"/>
  <c r="E237" i="9" s="1"/>
  <c r="C235" i="9"/>
  <c r="E235" i="9" s="1"/>
  <c r="E233" i="9"/>
  <c r="E232" i="9"/>
  <c r="E231" i="9"/>
  <c r="E230" i="9"/>
  <c r="E229" i="9"/>
  <c r="E228" i="9"/>
  <c r="E227" i="9"/>
  <c r="E226" i="9"/>
  <c r="E225" i="9"/>
  <c r="E219" i="9"/>
  <c r="C215" i="9"/>
  <c r="E215" i="9" s="1"/>
  <c r="C213" i="9"/>
  <c r="C217" i="9" s="1"/>
  <c r="E217" i="9" s="1"/>
  <c r="E212" i="9"/>
  <c r="E211" i="9"/>
  <c r="E210" i="9"/>
  <c r="E209" i="9"/>
  <c r="E208" i="9"/>
  <c r="E207" i="9"/>
  <c r="E206" i="9"/>
  <c r="E205" i="9"/>
  <c r="E195" i="9"/>
  <c r="E193" i="9"/>
  <c r="E191" i="9"/>
  <c r="E189" i="9"/>
  <c r="E188" i="9"/>
  <c r="E186" i="9"/>
  <c r="E184" i="9"/>
  <c r="E181" i="9"/>
  <c r="E180" i="9"/>
  <c r="E179" i="9"/>
  <c r="E176" i="9"/>
  <c r="E173" i="9"/>
  <c r="E170" i="9"/>
  <c r="E167" i="9"/>
  <c r="E164" i="9"/>
  <c r="E163" i="9"/>
  <c r="E162" i="9"/>
  <c r="E161" i="9"/>
  <c r="E158" i="9"/>
  <c r="E157" i="9"/>
  <c r="E154" i="9"/>
  <c r="E153" i="9"/>
  <c r="E152" i="9"/>
  <c r="E151" i="9"/>
  <c r="E147" i="9"/>
  <c r="E144" i="9"/>
  <c r="E143" i="9"/>
  <c r="E142" i="9"/>
  <c r="E141" i="9"/>
  <c r="E140" i="9"/>
  <c r="E137" i="9"/>
  <c r="E136" i="9"/>
  <c r="E133" i="9"/>
  <c r="E132" i="9"/>
  <c r="E131" i="9"/>
  <c r="E130" i="9"/>
  <c r="E129" i="9"/>
  <c r="C128" i="9"/>
  <c r="E128" i="9" s="1"/>
  <c r="E125" i="9"/>
  <c r="C122" i="9"/>
  <c r="E122" i="9" s="1"/>
  <c r="E119" i="9"/>
  <c r="E110" i="9"/>
  <c r="E107" i="9"/>
  <c r="E105" i="9"/>
  <c r="E101" i="9"/>
  <c r="E99" i="9"/>
  <c r="E97" i="9"/>
  <c r="E95" i="9"/>
  <c r="E89" i="9"/>
  <c r="E87" i="9"/>
  <c r="E85" i="9"/>
  <c r="E83" i="9"/>
  <c r="E81" i="9"/>
  <c r="E79" i="9"/>
  <c r="E75" i="9"/>
  <c r="E73" i="9"/>
  <c r="E71" i="9"/>
  <c r="E69" i="9"/>
  <c r="E67" i="9"/>
  <c r="E63" i="9"/>
  <c r="E61" i="9"/>
  <c r="E59" i="9"/>
  <c r="E55" i="9"/>
  <c r="E53" i="9"/>
  <c r="E51" i="9"/>
  <c r="E49" i="9"/>
  <c r="E47" i="9"/>
  <c r="E45" i="9"/>
  <c r="E43" i="9"/>
  <c r="E41" i="9"/>
  <c r="E39" i="9"/>
  <c r="E31" i="9"/>
  <c r="E30" i="9"/>
  <c r="E29" i="9"/>
  <c r="A26" i="9"/>
  <c r="A25" i="9"/>
  <c r="A24" i="9"/>
  <c r="A23" i="9"/>
  <c r="A22" i="9"/>
  <c r="A21" i="9"/>
  <c r="A20" i="9"/>
  <c r="A19" i="9"/>
  <c r="A18" i="9"/>
  <c r="D232" i="8"/>
  <c r="F232" i="8" s="1"/>
  <c r="D231" i="8"/>
  <c r="F231" i="8" s="1"/>
  <c r="D230" i="8"/>
  <c r="F230" i="8" s="1"/>
  <c r="D224" i="8"/>
  <c r="F224" i="8" s="1"/>
  <c r="D223" i="8"/>
  <c r="F223" i="8" s="1"/>
  <c r="D222" i="8"/>
  <c r="F222" i="8" s="1"/>
  <c r="D221" i="8"/>
  <c r="F221" i="8" s="1"/>
  <c r="D220" i="8"/>
  <c r="F220" i="8" s="1"/>
  <c r="D219" i="8"/>
  <c r="F219" i="8" s="1"/>
  <c r="D218" i="8"/>
  <c r="F218" i="8" s="1"/>
  <c r="D200" i="8"/>
  <c r="F200" i="8" s="1"/>
  <c r="D183" i="8"/>
  <c r="F183" i="8" s="1"/>
  <c r="D163" i="8"/>
  <c r="F163" i="8" s="1"/>
  <c r="D146" i="8"/>
  <c r="F146" i="8" s="1"/>
  <c r="D129" i="8"/>
  <c r="F129" i="8" s="1"/>
  <c r="D111" i="8"/>
  <c r="F111" i="8" s="1"/>
  <c r="D95" i="8"/>
  <c r="F95" i="8" s="1"/>
  <c r="D76" i="8"/>
  <c r="F76" i="8" s="1"/>
  <c r="D62" i="8"/>
  <c r="F62" i="8" s="1"/>
  <c r="D41" i="8"/>
  <c r="F41" i="8" s="1"/>
  <c r="D25" i="8"/>
  <c r="F25" i="8" s="1"/>
  <c r="D8" i="8"/>
  <c r="K255" i="7"/>
  <c r="K254" i="7"/>
  <c r="K253" i="7"/>
  <c r="K252" i="7"/>
  <c r="K251" i="7"/>
  <c r="K250" i="7"/>
  <c r="K244" i="7"/>
  <c r="K242" i="7"/>
  <c r="K241" i="7"/>
  <c r="K240" i="7"/>
  <c r="K238" i="7"/>
  <c r="K237" i="7"/>
  <c r="K236" i="7"/>
  <c r="K235" i="7"/>
  <c r="K234" i="7"/>
  <c r="K232" i="7"/>
  <c r="K231" i="7"/>
  <c r="K230" i="7"/>
  <c r="K229" i="7"/>
  <c r="K228" i="7"/>
  <c r="K227" i="7"/>
  <c r="K226" i="7"/>
  <c r="K225" i="7"/>
  <c r="K223" i="7"/>
  <c r="K222" i="7"/>
  <c r="K221" i="7"/>
  <c r="K220" i="7"/>
  <c r="K219" i="7"/>
  <c r="K218" i="7"/>
  <c r="K217" i="7"/>
  <c r="K216" i="7"/>
  <c r="K214" i="7"/>
  <c r="K213" i="7"/>
  <c r="K212" i="7"/>
  <c r="K211" i="7"/>
  <c r="K210" i="7"/>
  <c r="K209" i="7"/>
  <c r="K208" i="7"/>
  <c r="K207" i="7"/>
  <c r="K206" i="7"/>
  <c r="K205" i="7"/>
  <c r="K204" i="7"/>
  <c r="K203" i="7"/>
  <c r="K202" i="7"/>
  <c r="K201" i="7"/>
  <c r="K200" i="7"/>
  <c r="K199" i="7"/>
  <c r="K197" i="7"/>
  <c r="K196" i="7"/>
  <c r="K195" i="7"/>
  <c r="K194" i="7"/>
  <c r="K193" i="7"/>
  <c r="K192" i="7"/>
  <c r="K191" i="7"/>
  <c r="K190" i="7"/>
  <c r="K189" i="7"/>
  <c r="K188" i="7"/>
  <c r="K187" i="7"/>
  <c r="K186" i="7"/>
  <c r="K185" i="7"/>
  <c r="K184" i="7"/>
  <c r="K183" i="7"/>
  <c r="K181" i="7"/>
  <c r="K180" i="7"/>
  <c r="K179" i="7"/>
  <c r="K178" i="7"/>
  <c r="K176" i="7"/>
  <c r="K175" i="7"/>
  <c r="K174" i="7"/>
  <c r="K173" i="7"/>
  <c r="K172" i="7"/>
  <c r="K112" i="7"/>
  <c r="K108" i="7"/>
  <c r="K107" i="7"/>
  <c r="K106" i="7"/>
  <c r="K101" i="7"/>
  <c r="K100" i="7"/>
  <c r="K91" i="7"/>
  <c r="K90" i="7"/>
  <c r="K89" i="7"/>
  <c r="K88" i="7"/>
  <c r="K87" i="7"/>
  <c r="K86" i="7"/>
  <c r="K85" i="7"/>
  <c r="K82" i="7"/>
  <c r="K71" i="7"/>
  <c r="K69" i="7"/>
  <c r="K68" i="7"/>
  <c r="K67" i="7"/>
  <c r="K66" i="7"/>
  <c r="K65" i="7"/>
  <c r="K64" i="7"/>
  <c r="K63" i="7"/>
  <c r="K62" i="7"/>
  <c r="K42" i="7"/>
  <c r="K40" i="7"/>
  <c r="K39" i="7"/>
  <c r="K38" i="7"/>
  <c r="K37" i="7"/>
  <c r="K35" i="7"/>
  <c r="K27" i="7"/>
  <c r="K25" i="7"/>
  <c r="K24" i="7"/>
  <c r="K12" i="7"/>
  <c r="K8" i="7"/>
  <c r="K110" i="7" l="1"/>
  <c r="K44" i="7"/>
  <c r="K29" i="7"/>
  <c r="E337" i="9"/>
  <c r="E22" i="9" s="1"/>
  <c r="E375" i="9"/>
  <c r="E25" i="9" s="1"/>
  <c r="E28" i="9"/>
  <c r="E35" i="9"/>
  <c r="E18" i="9" s="1"/>
  <c r="E260" i="9"/>
  <c r="E116" i="9"/>
  <c r="E19" i="9" s="1"/>
  <c r="E393" i="9"/>
  <c r="E26" i="9" s="1"/>
  <c r="D227" i="8"/>
  <c r="D235" i="8" s="1"/>
  <c r="I2300" i="2" s="1"/>
  <c r="F8" i="8"/>
  <c r="F227" i="8" s="1"/>
  <c r="F235" i="8" s="1"/>
  <c r="K258" i="7"/>
  <c r="K246" i="7"/>
  <c r="K103" i="7"/>
  <c r="K94" i="7"/>
  <c r="K73" i="7"/>
  <c r="K14" i="7"/>
  <c r="K58" i="7"/>
  <c r="F213" i="10"/>
  <c r="I2383" i="2" s="1"/>
  <c r="E345" i="9"/>
  <c r="E23" i="9" s="1"/>
  <c r="E213" i="9"/>
  <c r="E254" i="9"/>
  <c r="C305" i="9"/>
  <c r="E305" i="9" s="1"/>
  <c r="E292" i="9" s="1"/>
  <c r="E21" i="9" s="1"/>
  <c r="K114" i="7" l="1"/>
  <c r="K260" i="7" s="1"/>
  <c r="I2139" i="2" s="1"/>
  <c r="E199" i="9"/>
  <c r="E20" i="9" s="1"/>
  <c r="E17" i="9" s="1"/>
  <c r="E14" i="9" s="1"/>
  <c r="I2200" i="2" s="1"/>
  <c r="J144" i="6" l="1"/>
  <c r="I144" i="6"/>
  <c r="J143" i="6"/>
  <c r="I143" i="6"/>
  <c r="J142" i="6"/>
  <c r="I142" i="6"/>
  <c r="J141" i="6"/>
  <c r="I141" i="6"/>
  <c r="J140" i="6"/>
  <c r="I140" i="6"/>
  <c r="J139" i="6"/>
  <c r="I139" i="6"/>
  <c r="J138" i="6"/>
  <c r="I138" i="6"/>
  <c r="J137" i="6"/>
  <c r="I137" i="6"/>
  <c r="J136" i="6"/>
  <c r="I136" i="6"/>
  <c r="J135" i="6"/>
  <c r="I135" i="6"/>
  <c r="J134" i="6"/>
  <c r="I134" i="6"/>
  <c r="J133" i="6"/>
  <c r="I133" i="6"/>
  <c r="J132" i="6"/>
  <c r="I132" i="6"/>
  <c r="J131" i="6"/>
  <c r="I131" i="6"/>
  <c r="J130" i="6"/>
  <c r="I130" i="6"/>
  <c r="J129" i="6"/>
  <c r="I129" i="6"/>
  <c r="J128" i="6"/>
  <c r="I128" i="6"/>
  <c r="J127" i="6"/>
  <c r="I127" i="6"/>
  <c r="J126" i="6"/>
  <c r="I126" i="6"/>
  <c r="J125" i="6"/>
  <c r="I125" i="6"/>
  <c r="J124" i="6"/>
  <c r="I124" i="6"/>
  <c r="J123" i="6"/>
  <c r="I123" i="6"/>
  <c r="J122" i="6"/>
  <c r="I122" i="6"/>
  <c r="J121" i="6"/>
  <c r="I121" i="6"/>
  <c r="J120" i="6"/>
  <c r="I120" i="6"/>
  <c r="J119" i="6"/>
  <c r="I119" i="6"/>
  <c r="J118" i="6"/>
  <c r="I118" i="6"/>
  <c r="J117" i="6"/>
  <c r="I117" i="6"/>
  <c r="J116" i="6"/>
  <c r="I116" i="6"/>
  <c r="J115" i="6"/>
  <c r="I115" i="6"/>
  <c r="J114" i="6"/>
  <c r="I114" i="6"/>
  <c r="J113" i="6"/>
  <c r="I113" i="6"/>
  <c r="J112" i="6"/>
  <c r="I112" i="6"/>
  <c r="J111" i="6"/>
  <c r="I111" i="6"/>
  <c r="J110" i="6"/>
  <c r="I110" i="6"/>
  <c r="J109" i="6"/>
  <c r="I109" i="6"/>
  <c r="J108" i="6"/>
  <c r="I108" i="6"/>
  <c r="J107" i="6"/>
  <c r="I107" i="6"/>
  <c r="J106" i="6"/>
  <c r="I106" i="6"/>
  <c r="J105" i="6"/>
  <c r="I105" i="6"/>
  <c r="J104" i="6"/>
  <c r="I104" i="6"/>
  <c r="J103" i="6"/>
  <c r="I103" i="6"/>
  <c r="J102" i="6"/>
  <c r="I102" i="6"/>
  <c r="J101" i="6"/>
  <c r="I101" i="6"/>
  <c r="J100" i="6"/>
  <c r="I100" i="6"/>
  <c r="J99" i="6"/>
  <c r="I99" i="6"/>
  <c r="J98" i="6"/>
  <c r="I98" i="6"/>
  <c r="J97" i="6"/>
  <c r="I97" i="6"/>
  <c r="J96" i="6"/>
  <c r="I96" i="6"/>
  <c r="J95" i="6"/>
  <c r="I95" i="6"/>
  <c r="J94" i="6"/>
  <c r="I94" i="6"/>
  <c r="J93" i="6"/>
  <c r="I93" i="6"/>
  <c r="J92" i="6"/>
  <c r="I92" i="6"/>
  <c r="J91" i="6"/>
  <c r="I91" i="6"/>
  <c r="J90" i="6"/>
  <c r="I90" i="6"/>
  <c r="J89" i="6"/>
  <c r="I89" i="6"/>
  <c r="J88" i="6"/>
  <c r="I88" i="6"/>
  <c r="J87" i="6"/>
  <c r="I87" i="6"/>
  <c r="J86" i="6"/>
  <c r="I86" i="6"/>
  <c r="J85" i="6"/>
  <c r="I85" i="6"/>
  <c r="J84" i="6"/>
  <c r="I84" i="6"/>
  <c r="J83" i="6"/>
  <c r="I83" i="6"/>
  <c r="J82" i="6"/>
  <c r="I82" i="6"/>
  <c r="J81" i="6"/>
  <c r="I81" i="6"/>
  <c r="J80" i="6"/>
  <c r="I80" i="6"/>
  <c r="J79" i="6"/>
  <c r="I79" i="6"/>
  <c r="J78" i="6"/>
  <c r="I78" i="6"/>
  <c r="J77" i="6"/>
  <c r="I77" i="6"/>
  <c r="J76" i="6"/>
  <c r="I76" i="6"/>
  <c r="J75" i="6"/>
  <c r="I75" i="6"/>
  <c r="J74" i="6"/>
  <c r="I74" i="6"/>
  <c r="J73" i="6"/>
  <c r="I73" i="6"/>
  <c r="J72" i="6"/>
  <c r="I72" i="6"/>
  <c r="J71" i="6"/>
  <c r="I71" i="6"/>
  <c r="J70" i="6"/>
  <c r="I70" i="6"/>
  <c r="J69" i="6"/>
  <c r="I69" i="6"/>
  <c r="J68" i="6"/>
  <c r="I68" i="6"/>
  <c r="J67" i="6"/>
  <c r="I67" i="6"/>
  <c r="J66" i="6"/>
  <c r="I66" i="6"/>
  <c r="J65" i="6"/>
  <c r="I65" i="6"/>
  <c r="J64" i="6"/>
  <c r="I64" i="6"/>
  <c r="J63" i="6"/>
  <c r="I63" i="6"/>
  <c r="J62" i="6"/>
  <c r="I62" i="6"/>
  <c r="J61" i="6"/>
  <c r="I61" i="6"/>
  <c r="J60" i="6"/>
  <c r="I60" i="6"/>
  <c r="J59" i="6"/>
  <c r="I59" i="6"/>
  <c r="J58" i="6"/>
  <c r="I58" i="6"/>
  <c r="J57" i="6"/>
  <c r="I57" i="6"/>
  <c r="J56" i="6"/>
  <c r="I56" i="6"/>
  <c r="J55" i="6"/>
  <c r="I55" i="6"/>
  <c r="J54" i="6"/>
  <c r="I54" i="6"/>
  <c r="J53" i="6"/>
  <c r="I53" i="6"/>
  <c r="J52" i="6"/>
  <c r="I52" i="6"/>
  <c r="J51" i="6"/>
  <c r="I51" i="6"/>
  <c r="J50" i="6"/>
  <c r="I50" i="6"/>
  <c r="J49" i="6"/>
  <c r="I49" i="6"/>
  <c r="J48" i="6"/>
  <c r="I48" i="6"/>
  <c r="J47" i="6"/>
  <c r="I47" i="6"/>
  <c r="J46" i="6"/>
  <c r="I46" i="6"/>
  <c r="J45" i="6"/>
  <c r="I45" i="6"/>
  <c r="J44" i="6"/>
  <c r="I44" i="6"/>
  <c r="J43" i="6"/>
  <c r="I43" i="6"/>
  <c r="J42" i="6"/>
  <c r="I42" i="6"/>
  <c r="J41" i="6"/>
  <c r="I41" i="6"/>
  <c r="J40" i="6"/>
  <c r="I40" i="6"/>
  <c r="J39" i="6"/>
  <c r="I39" i="6"/>
  <c r="J38" i="6"/>
  <c r="I38" i="6"/>
  <c r="J37" i="6"/>
  <c r="I37" i="6"/>
  <c r="J36" i="6"/>
  <c r="I36" i="6"/>
  <c r="J35" i="6"/>
  <c r="I35" i="6"/>
  <c r="J34" i="6"/>
  <c r="I34" i="6"/>
  <c r="J33" i="6"/>
  <c r="I33" i="6"/>
  <c r="J32" i="6"/>
  <c r="I32" i="6"/>
  <c r="J31" i="6"/>
  <c r="I31" i="6"/>
  <c r="J30" i="6"/>
  <c r="I3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c r="I10" i="6"/>
  <c r="J9" i="6"/>
  <c r="I9" i="6"/>
  <c r="J8" i="6"/>
  <c r="I8" i="6"/>
  <c r="J7" i="6"/>
  <c r="I7" i="6"/>
  <c r="J37" i="4"/>
  <c r="J36" i="4"/>
  <c r="AY57" i="1"/>
  <c r="J35" i="4"/>
  <c r="AX57" i="1"/>
  <c r="BI122" i="4"/>
  <c r="BH122" i="4"/>
  <c r="BG122" i="4"/>
  <c r="BF122" i="4"/>
  <c r="T122" i="4"/>
  <c r="T121" i="4"/>
  <c r="R122" i="4"/>
  <c r="R121" i="4"/>
  <c r="P122" i="4"/>
  <c r="P121" i="4"/>
  <c r="BI119" i="4"/>
  <c r="BH119" i="4"/>
  <c r="BG119" i="4"/>
  <c r="BF119" i="4"/>
  <c r="T119" i="4"/>
  <c r="R119" i="4"/>
  <c r="P119" i="4"/>
  <c r="BI114" i="4"/>
  <c r="BH114" i="4"/>
  <c r="BG114" i="4"/>
  <c r="BF114" i="4"/>
  <c r="T114" i="4"/>
  <c r="R114" i="4"/>
  <c r="P114" i="4"/>
  <c r="BI111" i="4"/>
  <c r="BH111" i="4"/>
  <c r="BG111" i="4"/>
  <c r="BF111" i="4"/>
  <c r="T111" i="4"/>
  <c r="T110" i="4"/>
  <c r="R111" i="4"/>
  <c r="R110" i="4"/>
  <c r="P111" i="4"/>
  <c r="P110" i="4"/>
  <c r="BI108" i="4"/>
  <c r="BH108" i="4"/>
  <c r="BG108" i="4"/>
  <c r="BF108" i="4"/>
  <c r="T108" i="4"/>
  <c r="R108" i="4"/>
  <c r="P108" i="4"/>
  <c r="BI106" i="4"/>
  <c r="BH106" i="4"/>
  <c r="BG106" i="4"/>
  <c r="BF106" i="4"/>
  <c r="T106" i="4"/>
  <c r="R106" i="4"/>
  <c r="P106" i="4"/>
  <c r="BI104" i="4"/>
  <c r="BH104" i="4"/>
  <c r="BG104" i="4"/>
  <c r="BF104" i="4"/>
  <c r="T104" i="4"/>
  <c r="R104" i="4"/>
  <c r="P104" i="4"/>
  <c r="BI101" i="4"/>
  <c r="BH101" i="4"/>
  <c r="BG101" i="4"/>
  <c r="BF101" i="4"/>
  <c r="T101" i="4"/>
  <c r="R101" i="4"/>
  <c r="P101" i="4"/>
  <c r="BI97" i="4"/>
  <c r="BH97" i="4"/>
  <c r="BG97" i="4"/>
  <c r="BF97" i="4"/>
  <c r="T97" i="4"/>
  <c r="R97" i="4"/>
  <c r="P97" i="4"/>
  <c r="BI93" i="4"/>
  <c r="BH93" i="4"/>
  <c r="BG93" i="4"/>
  <c r="BF93" i="4"/>
  <c r="T93" i="4"/>
  <c r="R93" i="4"/>
  <c r="P93" i="4"/>
  <c r="BI88" i="4"/>
  <c r="BH88" i="4"/>
  <c r="BG88" i="4"/>
  <c r="BF88" i="4"/>
  <c r="T88" i="4"/>
  <c r="R88" i="4"/>
  <c r="P88" i="4"/>
  <c r="J82" i="4"/>
  <c r="J81" i="4"/>
  <c r="F81" i="4"/>
  <c r="F79" i="4"/>
  <c r="E77" i="4"/>
  <c r="J55" i="4"/>
  <c r="J54" i="4"/>
  <c r="F54" i="4"/>
  <c r="F52" i="4"/>
  <c r="E50" i="4"/>
  <c r="J18" i="4"/>
  <c r="E18" i="4"/>
  <c r="F82" i="4"/>
  <c r="J17" i="4"/>
  <c r="J12" i="4"/>
  <c r="J79" i="4" s="1"/>
  <c r="E7" i="4"/>
  <c r="E48" i="4" s="1"/>
  <c r="J37" i="3"/>
  <c r="J36" i="3"/>
  <c r="AY56" i="1"/>
  <c r="J35" i="3"/>
  <c r="AX56" i="1"/>
  <c r="BI183" i="3"/>
  <c r="BH183" i="3"/>
  <c r="BG183" i="3"/>
  <c r="BF183" i="3"/>
  <c r="T183" i="3"/>
  <c r="T182" i="3"/>
  <c r="R183" i="3"/>
  <c r="R182" i="3"/>
  <c r="P183" i="3"/>
  <c r="P182" i="3"/>
  <c r="BI180" i="3"/>
  <c r="BH180" i="3"/>
  <c r="BG180" i="3"/>
  <c r="BF180" i="3"/>
  <c r="T180" i="3"/>
  <c r="R180" i="3"/>
  <c r="P180" i="3"/>
  <c r="BI178" i="3"/>
  <c r="BH178" i="3"/>
  <c r="BG178" i="3"/>
  <c r="BF178" i="3"/>
  <c r="T178" i="3"/>
  <c r="R178" i="3"/>
  <c r="P178" i="3"/>
  <c r="BI174" i="3"/>
  <c r="BH174" i="3"/>
  <c r="BG174" i="3"/>
  <c r="BF174" i="3"/>
  <c r="T174" i="3"/>
  <c r="R174" i="3"/>
  <c r="P174" i="3"/>
  <c r="BI172" i="3"/>
  <c r="BH172" i="3"/>
  <c r="BG172" i="3"/>
  <c r="BF172" i="3"/>
  <c r="T172" i="3"/>
  <c r="R172" i="3"/>
  <c r="P172" i="3"/>
  <c r="BI164" i="3"/>
  <c r="BH164" i="3"/>
  <c r="BG164" i="3"/>
  <c r="BF164" i="3"/>
  <c r="T164" i="3"/>
  <c r="T163" i="3"/>
  <c r="R164" i="3"/>
  <c r="R163" i="3"/>
  <c r="P164" i="3"/>
  <c r="P163" i="3"/>
  <c r="BI160" i="3"/>
  <c r="BH160" i="3"/>
  <c r="BG160" i="3"/>
  <c r="BF160" i="3"/>
  <c r="T160" i="3"/>
  <c r="R160" i="3"/>
  <c r="P160" i="3"/>
  <c r="BI157" i="3"/>
  <c r="BH157" i="3"/>
  <c r="BG157" i="3"/>
  <c r="BF157" i="3"/>
  <c r="T157" i="3"/>
  <c r="R157" i="3"/>
  <c r="P157" i="3"/>
  <c r="BI152" i="3"/>
  <c r="BH152" i="3"/>
  <c r="BG152" i="3"/>
  <c r="BF152" i="3"/>
  <c r="T152" i="3"/>
  <c r="R152" i="3"/>
  <c r="P152" i="3"/>
  <c r="BI148" i="3"/>
  <c r="BH148" i="3"/>
  <c r="BG148" i="3"/>
  <c r="BF148" i="3"/>
  <c r="T148" i="3"/>
  <c r="R148" i="3"/>
  <c r="P148" i="3"/>
  <c r="BI146" i="3"/>
  <c r="BH146" i="3"/>
  <c r="BG146" i="3"/>
  <c r="BF146" i="3"/>
  <c r="T146" i="3"/>
  <c r="R146" i="3"/>
  <c r="P146" i="3"/>
  <c r="BI140" i="3"/>
  <c r="BH140" i="3"/>
  <c r="BG140" i="3"/>
  <c r="BF140" i="3"/>
  <c r="T140" i="3"/>
  <c r="R140" i="3"/>
  <c r="P140" i="3"/>
  <c r="BI135" i="3"/>
  <c r="BH135" i="3"/>
  <c r="BG135" i="3"/>
  <c r="BF135" i="3"/>
  <c r="T135" i="3"/>
  <c r="R135" i="3"/>
  <c r="P135" i="3"/>
  <c r="BI130" i="3"/>
  <c r="BH130" i="3"/>
  <c r="BG130" i="3"/>
  <c r="BF130" i="3"/>
  <c r="T130" i="3"/>
  <c r="R130" i="3"/>
  <c r="P130" i="3"/>
  <c r="BI128" i="3"/>
  <c r="BH128" i="3"/>
  <c r="BG128" i="3"/>
  <c r="BF128" i="3"/>
  <c r="T128" i="3"/>
  <c r="R128" i="3"/>
  <c r="P128" i="3"/>
  <c r="BI121" i="3"/>
  <c r="BH121" i="3"/>
  <c r="BG121" i="3"/>
  <c r="BF121" i="3"/>
  <c r="T121" i="3"/>
  <c r="R121" i="3"/>
  <c r="P121" i="3"/>
  <c r="BI119" i="3"/>
  <c r="BH119" i="3"/>
  <c r="BG119" i="3"/>
  <c r="BF119" i="3"/>
  <c r="T119" i="3"/>
  <c r="R119" i="3"/>
  <c r="P119" i="3"/>
  <c r="BI117" i="3"/>
  <c r="BH117" i="3"/>
  <c r="BG117" i="3"/>
  <c r="BF117" i="3"/>
  <c r="T117" i="3"/>
  <c r="R117" i="3"/>
  <c r="P117" i="3"/>
  <c r="BI110" i="3"/>
  <c r="BH110" i="3"/>
  <c r="BG110" i="3"/>
  <c r="BF110" i="3"/>
  <c r="T110" i="3"/>
  <c r="R110" i="3"/>
  <c r="P110" i="3"/>
  <c r="BI103" i="3"/>
  <c r="BH103" i="3"/>
  <c r="BG103" i="3"/>
  <c r="BF103" i="3"/>
  <c r="T103" i="3"/>
  <c r="R103" i="3"/>
  <c r="P103" i="3"/>
  <c r="BI96" i="3"/>
  <c r="BH96" i="3"/>
  <c r="BG96" i="3"/>
  <c r="BF96" i="3"/>
  <c r="T96" i="3"/>
  <c r="R96" i="3"/>
  <c r="P96" i="3"/>
  <c r="BI88" i="3"/>
  <c r="BH88" i="3"/>
  <c r="BG88" i="3"/>
  <c r="BF88" i="3"/>
  <c r="T88" i="3"/>
  <c r="R88" i="3"/>
  <c r="P88" i="3"/>
  <c r="J82" i="3"/>
  <c r="J81" i="3"/>
  <c r="F81" i="3"/>
  <c r="F79" i="3"/>
  <c r="E77" i="3"/>
  <c r="J55" i="3"/>
  <c r="J54" i="3"/>
  <c r="F54" i="3"/>
  <c r="F52" i="3"/>
  <c r="E50" i="3"/>
  <c r="J18" i="3"/>
  <c r="E18" i="3"/>
  <c r="F82" i="3" s="1"/>
  <c r="J17" i="3"/>
  <c r="J12" i="3"/>
  <c r="J52" i="3"/>
  <c r="E7" i="3"/>
  <c r="E75" i="3"/>
  <c r="J37" i="2"/>
  <c r="J36" i="2"/>
  <c r="AY55" i="1" s="1"/>
  <c r="J35" i="2"/>
  <c r="AX55" i="1" s="1"/>
  <c r="BI3425" i="2"/>
  <c r="BH3425" i="2"/>
  <c r="BG3425" i="2"/>
  <c r="BF3425" i="2"/>
  <c r="T3425" i="2"/>
  <c r="R3425" i="2"/>
  <c r="P3425" i="2"/>
  <c r="BI3420" i="2"/>
  <c r="BH3420" i="2"/>
  <c r="BG3420" i="2"/>
  <c r="BF3420" i="2"/>
  <c r="T3420" i="2"/>
  <c r="R3420" i="2"/>
  <c r="P3420" i="2"/>
  <c r="BI3413" i="2"/>
  <c r="BH3413" i="2"/>
  <c r="BG3413" i="2"/>
  <c r="BF3413" i="2"/>
  <c r="T3413" i="2"/>
  <c r="R3413" i="2"/>
  <c r="P3413" i="2"/>
  <c r="BI3407" i="2"/>
  <c r="BH3407" i="2"/>
  <c r="BG3407" i="2"/>
  <c r="BF3407" i="2"/>
  <c r="T3407" i="2"/>
  <c r="R3407" i="2"/>
  <c r="P3407" i="2"/>
  <c r="BI3401" i="2"/>
  <c r="BH3401" i="2"/>
  <c r="BG3401" i="2"/>
  <c r="BF3401" i="2"/>
  <c r="T3401" i="2"/>
  <c r="R3401" i="2"/>
  <c r="P3401" i="2"/>
  <c r="BI3395" i="2"/>
  <c r="BH3395" i="2"/>
  <c r="BG3395" i="2"/>
  <c r="BF3395" i="2"/>
  <c r="T3395" i="2"/>
  <c r="R3395" i="2"/>
  <c r="P3395" i="2"/>
  <c r="BI3388" i="2"/>
  <c r="BH3388" i="2"/>
  <c r="BG3388" i="2"/>
  <c r="BF3388" i="2"/>
  <c r="T3388" i="2"/>
  <c r="R3388" i="2"/>
  <c r="P3388" i="2"/>
  <c r="BI3382" i="2"/>
  <c r="BH3382" i="2"/>
  <c r="BG3382" i="2"/>
  <c r="BF3382" i="2"/>
  <c r="T3382" i="2"/>
  <c r="R3382" i="2"/>
  <c r="P3382" i="2"/>
  <c r="BI3375" i="2"/>
  <c r="BH3375" i="2"/>
  <c r="BG3375" i="2"/>
  <c r="BF3375" i="2"/>
  <c r="T3375" i="2"/>
  <c r="R3375" i="2"/>
  <c r="P3375" i="2"/>
  <c r="BI3369" i="2"/>
  <c r="BH3369" i="2"/>
  <c r="BG3369" i="2"/>
  <c r="BF3369" i="2"/>
  <c r="T3369" i="2"/>
  <c r="R3369" i="2"/>
  <c r="P3369" i="2"/>
  <c r="BI3363" i="2"/>
  <c r="BH3363" i="2"/>
  <c r="BG3363" i="2"/>
  <c r="BF3363" i="2"/>
  <c r="T3363" i="2"/>
  <c r="R3363" i="2"/>
  <c r="P3363" i="2"/>
  <c r="BI3357" i="2"/>
  <c r="BH3357" i="2"/>
  <c r="BG3357" i="2"/>
  <c r="BF3357" i="2"/>
  <c r="T3357" i="2"/>
  <c r="R3357" i="2"/>
  <c r="P3357" i="2"/>
  <c r="BI3352" i="2"/>
  <c r="BH3352" i="2"/>
  <c r="BG3352" i="2"/>
  <c r="BF3352" i="2"/>
  <c r="T3352" i="2"/>
  <c r="R3352" i="2"/>
  <c r="P3352" i="2"/>
  <c r="BI3347" i="2"/>
  <c r="BH3347" i="2"/>
  <c r="BG3347" i="2"/>
  <c r="BF3347" i="2"/>
  <c r="T3347" i="2"/>
  <c r="R3347" i="2"/>
  <c r="P3347" i="2"/>
  <c r="BI3342" i="2"/>
  <c r="BH3342" i="2"/>
  <c r="BG3342" i="2"/>
  <c r="BF3342" i="2"/>
  <c r="T3342" i="2"/>
  <c r="R3342" i="2"/>
  <c r="P3342" i="2"/>
  <c r="BI3337" i="2"/>
  <c r="BH3337" i="2"/>
  <c r="BG3337" i="2"/>
  <c r="BF3337" i="2"/>
  <c r="T3337" i="2"/>
  <c r="R3337" i="2"/>
  <c r="P3337" i="2"/>
  <c r="BI3332" i="2"/>
  <c r="BH3332" i="2"/>
  <c r="BG3332" i="2"/>
  <c r="BF3332" i="2"/>
  <c r="T3332" i="2"/>
  <c r="R3332" i="2"/>
  <c r="P3332" i="2"/>
  <c r="BI3327" i="2"/>
  <c r="BH3327" i="2"/>
  <c r="BG3327" i="2"/>
  <c r="BF3327" i="2"/>
  <c r="T3327" i="2"/>
  <c r="R3327" i="2"/>
  <c r="P3327" i="2"/>
  <c r="BI3321" i="2"/>
  <c r="BH3321" i="2"/>
  <c r="BG3321" i="2"/>
  <c r="BF3321" i="2"/>
  <c r="T3321" i="2"/>
  <c r="R3321" i="2"/>
  <c r="P3321" i="2"/>
  <c r="BI3317" i="2"/>
  <c r="BH3317" i="2"/>
  <c r="BG3317" i="2"/>
  <c r="BF3317" i="2"/>
  <c r="T3317" i="2"/>
  <c r="R3317" i="2"/>
  <c r="P3317" i="2"/>
  <c r="BI3297" i="2"/>
  <c r="BH3297" i="2"/>
  <c r="BG3297" i="2"/>
  <c r="BF3297" i="2"/>
  <c r="T3297" i="2"/>
  <c r="R3297" i="2"/>
  <c r="P3297" i="2"/>
  <c r="BI3291" i="2"/>
  <c r="BH3291" i="2"/>
  <c r="BG3291" i="2"/>
  <c r="BF3291" i="2"/>
  <c r="T3291" i="2"/>
  <c r="R3291" i="2"/>
  <c r="P3291" i="2"/>
  <c r="BI3288" i="2"/>
  <c r="BH3288" i="2"/>
  <c r="BG3288" i="2"/>
  <c r="BF3288" i="2"/>
  <c r="T3288" i="2"/>
  <c r="R3288" i="2"/>
  <c r="P3288" i="2"/>
  <c r="BI3284" i="2"/>
  <c r="BH3284" i="2"/>
  <c r="BG3284" i="2"/>
  <c r="BF3284" i="2"/>
  <c r="T3284" i="2"/>
  <c r="R3284" i="2"/>
  <c r="P3284" i="2"/>
  <c r="BI3279" i="2"/>
  <c r="BH3279" i="2"/>
  <c r="BG3279" i="2"/>
  <c r="BF3279" i="2"/>
  <c r="T3279" i="2"/>
  <c r="R3279" i="2"/>
  <c r="P3279" i="2"/>
  <c r="BI3274" i="2"/>
  <c r="BH3274" i="2"/>
  <c r="BG3274" i="2"/>
  <c r="BF3274" i="2"/>
  <c r="T3274" i="2"/>
  <c r="R3274" i="2"/>
  <c r="P3274" i="2"/>
  <c r="BI3244" i="2"/>
  <c r="BH3244" i="2"/>
  <c r="BG3244" i="2"/>
  <c r="BF3244" i="2"/>
  <c r="T3244" i="2"/>
  <c r="T3243" i="2" s="1"/>
  <c r="R3244" i="2"/>
  <c r="R3243" i="2" s="1"/>
  <c r="P3244" i="2"/>
  <c r="P3243" i="2" s="1"/>
  <c r="BI3230" i="2"/>
  <c r="BH3230" i="2"/>
  <c r="BG3230" i="2"/>
  <c r="BF3230" i="2"/>
  <c r="T3230" i="2"/>
  <c r="R3230" i="2"/>
  <c r="P3230" i="2"/>
  <c r="BI3221" i="2"/>
  <c r="BH3221" i="2"/>
  <c r="BG3221" i="2"/>
  <c r="BF3221" i="2"/>
  <c r="T3221" i="2"/>
  <c r="R3221" i="2"/>
  <c r="P3221" i="2"/>
  <c r="BI3215" i="2"/>
  <c r="BH3215" i="2"/>
  <c r="BG3215" i="2"/>
  <c r="BF3215" i="2"/>
  <c r="T3215" i="2"/>
  <c r="R3215" i="2"/>
  <c r="P3215" i="2"/>
  <c r="BI3209" i="2"/>
  <c r="BH3209" i="2"/>
  <c r="BG3209" i="2"/>
  <c r="BF3209" i="2"/>
  <c r="T3209" i="2"/>
  <c r="R3209" i="2"/>
  <c r="P3209" i="2"/>
  <c r="BI3203" i="2"/>
  <c r="BH3203" i="2"/>
  <c r="BG3203" i="2"/>
  <c r="BF3203" i="2"/>
  <c r="T3203" i="2"/>
  <c r="R3203" i="2"/>
  <c r="P3203" i="2"/>
  <c r="BI3197" i="2"/>
  <c r="BH3197" i="2"/>
  <c r="BG3197" i="2"/>
  <c r="BF3197" i="2"/>
  <c r="T3197" i="2"/>
  <c r="R3197" i="2"/>
  <c r="P3197" i="2"/>
  <c r="BI3192" i="2"/>
  <c r="BH3192" i="2"/>
  <c r="BG3192" i="2"/>
  <c r="BF3192" i="2"/>
  <c r="T3192" i="2"/>
  <c r="R3192" i="2"/>
  <c r="P3192" i="2"/>
  <c r="BI3189" i="2"/>
  <c r="BH3189" i="2"/>
  <c r="BG3189" i="2"/>
  <c r="BF3189" i="2"/>
  <c r="T3189" i="2"/>
  <c r="R3189" i="2"/>
  <c r="P3189" i="2"/>
  <c r="BI3187" i="2"/>
  <c r="BH3187" i="2"/>
  <c r="BG3187" i="2"/>
  <c r="BF3187" i="2"/>
  <c r="T3187" i="2"/>
  <c r="R3187" i="2"/>
  <c r="P3187" i="2"/>
  <c r="BI3182" i="2"/>
  <c r="BH3182" i="2"/>
  <c r="BG3182" i="2"/>
  <c r="BF3182" i="2"/>
  <c r="T3182" i="2"/>
  <c r="R3182" i="2"/>
  <c r="P3182" i="2"/>
  <c r="BI3180" i="2"/>
  <c r="BH3180" i="2"/>
  <c r="BG3180" i="2"/>
  <c r="BF3180" i="2"/>
  <c r="T3180" i="2"/>
  <c r="R3180" i="2"/>
  <c r="P3180" i="2"/>
  <c r="BI3169" i="2"/>
  <c r="BH3169" i="2"/>
  <c r="BG3169" i="2"/>
  <c r="BF3169" i="2"/>
  <c r="T3169" i="2"/>
  <c r="R3169" i="2"/>
  <c r="P3169" i="2"/>
  <c r="BI3167" i="2"/>
  <c r="BH3167" i="2"/>
  <c r="BG3167" i="2"/>
  <c r="BF3167" i="2"/>
  <c r="T3167" i="2"/>
  <c r="R3167" i="2"/>
  <c r="P3167" i="2"/>
  <c r="BI3162" i="2"/>
  <c r="BH3162" i="2"/>
  <c r="BG3162" i="2"/>
  <c r="BF3162" i="2"/>
  <c r="T3162" i="2"/>
  <c r="R3162" i="2"/>
  <c r="P3162" i="2"/>
  <c r="BI3160" i="2"/>
  <c r="BH3160" i="2"/>
  <c r="BG3160" i="2"/>
  <c r="BF3160" i="2"/>
  <c r="T3160" i="2"/>
  <c r="R3160" i="2"/>
  <c r="P3160" i="2"/>
  <c r="BI3157" i="2"/>
  <c r="BH3157" i="2"/>
  <c r="BG3157" i="2"/>
  <c r="BF3157" i="2"/>
  <c r="T3157" i="2"/>
  <c r="R3157" i="2"/>
  <c r="P3157" i="2"/>
  <c r="BI3146" i="2"/>
  <c r="BH3146" i="2"/>
  <c r="BG3146" i="2"/>
  <c r="BF3146" i="2"/>
  <c r="T3146" i="2"/>
  <c r="R3146" i="2"/>
  <c r="P3146" i="2"/>
  <c r="BI3133" i="2"/>
  <c r="BH3133" i="2"/>
  <c r="BG3133" i="2"/>
  <c r="BF3133" i="2"/>
  <c r="T3133" i="2"/>
  <c r="R3133" i="2"/>
  <c r="P3133" i="2"/>
  <c r="BI3120" i="2"/>
  <c r="BH3120" i="2"/>
  <c r="BG3120" i="2"/>
  <c r="BF3120" i="2"/>
  <c r="T3120" i="2"/>
  <c r="R3120" i="2"/>
  <c r="P3120" i="2"/>
  <c r="BI3117" i="2"/>
  <c r="BH3117" i="2"/>
  <c r="BG3117" i="2"/>
  <c r="BF3117" i="2"/>
  <c r="T3117" i="2"/>
  <c r="R3117" i="2"/>
  <c r="P3117" i="2"/>
  <c r="BI3112" i="2"/>
  <c r="BH3112" i="2"/>
  <c r="BG3112" i="2"/>
  <c r="BF3112" i="2"/>
  <c r="T3112" i="2"/>
  <c r="R3112" i="2"/>
  <c r="P3112" i="2"/>
  <c r="BI3107" i="2"/>
  <c r="BH3107" i="2"/>
  <c r="BG3107" i="2"/>
  <c r="BF3107" i="2"/>
  <c r="T3107" i="2"/>
  <c r="R3107" i="2"/>
  <c r="P3107" i="2"/>
  <c r="BI3102" i="2"/>
  <c r="BH3102" i="2"/>
  <c r="BG3102" i="2"/>
  <c r="BF3102" i="2"/>
  <c r="T3102" i="2"/>
  <c r="R3102" i="2"/>
  <c r="P3102" i="2"/>
  <c r="BI3099" i="2"/>
  <c r="BH3099" i="2"/>
  <c r="BG3099" i="2"/>
  <c r="BF3099" i="2"/>
  <c r="T3099" i="2"/>
  <c r="R3099" i="2"/>
  <c r="P3099" i="2"/>
  <c r="BI3097" i="2"/>
  <c r="BH3097" i="2"/>
  <c r="BG3097" i="2"/>
  <c r="BF3097" i="2"/>
  <c r="T3097" i="2"/>
  <c r="R3097" i="2"/>
  <c r="P3097" i="2"/>
  <c r="BI3092" i="2"/>
  <c r="BH3092" i="2"/>
  <c r="BG3092" i="2"/>
  <c r="BF3092" i="2"/>
  <c r="T3092" i="2"/>
  <c r="R3092" i="2"/>
  <c r="P3092" i="2"/>
  <c r="BI3089" i="2"/>
  <c r="BH3089" i="2"/>
  <c r="BG3089" i="2"/>
  <c r="BF3089" i="2"/>
  <c r="T3089" i="2"/>
  <c r="R3089" i="2"/>
  <c r="P3089" i="2"/>
  <c r="BI3087" i="2"/>
  <c r="BH3087" i="2"/>
  <c r="BG3087" i="2"/>
  <c r="BF3087" i="2"/>
  <c r="T3087" i="2"/>
  <c r="R3087" i="2"/>
  <c r="P3087" i="2"/>
  <c r="BI3072" i="2"/>
  <c r="BH3072" i="2"/>
  <c r="BG3072" i="2"/>
  <c r="BF3072" i="2"/>
  <c r="T3072" i="2"/>
  <c r="R3072" i="2"/>
  <c r="P3072" i="2"/>
  <c r="BI3067" i="2"/>
  <c r="BH3067" i="2"/>
  <c r="BG3067" i="2"/>
  <c r="BF3067" i="2"/>
  <c r="T3067" i="2"/>
  <c r="R3067" i="2"/>
  <c r="P3067" i="2"/>
  <c r="BI3064" i="2"/>
  <c r="BH3064" i="2"/>
  <c r="BG3064" i="2"/>
  <c r="BF3064" i="2"/>
  <c r="T3064" i="2"/>
  <c r="R3064" i="2"/>
  <c r="P3064" i="2"/>
  <c r="BI3062" i="2"/>
  <c r="BH3062" i="2"/>
  <c r="BG3062" i="2"/>
  <c r="BF3062" i="2"/>
  <c r="T3062" i="2"/>
  <c r="R3062" i="2"/>
  <c r="P3062" i="2"/>
  <c r="BI3053" i="2"/>
  <c r="BH3053" i="2"/>
  <c r="BG3053" i="2"/>
  <c r="BF3053" i="2"/>
  <c r="T3053" i="2"/>
  <c r="R3053" i="2"/>
  <c r="P3053" i="2"/>
  <c r="BI3051" i="2"/>
  <c r="BH3051" i="2"/>
  <c r="BG3051" i="2"/>
  <c r="BF3051" i="2"/>
  <c r="T3051" i="2"/>
  <c r="R3051" i="2"/>
  <c r="P3051" i="2"/>
  <c r="BI3044" i="2"/>
  <c r="BH3044" i="2"/>
  <c r="BG3044" i="2"/>
  <c r="BF3044" i="2"/>
  <c r="T3044" i="2"/>
  <c r="R3044" i="2"/>
  <c r="P3044" i="2"/>
  <c r="BI3042" i="2"/>
  <c r="BH3042" i="2"/>
  <c r="BG3042" i="2"/>
  <c r="BF3042" i="2"/>
  <c r="T3042" i="2"/>
  <c r="R3042" i="2"/>
  <c r="P3042" i="2"/>
  <c r="BI3036" i="2"/>
  <c r="BH3036" i="2"/>
  <c r="BG3036" i="2"/>
  <c r="BF3036" i="2"/>
  <c r="T3036" i="2"/>
  <c r="R3036" i="2"/>
  <c r="P3036" i="2"/>
  <c r="BI3033" i="2"/>
  <c r="BH3033" i="2"/>
  <c r="BG3033" i="2"/>
  <c r="BF3033" i="2"/>
  <c r="T3033" i="2"/>
  <c r="R3033" i="2"/>
  <c r="P3033" i="2"/>
  <c r="BI3031" i="2"/>
  <c r="BH3031" i="2"/>
  <c r="BG3031" i="2"/>
  <c r="BF3031" i="2"/>
  <c r="T3031" i="2"/>
  <c r="R3031" i="2"/>
  <c r="P3031" i="2"/>
  <c r="BI3027" i="2"/>
  <c r="BH3027" i="2"/>
  <c r="BG3027" i="2"/>
  <c r="BF3027" i="2"/>
  <c r="T3027" i="2"/>
  <c r="R3027" i="2"/>
  <c r="P3027" i="2"/>
  <c r="BI3020" i="2"/>
  <c r="BH3020" i="2"/>
  <c r="BG3020" i="2"/>
  <c r="BF3020" i="2"/>
  <c r="T3020" i="2"/>
  <c r="R3020" i="2"/>
  <c r="P3020" i="2"/>
  <c r="BI3018" i="2"/>
  <c r="BH3018" i="2"/>
  <c r="BG3018" i="2"/>
  <c r="BF3018" i="2"/>
  <c r="T3018" i="2"/>
  <c r="R3018" i="2"/>
  <c r="P3018" i="2"/>
  <c r="BI3013" i="2"/>
  <c r="BH3013" i="2"/>
  <c r="BG3013" i="2"/>
  <c r="BF3013" i="2"/>
  <c r="T3013" i="2"/>
  <c r="R3013" i="2"/>
  <c r="P3013" i="2"/>
  <c r="BI3008" i="2"/>
  <c r="BH3008" i="2"/>
  <c r="BG3008" i="2"/>
  <c r="BF3008" i="2"/>
  <c r="T3008" i="2"/>
  <c r="R3008" i="2"/>
  <c r="P3008" i="2"/>
  <c r="BI3005" i="2"/>
  <c r="BH3005" i="2"/>
  <c r="BG3005" i="2"/>
  <c r="BF3005" i="2"/>
  <c r="T3005" i="2"/>
  <c r="R3005" i="2"/>
  <c r="P3005" i="2"/>
  <c r="BI3003" i="2"/>
  <c r="BH3003" i="2"/>
  <c r="BG3003" i="2"/>
  <c r="BF3003" i="2"/>
  <c r="T3003" i="2"/>
  <c r="R3003" i="2"/>
  <c r="P3003" i="2"/>
  <c r="BI3001" i="2"/>
  <c r="BH3001" i="2"/>
  <c r="BG3001" i="2"/>
  <c r="BF3001" i="2"/>
  <c r="T3001" i="2"/>
  <c r="R3001" i="2"/>
  <c r="P3001" i="2"/>
  <c r="BI2990" i="2"/>
  <c r="BH2990" i="2"/>
  <c r="BG2990" i="2"/>
  <c r="BF2990" i="2"/>
  <c r="T2990" i="2"/>
  <c r="R2990" i="2"/>
  <c r="P2990" i="2"/>
  <c r="BI2988" i="2"/>
  <c r="BH2988" i="2"/>
  <c r="BG2988" i="2"/>
  <c r="BF2988" i="2"/>
  <c r="T2988" i="2"/>
  <c r="R2988" i="2"/>
  <c r="P2988" i="2"/>
  <c r="BI2984" i="2"/>
  <c r="BH2984" i="2"/>
  <c r="BG2984" i="2"/>
  <c r="BF2984" i="2"/>
  <c r="T2984" i="2"/>
  <c r="R2984" i="2"/>
  <c r="P2984" i="2"/>
  <c r="BI2982" i="2"/>
  <c r="BH2982" i="2"/>
  <c r="BG2982" i="2"/>
  <c r="BF2982" i="2"/>
  <c r="T2982" i="2"/>
  <c r="R2982" i="2"/>
  <c r="P2982" i="2"/>
  <c r="BI2973" i="2"/>
  <c r="BH2973" i="2"/>
  <c r="BG2973" i="2"/>
  <c r="BF2973" i="2"/>
  <c r="T2973" i="2"/>
  <c r="R2973" i="2"/>
  <c r="P2973" i="2"/>
  <c r="BI2969" i="2"/>
  <c r="BH2969" i="2"/>
  <c r="BG2969" i="2"/>
  <c r="BF2969" i="2"/>
  <c r="T2969" i="2"/>
  <c r="R2969" i="2"/>
  <c r="P2969" i="2"/>
  <c r="BI2967" i="2"/>
  <c r="BH2967" i="2"/>
  <c r="BG2967" i="2"/>
  <c r="BF2967" i="2"/>
  <c r="T2967" i="2"/>
  <c r="R2967" i="2"/>
  <c r="P2967" i="2"/>
  <c r="BI2965" i="2"/>
  <c r="BH2965" i="2"/>
  <c r="BG2965" i="2"/>
  <c r="BF2965" i="2"/>
  <c r="T2965" i="2"/>
  <c r="R2965" i="2"/>
  <c r="P2965" i="2"/>
  <c r="BI2963" i="2"/>
  <c r="BH2963" i="2"/>
  <c r="BG2963" i="2"/>
  <c r="BF2963" i="2"/>
  <c r="T2963" i="2"/>
  <c r="R2963" i="2"/>
  <c r="P2963" i="2"/>
  <c r="BI2961" i="2"/>
  <c r="BH2961" i="2"/>
  <c r="BG2961" i="2"/>
  <c r="BF2961" i="2"/>
  <c r="T2961" i="2"/>
  <c r="R2961" i="2"/>
  <c r="P2961" i="2"/>
  <c r="BI2938" i="2"/>
  <c r="BH2938" i="2"/>
  <c r="BG2938" i="2"/>
  <c r="BF2938" i="2"/>
  <c r="T2938" i="2"/>
  <c r="R2938" i="2"/>
  <c r="P2938" i="2"/>
  <c r="BI2933" i="2"/>
  <c r="BH2933" i="2"/>
  <c r="BG2933" i="2"/>
  <c r="BF2933" i="2"/>
  <c r="T2933" i="2"/>
  <c r="R2933" i="2"/>
  <c r="P2933" i="2"/>
  <c r="BI2928" i="2"/>
  <c r="BH2928" i="2"/>
  <c r="BG2928" i="2"/>
  <c r="BF2928" i="2"/>
  <c r="T2928" i="2"/>
  <c r="R2928" i="2"/>
  <c r="P2928" i="2"/>
  <c r="BI2923" i="2"/>
  <c r="BH2923" i="2"/>
  <c r="BG2923" i="2"/>
  <c r="BF2923" i="2"/>
  <c r="T2923" i="2"/>
  <c r="R2923" i="2"/>
  <c r="P2923" i="2"/>
  <c r="BI2922" i="2"/>
  <c r="BH2922" i="2"/>
  <c r="BG2922" i="2"/>
  <c r="BF2922" i="2"/>
  <c r="T2922" i="2"/>
  <c r="R2922" i="2"/>
  <c r="P2922" i="2"/>
  <c r="BI2917" i="2"/>
  <c r="BH2917" i="2"/>
  <c r="BG2917" i="2"/>
  <c r="BF2917" i="2"/>
  <c r="T2917" i="2"/>
  <c r="R2917" i="2"/>
  <c r="P2917" i="2"/>
  <c r="BI2916" i="2"/>
  <c r="BH2916" i="2"/>
  <c r="BG2916" i="2"/>
  <c r="BF2916" i="2"/>
  <c r="T2916" i="2"/>
  <c r="R2916" i="2"/>
  <c r="P2916" i="2"/>
  <c r="BI2908" i="2"/>
  <c r="BH2908" i="2"/>
  <c r="BG2908" i="2"/>
  <c r="BF2908" i="2"/>
  <c r="T2908" i="2"/>
  <c r="R2908" i="2"/>
  <c r="P2908" i="2"/>
  <c r="BI2906" i="2"/>
  <c r="BH2906" i="2"/>
  <c r="BG2906" i="2"/>
  <c r="BF2906" i="2"/>
  <c r="T2906" i="2"/>
  <c r="R2906" i="2"/>
  <c r="P2906" i="2"/>
  <c r="BI2902" i="2"/>
  <c r="BH2902" i="2"/>
  <c r="BG2902" i="2"/>
  <c r="BF2902" i="2"/>
  <c r="T2902" i="2"/>
  <c r="R2902" i="2"/>
  <c r="P2902" i="2"/>
  <c r="BI2897" i="2"/>
  <c r="BH2897" i="2"/>
  <c r="BG2897" i="2"/>
  <c r="BF2897" i="2"/>
  <c r="T2897" i="2"/>
  <c r="R2897" i="2"/>
  <c r="P2897" i="2"/>
  <c r="BI2892" i="2"/>
  <c r="BH2892" i="2"/>
  <c r="BG2892" i="2"/>
  <c r="BF2892" i="2"/>
  <c r="T2892" i="2"/>
  <c r="R2892" i="2"/>
  <c r="P2892" i="2"/>
  <c r="BI2887" i="2"/>
  <c r="BH2887" i="2"/>
  <c r="BG2887" i="2"/>
  <c r="BF2887" i="2"/>
  <c r="T2887" i="2"/>
  <c r="R2887" i="2"/>
  <c r="P2887" i="2"/>
  <c r="BI2882" i="2"/>
  <c r="BH2882" i="2"/>
  <c r="BG2882" i="2"/>
  <c r="BF2882" i="2"/>
  <c r="T2882" i="2"/>
  <c r="R2882" i="2"/>
  <c r="P2882" i="2"/>
  <c r="BI2877" i="2"/>
  <c r="BH2877" i="2"/>
  <c r="BG2877" i="2"/>
  <c r="BF2877" i="2"/>
  <c r="T2877" i="2"/>
  <c r="R2877" i="2"/>
  <c r="P2877" i="2"/>
  <c r="BI2872" i="2"/>
  <c r="BH2872" i="2"/>
  <c r="BG2872" i="2"/>
  <c r="BF2872" i="2"/>
  <c r="T2872" i="2"/>
  <c r="R2872" i="2"/>
  <c r="P2872" i="2"/>
  <c r="BI2871" i="2"/>
  <c r="BH2871" i="2"/>
  <c r="BG2871" i="2"/>
  <c r="BF2871" i="2"/>
  <c r="T2871" i="2"/>
  <c r="R2871" i="2"/>
  <c r="P2871" i="2"/>
  <c r="BI2865" i="2"/>
  <c r="BH2865" i="2"/>
  <c r="BG2865" i="2"/>
  <c r="BF2865" i="2"/>
  <c r="T2865" i="2"/>
  <c r="R2865" i="2"/>
  <c r="P2865" i="2"/>
  <c r="BI2864" i="2"/>
  <c r="BH2864" i="2"/>
  <c r="BG2864" i="2"/>
  <c r="BF2864" i="2"/>
  <c r="T2864" i="2"/>
  <c r="R2864" i="2"/>
  <c r="P2864" i="2"/>
  <c r="BI2858" i="2"/>
  <c r="BH2858" i="2"/>
  <c r="BG2858" i="2"/>
  <c r="BF2858" i="2"/>
  <c r="T2858" i="2"/>
  <c r="R2858" i="2"/>
  <c r="P2858" i="2"/>
  <c r="BI2855" i="2"/>
  <c r="BH2855" i="2"/>
  <c r="BG2855" i="2"/>
  <c r="BF2855" i="2"/>
  <c r="T2855" i="2"/>
  <c r="R2855" i="2"/>
  <c r="P2855" i="2"/>
  <c r="BI2854" i="2"/>
  <c r="BH2854" i="2"/>
  <c r="BG2854" i="2"/>
  <c r="BF2854" i="2"/>
  <c r="T2854" i="2"/>
  <c r="R2854" i="2"/>
  <c r="P2854" i="2"/>
  <c r="BI2853" i="2"/>
  <c r="BH2853" i="2"/>
  <c r="BG2853" i="2"/>
  <c r="BF2853" i="2"/>
  <c r="T2853" i="2"/>
  <c r="R2853" i="2"/>
  <c r="P2853" i="2"/>
  <c r="BI2852" i="2"/>
  <c r="BH2852" i="2"/>
  <c r="BG2852" i="2"/>
  <c r="BF2852" i="2"/>
  <c r="T2852" i="2"/>
  <c r="R2852" i="2"/>
  <c r="P2852" i="2"/>
  <c r="BI2851" i="2"/>
  <c r="BH2851" i="2"/>
  <c r="BG2851" i="2"/>
  <c r="BF2851" i="2"/>
  <c r="T2851" i="2"/>
  <c r="R2851" i="2"/>
  <c r="P2851" i="2"/>
  <c r="BI2850" i="2"/>
  <c r="BH2850" i="2"/>
  <c r="BG2850" i="2"/>
  <c r="BF2850" i="2"/>
  <c r="T2850" i="2"/>
  <c r="R2850" i="2"/>
  <c r="P2850" i="2"/>
  <c r="BI2849" i="2"/>
  <c r="BH2849" i="2"/>
  <c r="BG2849" i="2"/>
  <c r="BF2849" i="2"/>
  <c r="T2849" i="2"/>
  <c r="R2849" i="2"/>
  <c r="P2849" i="2"/>
  <c r="BI2848" i="2"/>
  <c r="BH2848" i="2"/>
  <c r="BG2848" i="2"/>
  <c r="BF2848" i="2"/>
  <c r="T2848" i="2"/>
  <c r="R2848" i="2"/>
  <c r="P2848" i="2"/>
  <c r="BI2847" i="2"/>
  <c r="BH2847" i="2"/>
  <c r="BG2847" i="2"/>
  <c r="BF2847" i="2"/>
  <c r="T2847" i="2"/>
  <c r="R2847" i="2"/>
  <c r="P2847" i="2"/>
  <c r="BI2846" i="2"/>
  <c r="BH2846" i="2"/>
  <c r="BG2846" i="2"/>
  <c r="BF2846" i="2"/>
  <c r="T2846" i="2"/>
  <c r="R2846" i="2"/>
  <c r="P2846" i="2"/>
  <c r="BI2845" i="2"/>
  <c r="BH2845" i="2"/>
  <c r="BG2845" i="2"/>
  <c r="BF2845" i="2"/>
  <c r="T2845" i="2"/>
  <c r="R2845" i="2"/>
  <c r="P2845" i="2"/>
  <c r="BI2844" i="2"/>
  <c r="BH2844" i="2"/>
  <c r="BG2844" i="2"/>
  <c r="BF2844" i="2"/>
  <c r="T2844" i="2"/>
  <c r="R2844" i="2"/>
  <c r="P2844" i="2"/>
  <c r="BI2823" i="2"/>
  <c r="BH2823" i="2"/>
  <c r="BG2823" i="2"/>
  <c r="BF2823" i="2"/>
  <c r="T2823" i="2"/>
  <c r="R2823" i="2"/>
  <c r="P2823" i="2"/>
  <c r="BI2818" i="2"/>
  <c r="BH2818" i="2"/>
  <c r="BG2818" i="2"/>
  <c r="BF2818" i="2"/>
  <c r="T2818" i="2"/>
  <c r="R2818" i="2"/>
  <c r="P2818" i="2"/>
  <c r="BI2814" i="2"/>
  <c r="BH2814" i="2"/>
  <c r="BG2814" i="2"/>
  <c r="BF2814" i="2"/>
  <c r="T2814" i="2"/>
  <c r="R2814" i="2"/>
  <c r="P2814" i="2"/>
  <c r="BI2810" i="2"/>
  <c r="BH2810" i="2"/>
  <c r="BG2810" i="2"/>
  <c r="BF2810" i="2"/>
  <c r="T2810" i="2"/>
  <c r="R2810" i="2"/>
  <c r="P2810" i="2"/>
  <c r="BI2803" i="2"/>
  <c r="BH2803" i="2"/>
  <c r="BG2803" i="2"/>
  <c r="BF2803" i="2"/>
  <c r="T2803" i="2"/>
  <c r="R2803" i="2"/>
  <c r="P2803" i="2"/>
  <c r="BI2801" i="2"/>
  <c r="BH2801" i="2"/>
  <c r="BG2801" i="2"/>
  <c r="BF2801" i="2"/>
  <c r="T2801" i="2"/>
  <c r="R2801" i="2"/>
  <c r="P2801" i="2"/>
  <c r="BI2797" i="2"/>
  <c r="BH2797" i="2"/>
  <c r="BG2797" i="2"/>
  <c r="BF2797" i="2"/>
  <c r="T2797" i="2"/>
  <c r="R2797" i="2"/>
  <c r="P2797" i="2"/>
  <c r="BI2796" i="2"/>
  <c r="BH2796" i="2"/>
  <c r="BG2796" i="2"/>
  <c r="BF2796" i="2"/>
  <c r="T2796" i="2"/>
  <c r="R2796" i="2"/>
  <c r="P2796" i="2"/>
  <c r="BI2785" i="2"/>
  <c r="BH2785" i="2"/>
  <c r="BG2785" i="2"/>
  <c r="BF2785" i="2"/>
  <c r="T2785" i="2"/>
  <c r="R2785" i="2"/>
  <c r="P2785" i="2"/>
  <c r="BI2784" i="2"/>
  <c r="BH2784" i="2"/>
  <c r="BG2784" i="2"/>
  <c r="BF2784" i="2"/>
  <c r="T2784" i="2"/>
  <c r="R2784" i="2"/>
  <c r="P2784" i="2"/>
  <c r="BI2783" i="2"/>
  <c r="BH2783" i="2"/>
  <c r="BG2783" i="2"/>
  <c r="BF2783" i="2"/>
  <c r="T2783" i="2"/>
  <c r="R2783" i="2"/>
  <c r="P2783" i="2"/>
  <c r="BI2768" i="2"/>
  <c r="BH2768" i="2"/>
  <c r="BG2768" i="2"/>
  <c r="BF2768" i="2"/>
  <c r="T2768" i="2"/>
  <c r="R2768" i="2"/>
  <c r="P2768" i="2"/>
  <c r="BI2767" i="2"/>
  <c r="BH2767" i="2"/>
  <c r="BG2767" i="2"/>
  <c r="BF2767" i="2"/>
  <c r="T2767" i="2"/>
  <c r="R2767" i="2"/>
  <c r="P2767" i="2"/>
  <c r="BI2760" i="2"/>
  <c r="BH2760" i="2"/>
  <c r="BG2760" i="2"/>
  <c r="BF2760" i="2"/>
  <c r="T2760" i="2"/>
  <c r="R2760" i="2"/>
  <c r="P2760" i="2"/>
  <c r="BI2759" i="2"/>
  <c r="BH2759" i="2"/>
  <c r="BG2759" i="2"/>
  <c r="BF2759" i="2"/>
  <c r="T2759" i="2"/>
  <c r="R2759" i="2"/>
  <c r="P2759" i="2"/>
  <c r="BI2754" i="2"/>
  <c r="BH2754" i="2"/>
  <c r="BG2754" i="2"/>
  <c r="BF2754" i="2"/>
  <c r="T2754" i="2"/>
  <c r="R2754" i="2"/>
  <c r="P2754" i="2"/>
  <c r="BI2750" i="2"/>
  <c r="BH2750" i="2"/>
  <c r="BG2750" i="2"/>
  <c r="BF2750" i="2"/>
  <c r="T2750" i="2"/>
  <c r="R2750" i="2"/>
  <c r="P2750" i="2"/>
  <c r="BI2745" i="2"/>
  <c r="BH2745" i="2"/>
  <c r="BG2745" i="2"/>
  <c r="BF2745" i="2"/>
  <c r="T2745" i="2"/>
  <c r="R2745" i="2"/>
  <c r="P2745" i="2"/>
  <c r="BI2743" i="2"/>
  <c r="BH2743" i="2"/>
  <c r="BG2743" i="2"/>
  <c r="BF2743" i="2"/>
  <c r="T2743" i="2"/>
  <c r="R2743" i="2"/>
  <c r="P2743" i="2"/>
  <c r="BI2742" i="2"/>
  <c r="BH2742" i="2"/>
  <c r="BG2742" i="2"/>
  <c r="BF2742" i="2"/>
  <c r="T2742" i="2"/>
  <c r="R2742" i="2"/>
  <c r="P2742" i="2"/>
  <c r="BI2740" i="2"/>
  <c r="BH2740" i="2"/>
  <c r="BG2740" i="2"/>
  <c r="BF2740" i="2"/>
  <c r="T2740" i="2"/>
  <c r="R2740" i="2"/>
  <c r="P2740" i="2"/>
  <c r="BI2728" i="2"/>
  <c r="BH2728" i="2"/>
  <c r="BG2728" i="2"/>
  <c r="BF2728" i="2"/>
  <c r="T2728" i="2"/>
  <c r="R2728" i="2"/>
  <c r="P2728" i="2"/>
  <c r="BI2725" i="2"/>
  <c r="BH2725" i="2"/>
  <c r="BG2725" i="2"/>
  <c r="BF2725" i="2"/>
  <c r="T2725" i="2"/>
  <c r="R2725" i="2"/>
  <c r="P2725" i="2"/>
  <c r="BI2723" i="2"/>
  <c r="BH2723" i="2"/>
  <c r="BG2723" i="2"/>
  <c r="BF2723" i="2"/>
  <c r="T2723" i="2"/>
  <c r="R2723" i="2"/>
  <c r="P2723" i="2"/>
  <c r="BI2718" i="2"/>
  <c r="BH2718" i="2"/>
  <c r="BG2718" i="2"/>
  <c r="BF2718" i="2"/>
  <c r="T2718" i="2"/>
  <c r="R2718" i="2"/>
  <c r="P2718" i="2"/>
  <c r="BI2715" i="2"/>
  <c r="BH2715" i="2"/>
  <c r="BG2715" i="2"/>
  <c r="BF2715" i="2"/>
  <c r="T2715" i="2"/>
  <c r="R2715" i="2"/>
  <c r="P2715" i="2"/>
  <c r="BI2710" i="2"/>
  <c r="BH2710" i="2"/>
  <c r="BG2710" i="2"/>
  <c r="BF2710" i="2"/>
  <c r="T2710" i="2"/>
  <c r="R2710" i="2"/>
  <c r="P2710" i="2"/>
  <c r="BI2701" i="2"/>
  <c r="BH2701" i="2"/>
  <c r="BG2701" i="2"/>
  <c r="BF2701" i="2"/>
  <c r="T2701" i="2"/>
  <c r="R2701" i="2"/>
  <c r="P2701" i="2"/>
  <c r="BI2696" i="2"/>
  <c r="BH2696" i="2"/>
  <c r="BG2696" i="2"/>
  <c r="BF2696" i="2"/>
  <c r="T2696" i="2"/>
  <c r="R2696" i="2"/>
  <c r="P2696" i="2"/>
  <c r="BI2691" i="2"/>
  <c r="BH2691" i="2"/>
  <c r="BG2691" i="2"/>
  <c r="BF2691" i="2"/>
  <c r="T2691" i="2"/>
  <c r="R2691" i="2"/>
  <c r="P2691" i="2"/>
  <c r="BI2684" i="2"/>
  <c r="BH2684" i="2"/>
  <c r="BG2684" i="2"/>
  <c r="BF2684" i="2"/>
  <c r="T2684" i="2"/>
  <c r="R2684" i="2"/>
  <c r="P2684" i="2"/>
  <c r="BI2679" i="2"/>
  <c r="BH2679" i="2"/>
  <c r="BG2679" i="2"/>
  <c r="BF2679" i="2"/>
  <c r="T2679" i="2"/>
  <c r="R2679" i="2"/>
  <c r="P2679" i="2"/>
  <c r="BI2674" i="2"/>
  <c r="BH2674" i="2"/>
  <c r="BG2674" i="2"/>
  <c r="BF2674" i="2"/>
  <c r="T2674" i="2"/>
  <c r="R2674" i="2"/>
  <c r="P2674" i="2"/>
  <c r="BI2667" i="2"/>
  <c r="BH2667" i="2"/>
  <c r="BG2667" i="2"/>
  <c r="BF2667" i="2"/>
  <c r="T2667" i="2"/>
  <c r="R2667" i="2"/>
  <c r="P2667" i="2"/>
  <c r="BI2658" i="2"/>
  <c r="BH2658" i="2"/>
  <c r="BG2658" i="2"/>
  <c r="BF2658" i="2"/>
  <c r="T2658" i="2"/>
  <c r="R2658" i="2"/>
  <c r="P2658" i="2"/>
  <c r="BI2649" i="2"/>
  <c r="BH2649" i="2"/>
  <c r="BG2649" i="2"/>
  <c r="BF2649" i="2"/>
  <c r="T2649" i="2"/>
  <c r="R2649" i="2"/>
  <c r="P2649" i="2"/>
  <c r="BI2642" i="2"/>
  <c r="BH2642" i="2"/>
  <c r="BG2642" i="2"/>
  <c r="BF2642" i="2"/>
  <c r="T2642" i="2"/>
  <c r="R2642" i="2"/>
  <c r="P2642" i="2"/>
  <c r="BI2639" i="2"/>
  <c r="BH2639" i="2"/>
  <c r="BG2639" i="2"/>
  <c r="BF2639" i="2"/>
  <c r="T2639" i="2"/>
  <c r="R2639" i="2"/>
  <c r="P2639" i="2"/>
  <c r="BI2638" i="2"/>
  <c r="BH2638" i="2"/>
  <c r="BG2638" i="2"/>
  <c r="BF2638" i="2"/>
  <c r="T2638" i="2"/>
  <c r="R2638" i="2"/>
  <c r="P2638" i="2"/>
  <c r="BI2633" i="2"/>
  <c r="BH2633" i="2"/>
  <c r="BG2633" i="2"/>
  <c r="BF2633" i="2"/>
  <c r="T2633" i="2"/>
  <c r="R2633" i="2"/>
  <c r="P2633" i="2"/>
  <c r="BI2631" i="2"/>
  <c r="BH2631" i="2"/>
  <c r="BG2631" i="2"/>
  <c r="BF2631" i="2"/>
  <c r="T2631" i="2"/>
  <c r="R2631" i="2"/>
  <c r="P2631" i="2"/>
  <c r="BI2626" i="2"/>
  <c r="BH2626" i="2"/>
  <c r="BG2626" i="2"/>
  <c r="BF2626" i="2"/>
  <c r="T2626" i="2"/>
  <c r="R2626" i="2"/>
  <c r="P2626" i="2"/>
  <c r="BI2621" i="2"/>
  <c r="BH2621" i="2"/>
  <c r="BG2621" i="2"/>
  <c r="BF2621" i="2"/>
  <c r="T2621" i="2"/>
  <c r="R2621" i="2"/>
  <c r="P2621" i="2"/>
  <c r="BI2616" i="2"/>
  <c r="BH2616" i="2"/>
  <c r="BG2616" i="2"/>
  <c r="BF2616" i="2"/>
  <c r="T2616" i="2"/>
  <c r="R2616" i="2"/>
  <c r="P2616" i="2"/>
  <c r="BI2611" i="2"/>
  <c r="BH2611" i="2"/>
  <c r="BG2611" i="2"/>
  <c r="BF2611" i="2"/>
  <c r="T2611" i="2"/>
  <c r="R2611" i="2"/>
  <c r="P2611" i="2"/>
  <c r="BI2608" i="2"/>
  <c r="BH2608" i="2"/>
  <c r="BG2608" i="2"/>
  <c r="BF2608" i="2"/>
  <c r="T2608" i="2"/>
  <c r="R2608" i="2"/>
  <c r="P2608" i="2"/>
  <c r="BI2603" i="2"/>
  <c r="BH2603" i="2"/>
  <c r="BG2603" i="2"/>
  <c r="BF2603" i="2"/>
  <c r="T2603" i="2"/>
  <c r="R2603" i="2"/>
  <c r="P2603" i="2"/>
  <c r="BI2598" i="2"/>
  <c r="BH2598" i="2"/>
  <c r="BG2598" i="2"/>
  <c r="BF2598" i="2"/>
  <c r="T2598" i="2"/>
  <c r="R2598" i="2"/>
  <c r="P2598" i="2"/>
  <c r="BI2591" i="2"/>
  <c r="BH2591" i="2"/>
  <c r="BG2591" i="2"/>
  <c r="BF2591" i="2"/>
  <c r="T2591" i="2"/>
  <c r="R2591" i="2"/>
  <c r="P2591" i="2"/>
  <c r="BI2583" i="2"/>
  <c r="BH2583" i="2"/>
  <c r="BG2583" i="2"/>
  <c r="BF2583" i="2"/>
  <c r="T2583" i="2"/>
  <c r="R2583" i="2"/>
  <c r="P2583" i="2"/>
  <c r="BI2574" i="2"/>
  <c r="BH2574" i="2"/>
  <c r="BG2574" i="2"/>
  <c r="BF2574" i="2"/>
  <c r="T2574" i="2"/>
  <c r="R2574" i="2"/>
  <c r="P2574" i="2"/>
  <c r="BI2569" i="2"/>
  <c r="BH2569" i="2"/>
  <c r="BG2569" i="2"/>
  <c r="BF2569" i="2"/>
  <c r="T2569" i="2"/>
  <c r="R2569" i="2"/>
  <c r="P2569" i="2"/>
  <c r="BI2560" i="2"/>
  <c r="BH2560" i="2"/>
  <c r="BG2560" i="2"/>
  <c r="BF2560" i="2"/>
  <c r="T2560" i="2"/>
  <c r="R2560" i="2"/>
  <c r="P2560" i="2"/>
  <c r="BI2553" i="2"/>
  <c r="BH2553" i="2"/>
  <c r="BG2553" i="2"/>
  <c r="BF2553" i="2"/>
  <c r="T2553" i="2"/>
  <c r="R2553" i="2"/>
  <c r="P2553" i="2"/>
  <c r="BI2548" i="2"/>
  <c r="BH2548" i="2"/>
  <c r="BG2548" i="2"/>
  <c r="BF2548" i="2"/>
  <c r="T2548" i="2"/>
  <c r="R2548" i="2"/>
  <c r="P2548" i="2"/>
  <c r="BI2544" i="2"/>
  <c r="BH2544" i="2"/>
  <c r="BG2544" i="2"/>
  <c r="BF2544" i="2"/>
  <c r="T2544" i="2"/>
  <c r="R2544" i="2"/>
  <c r="P2544" i="2"/>
  <c r="BI2542" i="2"/>
  <c r="BH2542" i="2"/>
  <c r="BG2542" i="2"/>
  <c r="BF2542" i="2"/>
  <c r="T2542" i="2"/>
  <c r="R2542" i="2"/>
  <c r="P2542" i="2"/>
  <c r="BI2537" i="2"/>
  <c r="BH2537" i="2"/>
  <c r="BG2537" i="2"/>
  <c r="BF2537" i="2"/>
  <c r="T2537" i="2"/>
  <c r="R2537" i="2"/>
  <c r="P2537" i="2"/>
  <c r="BI2535" i="2"/>
  <c r="BH2535" i="2"/>
  <c r="BG2535" i="2"/>
  <c r="BF2535" i="2"/>
  <c r="T2535" i="2"/>
  <c r="R2535" i="2"/>
  <c r="P2535" i="2"/>
  <c r="BI2530" i="2"/>
  <c r="BH2530" i="2"/>
  <c r="BG2530" i="2"/>
  <c r="BF2530" i="2"/>
  <c r="T2530" i="2"/>
  <c r="R2530" i="2"/>
  <c r="P2530" i="2"/>
  <c r="BI2525" i="2"/>
  <c r="BH2525" i="2"/>
  <c r="BG2525" i="2"/>
  <c r="BF2525" i="2"/>
  <c r="T2525" i="2"/>
  <c r="R2525" i="2"/>
  <c r="P2525" i="2"/>
  <c r="BI2516" i="2"/>
  <c r="BH2516" i="2"/>
  <c r="BG2516" i="2"/>
  <c r="BF2516" i="2"/>
  <c r="T2516" i="2"/>
  <c r="R2516" i="2"/>
  <c r="P2516" i="2"/>
  <c r="BI2511" i="2"/>
  <c r="BH2511" i="2"/>
  <c r="BG2511" i="2"/>
  <c r="BF2511" i="2"/>
  <c r="T2511" i="2"/>
  <c r="R2511" i="2"/>
  <c r="P2511" i="2"/>
  <c r="BI2507" i="2"/>
  <c r="BH2507" i="2"/>
  <c r="BG2507" i="2"/>
  <c r="BF2507" i="2"/>
  <c r="T2507" i="2"/>
  <c r="R2507" i="2"/>
  <c r="P2507" i="2"/>
  <c r="BI2501" i="2"/>
  <c r="BH2501" i="2"/>
  <c r="BG2501" i="2"/>
  <c r="BF2501" i="2"/>
  <c r="T2501" i="2"/>
  <c r="R2501" i="2"/>
  <c r="P2501" i="2"/>
  <c r="BI2496" i="2"/>
  <c r="BH2496" i="2"/>
  <c r="BG2496" i="2"/>
  <c r="BF2496" i="2"/>
  <c r="T2496" i="2"/>
  <c r="R2496" i="2"/>
  <c r="P2496" i="2"/>
  <c r="BI2493" i="2"/>
  <c r="BH2493" i="2"/>
  <c r="BG2493" i="2"/>
  <c r="BF2493" i="2"/>
  <c r="T2493" i="2"/>
  <c r="R2493" i="2"/>
  <c r="P2493" i="2"/>
  <c r="BI2492" i="2"/>
  <c r="BH2492" i="2"/>
  <c r="BG2492" i="2"/>
  <c r="BF2492" i="2"/>
  <c r="T2492" i="2"/>
  <c r="R2492" i="2"/>
  <c r="P2492" i="2"/>
  <c r="BI2491" i="2"/>
  <c r="BH2491" i="2"/>
  <c r="BG2491" i="2"/>
  <c r="BF2491" i="2"/>
  <c r="T2491" i="2"/>
  <c r="R2491" i="2"/>
  <c r="P2491" i="2"/>
  <c r="BI2486" i="2"/>
  <c r="BH2486" i="2"/>
  <c r="BG2486" i="2"/>
  <c r="BF2486" i="2"/>
  <c r="T2486" i="2"/>
  <c r="R2486" i="2"/>
  <c r="P2486" i="2"/>
  <c r="BI2482" i="2"/>
  <c r="BH2482" i="2"/>
  <c r="BG2482" i="2"/>
  <c r="BF2482" i="2"/>
  <c r="T2482" i="2"/>
  <c r="R2482" i="2"/>
  <c r="P2482" i="2"/>
  <c r="BI2481" i="2"/>
  <c r="BH2481" i="2"/>
  <c r="BG2481" i="2"/>
  <c r="BF2481" i="2"/>
  <c r="T2481" i="2"/>
  <c r="R2481" i="2"/>
  <c r="P2481" i="2"/>
  <c r="BI2479" i="2"/>
  <c r="BH2479" i="2"/>
  <c r="BG2479" i="2"/>
  <c r="BF2479" i="2"/>
  <c r="T2479" i="2"/>
  <c r="R2479" i="2"/>
  <c r="P2479" i="2"/>
  <c r="BI2478" i="2"/>
  <c r="BH2478" i="2"/>
  <c r="BG2478" i="2"/>
  <c r="BF2478" i="2"/>
  <c r="T2478" i="2"/>
  <c r="R2478" i="2"/>
  <c r="P2478" i="2"/>
  <c r="BI2477" i="2"/>
  <c r="BH2477" i="2"/>
  <c r="BG2477" i="2"/>
  <c r="BF2477" i="2"/>
  <c r="T2477" i="2"/>
  <c r="R2477" i="2"/>
  <c r="P2477" i="2"/>
  <c r="BI2476" i="2"/>
  <c r="BH2476" i="2"/>
  <c r="BG2476" i="2"/>
  <c r="BF2476" i="2"/>
  <c r="T2476" i="2"/>
  <c r="R2476" i="2"/>
  <c r="P2476" i="2"/>
  <c r="BI2475" i="2"/>
  <c r="BH2475" i="2"/>
  <c r="BG2475" i="2"/>
  <c r="BF2475" i="2"/>
  <c r="T2475" i="2"/>
  <c r="R2475" i="2"/>
  <c r="P2475" i="2"/>
  <c r="BI2474" i="2"/>
  <c r="BH2474" i="2"/>
  <c r="BG2474" i="2"/>
  <c r="BF2474" i="2"/>
  <c r="T2474" i="2"/>
  <c r="R2474" i="2"/>
  <c r="P2474" i="2"/>
  <c r="BI2473" i="2"/>
  <c r="BH2473" i="2"/>
  <c r="BG2473" i="2"/>
  <c r="BF2473" i="2"/>
  <c r="T2473" i="2"/>
  <c r="R2473" i="2"/>
  <c r="P2473" i="2"/>
  <c r="BI2472" i="2"/>
  <c r="BH2472" i="2"/>
  <c r="BG2472" i="2"/>
  <c r="BF2472" i="2"/>
  <c r="T2472" i="2"/>
  <c r="R2472" i="2"/>
  <c r="P2472" i="2"/>
  <c r="BI2471" i="2"/>
  <c r="BH2471" i="2"/>
  <c r="BG2471" i="2"/>
  <c r="BF2471" i="2"/>
  <c r="T2471" i="2"/>
  <c r="R2471" i="2"/>
  <c r="P2471" i="2"/>
  <c r="BI2470" i="2"/>
  <c r="BH2470" i="2"/>
  <c r="BG2470" i="2"/>
  <c r="BF2470" i="2"/>
  <c r="T2470" i="2"/>
  <c r="R2470" i="2"/>
  <c r="P2470" i="2"/>
  <c r="BI2469" i="2"/>
  <c r="BH2469" i="2"/>
  <c r="BG2469" i="2"/>
  <c r="BF2469" i="2"/>
  <c r="T2469" i="2"/>
  <c r="R2469" i="2"/>
  <c r="P2469" i="2"/>
  <c r="BI2468" i="2"/>
  <c r="BH2468" i="2"/>
  <c r="BG2468" i="2"/>
  <c r="BF2468" i="2"/>
  <c r="T2468" i="2"/>
  <c r="R2468" i="2"/>
  <c r="P2468" i="2"/>
  <c r="BI2467" i="2"/>
  <c r="BH2467" i="2"/>
  <c r="BG2467" i="2"/>
  <c r="BF2467" i="2"/>
  <c r="T2467" i="2"/>
  <c r="R2467" i="2"/>
  <c r="P2467" i="2"/>
  <c r="BI2466" i="2"/>
  <c r="BH2466" i="2"/>
  <c r="BG2466" i="2"/>
  <c r="BF2466" i="2"/>
  <c r="T2466" i="2"/>
  <c r="R2466" i="2"/>
  <c r="P2466" i="2"/>
  <c r="BI2465" i="2"/>
  <c r="BH2465" i="2"/>
  <c r="BG2465" i="2"/>
  <c r="BF2465" i="2"/>
  <c r="T2465" i="2"/>
  <c r="R2465" i="2"/>
  <c r="P2465" i="2"/>
  <c r="BI2464" i="2"/>
  <c r="BH2464" i="2"/>
  <c r="BG2464" i="2"/>
  <c r="BF2464" i="2"/>
  <c r="T2464" i="2"/>
  <c r="R2464" i="2"/>
  <c r="P2464" i="2"/>
  <c r="BI2463" i="2"/>
  <c r="BH2463" i="2"/>
  <c r="BG2463" i="2"/>
  <c r="BF2463" i="2"/>
  <c r="T2463" i="2"/>
  <c r="R2463" i="2"/>
  <c r="P2463" i="2"/>
  <c r="BI2462" i="2"/>
  <c r="BH2462" i="2"/>
  <c r="BG2462" i="2"/>
  <c r="BF2462" i="2"/>
  <c r="T2462" i="2"/>
  <c r="R2462" i="2"/>
  <c r="P2462" i="2"/>
  <c r="BI2461" i="2"/>
  <c r="BH2461" i="2"/>
  <c r="BG2461" i="2"/>
  <c r="BF2461" i="2"/>
  <c r="T2461" i="2"/>
  <c r="R2461" i="2"/>
  <c r="P2461" i="2"/>
  <c r="BI2460" i="2"/>
  <c r="BH2460" i="2"/>
  <c r="BG2460" i="2"/>
  <c r="BF2460" i="2"/>
  <c r="T2460" i="2"/>
  <c r="R2460" i="2"/>
  <c r="P2460" i="2"/>
  <c r="BI2459" i="2"/>
  <c r="BH2459" i="2"/>
  <c r="BG2459" i="2"/>
  <c r="BF2459" i="2"/>
  <c r="T2459" i="2"/>
  <c r="R2459" i="2"/>
  <c r="P2459" i="2"/>
  <c r="BI2458" i="2"/>
  <c r="BH2458" i="2"/>
  <c r="BG2458" i="2"/>
  <c r="BF2458" i="2"/>
  <c r="T2458" i="2"/>
  <c r="R2458" i="2"/>
  <c r="P2458" i="2"/>
  <c r="BI2457" i="2"/>
  <c r="BH2457" i="2"/>
  <c r="BG2457" i="2"/>
  <c r="BF2457" i="2"/>
  <c r="T2457" i="2"/>
  <c r="R2457" i="2"/>
  <c r="P2457" i="2"/>
  <c r="BI2455" i="2"/>
  <c r="BH2455" i="2"/>
  <c r="BG2455" i="2"/>
  <c r="BF2455" i="2"/>
  <c r="T2455" i="2"/>
  <c r="R2455" i="2"/>
  <c r="P2455" i="2"/>
  <c r="BI2454" i="2"/>
  <c r="BH2454" i="2"/>
  <c r="BG2454" i="2"/>
  <c r="BF2454" i="2"/>
  <c r="T2454" i="2"/>
  <c r="R2454" i="2"/>
  <c r="P2454" i="2"/>
  <c r="BI2453" i="2"/>
  <c r="BH2453" i="2"/>
  <c r="BG2453" i="2"/>
  <c r="BF2453" i="2"/>
  <c r="T2453" i="2"/>
  <c r="R2453" i="2"/>
  <c r="P2453" i="2"/>
  <c r="BI2452" i="2"/>
  <c r="BH2452" i="2"/>
  <c r="BG2452" i="2"/>
  <c r="BF2452" i="2"/>
  <c r="T2452" i="2"/>
  <c r="R2452" i="2"/>
  <c r="P2452" i="2"/>
  <c r="BI2451" i="2"/>
  <c r="BH2451" i="2"/>
  <c r="BG2451" i="2"/>
  <c r="BF2451" i="2"/>
  <c r="T2451" i="2"/>
  <c r="R2451" i="2"/>
  <c r="P2451" i="2"/>
  <c r="BI2450" i="2"/>
  <c r="BH2450" i="2"/>
  <c r="BG2450" i="2"/>
  <c r="BF2450" i="2"/>
  <c r="T2450" i="2"/>
  <c r="R2450" i="2"/>
  <c r="P2450" i="2"/>
  <c r="BI2449" i="2"/>
  <c r="BH2449" i="2"/>
  <c r="BG2449" i="2"/>
  <c r="BF2449" i="2"/>
  <c r="T2449" i="2"/>
  <c r="R2449" i="2"/>
  <c r="P2449" i="2"/>
  <c r="BI2448" i="2"/>
  <c r="BH2448" i="2"/>
  <c r="BG2448" i="2"/>
  <c r="BF2448" i="2"/>
  <c r="T2448" i="2"/>
  <c r="R2448" i="2"/>
  <c r="P2448" i="2"/>
  <c r="BI2447" i="2"/>
  <c r="BH2447" i="2"/>
  <c r="BG2447" i="2"/>
  <c r="BF2447" i="2"/>
  <c r="T2447" i="2"/>
  <c r="R2447" i="2"/>
  <c r="P2447" i="2"/>
  <c r="BI2446" i="2"/>
  <c r="BH2446" i="2"/>
  <c r="BG2446" i="2"/>
  <c r="BF2446" i="2"/>
  <c r="T2446" i="2"/>
  <c r="R2446" i="2"/>
  <c r="P2446" i="2"/>
  <c r="BI2445" i="2"/>
  <c r="BH2445" i="2"/>
  <c r="BG2445" i="2"/>
  <c r="BF2445" i="2"/>
  <c r="T2445" i="2"/>
  <c r="R2445" i="2"/>
  <c r="P2445" i="2"/>
  <c r="BI2444" i="2"/>
  <c r="BH2444" i="2"/>
  <c r="BG2444" i="2"/>
  <c r="BF2444" i="2"/>
  <c r="T2444" i="2"/>
  <c r="R2444" i="2"/>
  <c r="P2444" i="2"/>
  <c r="BI2443" i="2"/>
  <c r="BH2443" i="2"/>
  <c r="BG2443" i="2"/>
  <c r="BF2443" i="2"/>
  <c r="T2443" i="2"/>
  <c r="R2443" i="2"/>
  <c r="P2443" i="2"/>
  <c r="BI2442" i="2"/>
  <c r="BH2442" i="2"/>
  <c r="BG2442" i="2"/>
  <c r="BF2442" i="2"/>
  <c r="T2442" i="2"/>
  <c r="R2442" i="2"/>
  <c r="P2442" i="2"/>
  <c r="BI2441" i="2"/>
  <c r="BH2441" i="2"/>
  <c r="BG2441" i="2"/>
  <c r="BF2441" i="2"/>
  <c r="T2441" i="2"/>
  <c r="R2441" i="2"/>
  <c r="P2441" i="2"/>
  <c r="BI2440" i="2"/>
  <c r="BH2440" i="2"/>
  <c r="BG2440" i="2"/>
  <c r="BF2440" i="2"/>
  <c r="T2440" i="2"/>
  <c r="R2440" i="2"/>
  <c r="P2440" i="2"/>
  <c r="BI2439" i="2"/>
  <c r="BH2439" i="2"/>
  <c r="BG2439" i="2"/>
  <c r="BF2439" i="2"/>
  <c r="T2439" i="2"/>
  <c r="R2439" i="2"/>
  <c r="P2439" i="2"/>
  <c r="BI2438" i="2"/>
  <c r="BH2438" i="2"/>
  <c r="BG2438" i="2"/>
  <c r="BF2438" i="2"/>
  <c r="T2438" i="2"/>
  <c r="R2438" i="2"/>
  <c r="P2438" i="2"/>
  <c r="BI2437" i="2"/>
  <c r="BH2437" i="2"/>
  <c r="BG2437" i="2"/>
  <c r="BF2437" i="2"/>
  <c r="T2437" i="2"/>
  <c r="R2437" i="2"/>
  <c r="P2437" i="2"/>
  <c r="BI2435" i="2"/>
  <c r="BH2435" i="2"/>
  <c r="BG2435" i="2"/>
  <c r="BF2435" i="2"/>
  <c r="T2435" i="2"/>
  <c r="R2435" i="2"/>
  <c r="P2435" i="2"/>
  <c r="BI2434" i="2"/>
  <c r="BH2434" i="2"/>
  <c r="BG2434" i="2"/>
  <c r="BF2434" i="2"/>
  <c r="T2434" i="2"/>
  <c r="R2434" i="2"/>
  <c r="P2434" i="2"/>
  <c r="BI2433" i="2"/>
  <c r="BH2433" i="2"/>
  <c r="BG2433" i="2"/>
  <c r="BF2433" i="2"/>
  <c r="T2433" i="2"/>
  <c r="R2433" i="2"/>
  <c r="P2433" i="2"/>
  <c r="BI2432" i="2"/>
  <c r="BH2432" i="2"/>
  <c r="BG2432" i="2"/>
  <c r="BF2432" i="2"/>
  <c r="T2432" i="2"/>
  <c r="R2432" i="2"/>
  <c r="P2432" i="2"/>
  <c r="BI2431" i="2"/>
  <c r="BH2431" i="2"/>
  <c r="BG2431" i="2"/>
  <c r="BF2431" i="2"/>
  <c r="T2431" i="2"/>
  <c r="R2431" i="2"/>
  <c r="P2431" i="2"/>
  <c r="BI2430" i="2"/>
  <c r="BH2430" i="2"/>
  <c r="BG2430" i="2"/>
  <c r="BF2430" i="2"/>
  <c r="T2430" i="2"/>
  <c r="R2430" i="2"/>
  <c r="P2430" i="2"/>
  <c r="BI2429" i="2"/>
  <c r="BH2429" i="2"/>
  <c r="BG2429" i="2"/>
  <c r="BF2429" i="2"/>
  <c r="T2429" i="2"/>
  <c r="R2429" i="2"/>
  <c r="P2429" i="2"/>
  <c r="BI2428" i="2"/>
  <c r="BH2428" i="2"/>
  <c r="BG2428" i="2"/>
  <c r="BF2428" i="2"/>
  <c r="T2428" i="2"/>
  <c r="R2428" i="2"/>
  <c r="P2428" i="2"/>
  <c r="BI2427" i="2"/>
  <c r="BH2427" i="2"/>
  <c r="BG2427" i="2"/>
  <c r="BF2427" i="2"/>
  <c r="T2427" i="2"/>
  <c r="R2427" i="2"/>
  <c r="P2427" i="2"/>
  <c r="BI2426" i="2"/>
  <c r="BH2426" i="2"/>
  <c r="BG2426" i="2"/>
  <c r="BF2426" i="2"/>
  <c r="T2426" i="2"/>
  <c r="R2426" i="2"/>
  <c r="P2426" i="2"/>
  <c r="BI2425" i="2"/>
  <c r="BH2425" i="2"/>
  <c r="BG2425" i="2"/>
  <c r="BF2425" i="2"/>
  <c r="T2425" i="2"/>
  <c r="R2425" i="2"/>
  <c r="P2425" i="2"/>
  <c r="BI2424" i="2"/>
  <c r="BH2424" i="2"/>
  <c r="BG2424" i="2"/>
  <c r="BF2424" i="2"/>
  <c r="T2424" i="2"/>
  <c r="R2424" i="2"/>
  <c r="P2424" i="2"/>
  <c r="BI2423" i="2"/>
  <c r="BH2423" i="2"/>
  <c r="BG2423" i="2"/>
  <c r="BF2423" i="2"/>
  <c r="T2423" i="2"/>
  <c r="R2423" i="2"/>
  <c r="P2423" i="2"/>
  <c r="BI2422" i="2"/>
  <c r="BH2422" i="2"/>
  <c r="BG2422" i="2"/>
  <c r="BF2422" i="2"/>
  <c r="T2422" i="2"/>
  <c r="R2422" i="2"/>
  <c r="P2422" i="2"/>
  <c r="BI2421" i="2"/>
  <c r="BH2421" i="2"/>
  <c r="BG2421" i="2"/>
  <c r="BF2421" i="2"/>
  <c r="T2421" i="2"/>
  <c r="R2421" i="2"/>
  <c r="P2421" i="2"/>
  <c r="BI2420" i="2"/>
  <c r="BH2420" i="2"/>
  <c r="BG2420" i="2"/>
  <c r="BF2420" i="2"/>
  <c r="T2420" i="2"/>
  <c r="R2420" i="2"/>
  <c r="P2420" i="2"/>
  <c r="BI2419" i="2"/>
  <c r="BH2419" i="2"/>
  <c r="BG2419" i="2"/>
  <c r="BF2419" i="2"/>
  <c r="T2419" i="2"/>
  <c r="R2419" i="2"/>
  <c r="P2419" i="2"/>
  <c r="BI2418" i="2"/>
  <c r="BH2418" i="2"/>
  <c r="BG2418" i="2"/>
  <c r="BF2418" i="2"/>
  <c r="T2418" i="2"/>
  <c r="R2418" i="2"/>
  <c r="P2418" i="2"/>
  <c r="BI2417" i="2"/>
  <c r="BH2417" i="2"/>
  <c r="BG2417" i="2"/>
  <c r="BF2417" i="2"/>
  <c r="T2417" i="2"/>
  <c r="R2417" i="2"/>
  <c r="P2417" i="2"/>
  <c r="BI2416" i="2"/>
  <c r="BH2416" i="2"/>
  <c r="BG2416" i="2"/>
  <c r="BF2416" i="2"/>
  <c r="T2416" i="2"/>
  <c r="R2416" i="2"/>
  <c r="P2416" i="2"/>
  <c r="BI2415" i="2"/>
  <c r="BH2415" i="2"/>
  <c r="BG2415" i="2"/>
  <c r="BF2415" i="2"/>
  <c r="T2415" i="2"/>
  <c r="R2415" i="2"/>
  <c r="P2415" i="2"/>
  <c r="BI2414" i="2"/>
  <c r="BH2414" i="2"/>
  <c r="BG2414" i="2"/>
  <c r="BF2414" i="2"/>
  <c r="T2414" i="2"/>
  <c r="R2414" i="2"/>
  <c r="P2414" i="2"/>
  <c r="BI2413" i="2"/>
  <c r="BH2413" i="2"/>
  <c r="BG2413" i="2"/>
  <c r="BF2413" i="2"/>
  <c r="T2413" i="2"/>
  <c r="R2413" i="2"/>
  <c r="P2413" i="2"/>
  <c r="BI2412" i="2"/>
  <c r="BH2412" i="2"/>
  <c r="BG2412" i="2"/>
  <c r="BF2412" i="2"/>
  <c r="T2412" i="2"/>
  <c r="R2412" i="2"/>
  <c r="P2412" i="2"/>
  <c r="BI2411" i="2"/>
  <c r="BH2411" i="2"/>
  <c r="BG2411" i="2"/>
  <c r="BF2411" i="2"/>
  <c r="T2411" i="2"/>
  <c r="R2411" i="2"/>
  <c r="P2411" i="2"/>
  <c r="BI2410" i="2"/>
  <c r="BH2410" i="2"/>
  <c r="BG2410" i="2"/>
  <c r="BF2410" i="2"/>
  <c r="T2410" i="2"/>
  <c r="R2410" i="2"/>
  <c r="P2410" i="2"/>
  <c r="BI2409" i="2"/>
  <c r="BH2409" i="2"/>
  <c r="BG2409" i="2"/>
  <c r="BF2409" i="2"/>
  <c r="T2409" i="2"/>
  <c r="R2409" i="2"/>
  <c r="P2409" i="2"/>
  <c r="BI2408" i="2"/>
  <c r="BH2408" i="2"/>
  <c r="BG2408" i="2"/>
  <c r="BF2408" i="2"/>
  <c r="T2408" i="2"/>
  <c r="R2408" i="2"/>
  <c r="P2408" i="2"/>
  <c r="BI2407" i="2"/>
  <c r="BH2407" i="2"/>
  <c r="BG2407" i="2"/>
  <c r="BF2407" i="2"/>
  <c r="T2407" i="2"/>
  <c r="R2407" i="2"/>
  <c r="P2407" i="2"/>
  <c r="BI2406" i="2"/>
  <c r="BH2406" i="2"/>
  <c r="BG2406" i="2"/>
  <c r="BF2406" i="2"/>
  <c r="T2406" i="2"/>
  <c r="R2406" i="2"/>
  <c r="P2406" i="2"/>
  <c r="BI2405" i="2"/>
  <c r="BH2405" i="2"/>
  <c r="BG2405" i="2"/>
  <c r="BF2405" i="2"/>
  <c r="T2405" i="2"/>
  <c r="R2405" i="2"/>
  <c r="P2405" i="2"/>
  <c r="BI2404" i="2"/>
  <c r="BH2404" i="2"/>
  <c r="BG2404" i="2"/>
  <c r="BF2404" i="2"/>
  <c r="T2404" i="2"/>
  <c r="R2404" i="2"/>
  <c r="P2404" i="2"/>
  <c r="BI2403" i="2"/>
  <c r="BH2403" i="2"/>
  <c r="BG2403" i="2"/>
  <c r="BF2403" i="2"/>
  <c r="T2403" i="2"/>
  <c r="R2403" i="2"/>
  <c r="P2403" i="2"/>
  <c r="BI2402" i="2"/>
  <c r="BH2402" i="2"/>
  <c r="BG2402" i="2"/>
  <c r="BF2402" i="2"/>
  <c r="T2402" i="2"/>
  <c r="R2402" i="2"/>
  <c r="P2402" i="2"/>
  <c r="BI2401" i="2"/>
  <c r="BH2401" i="2"/>
  <c r="BG2401" i="2"/>
  <c r="BF2401" i="2"/>
  <c r="T2401" i="2"/>
  <c r="R2401" i="2"/>
  <c r="P2401" i="2"/>
  <c r="BI2400" i="2"/>
  <c r="BH2400" i="2"/>
  <c r="BG2400" i="2"/>
  <c r="BF2400" i="2"/>
  <c r="T2400" i="2"/>
  <c r="R2400" i="2"/>
  <c r="P2400" i="2"/>
  <c r="BI2399" i="2"/>
  <c r="BH2399" i="2"/>
  <c r="BG2399" i="2"/>
  <c r="BF2399" i="2"/>
  <c r="T2399" i="2"/>
  <c r="R2399" i="2"/>
  <c r="P2399" i="2"/>
  <c r="BI2398" i="2"/>
  <c r="BH2398" i="2"/>
  <c r="BG2398" i="2"/>
  <c r="BF2398" i="2"/>
  <c r="T2398" i="2"/>
  <c r="R2398" i="2"/>
  <c r="P2398" i="2"/>
  <c r="BI2397" i="2"/>
  <c r="BH2397" i="2"/>
  <c r="BG2397" i="2"/>
  <c r="BF2397" i="2"/>
  <c r="T2397" i="2"/>
  <c r="R2397" i="2"/>
  <c r="P2397" i="2"/>
  <c r="BI2396" i="2"/>
  <c r="BH2396" i="2"/>
  <c r="BG2396" i="2"/>
  <c r="BF2396" i="2"/>
  <c r="T2396" i="2"/>
  <c r="R2396" i="2"/>
  <c r="P2396" i="2"/>
  <c r="BI2395" i="2"/>
  <c r="BH2395" i="2"/>
  <c r="BG2395" i="2"/>
  <c r="BF2395" i="2"/>
  <c r="T2395" i="2"/>
  <c r="R2395" i="2"/>
  <c r="P2395" i="2"/>
  <c r="BI2394" i="2"/>
  <c r="BH2394" i="2"/>
  <c r="BG2394" i="2"/>
  <c r="BF2394" i="2"/>
  <c r="T2394" i="2"/>
  <c r="R2394" i="2"/>
  <c r="P2394" i="2"/>
  <c r="BI2393" i="2"/>
  <c r="BH2393" i="2"/>
  <c r="BG2393" i="2"/>
  <c r="BF2393" i="2"/>
  <c r="T2393" i="2"/>
  <c r="R2393" i="2"/>
  <c r="P2393" i="2"/>
  <c r="BI2392" i="2"/>
  <c r="BH2392" i="2"/>
  <c r="BG2392" i="2"/>
  <c r="BF2392" i="2"/>
  <c r="T2392" i="2"/>
  <c r="R2392" i="2"/>
  <c r="P2392" i="2"/>
  <c r="BI2387" i="2"/>
  <c r="BH2387" i="2"/>
  <c r="BG2387" i="2"/>
  <c r="BF2387" i="2"/>
  <c r="T2387" i="2"/>
  <c r="R2387" i="2"/>
  <c r="P2387" i="2"/>
  <c r="BI2383" i="2"/>
  <c r="BH2383" i="2"/>
  <c r="BG2383" i="2"/>
  <c r="BF2383" i="2"/>
  <c r="T2383" i="2"/>
  <c r="R2383" i="2"/>
  <c r="P2383" i="2"/>
  <c r="BI2380" i="2"/>
  <c r="BH2380" i="2"/>
  <c r="BG2380" i="2"/>
  <c r="BF2380" i="2"/>
  <c r="T2380" i="2"/>
  <c r="R2380" i="2"/>
  <c r="P2380" i="2"/>
  <c r="BI2379" i="2"/>
  <c r="BH2379" i="2"/>
  <c r="BG2379" i="2"/>
  <c r="BF2379" i="2"/>
  <c r="T2379" i="2"/>
  <c r="R2379" i="2"/>
  <c r="P2379" i="2"/>
  <c r="BI2378" i="2"/>
  <c r="BH2378" i="2"/>
  <c r="BG2378" i="2"/>
  <c r="BF2378" i="2"/>
  <c r="T2378" i="2"/>
  <c r="R2378" i="2"/>
  <c r="P2378" i="2"/>
  <c r="BI2377" i="2"/>
  <c r="BH2377" i="2"/>
  <c r="BG2377" i="2"/>
  <c r="BF2377" i="2"/>
  <c r="T2377" i="2"/>
  <c r="R2377" i="2"/>
  <c r="P2377" i="2"/>
  <c r="BI2376" i="2"/>
  <c r="BH2376" i="2"/>
  <c r="BG2376" i="2"/>
  <c r="BF2376" i="2"/>
  <c r="T2376" i="2"/>
  <c r="R2376" i="2"/>
  <c r="P2376" i="2"/>
  <c r="BI2375" i="2"/>
  <c r="BH2375" i="2"/>
  <c r="BG2375" i="2"/>
  <c r="BF2375" i="2"/>
  <c r="T2375" i="2"/>
  <c r="R2375" i="2"/>
  <c r="P2375" i="2"/>
  <c r="BI2372" i="2"/>
  <c r="BH2372" i="2"/>
  <c r="BG2372" i="2"/>
  <c r="BF2372" i="2"/>
  <c r="T2372" i="2"/>
  <c r="R2372" i="2"/>
  <c r="P2372" i="2"/>
  <c r="BI2371" i="2"/>
  <c r="BH2371" i="2"/>
  <c r="BG2371" i="2"/>
  <c r="BF2371" i="2"/>
  <c r="T2371" i="2"/>
  <c r="R2371" i="2"/>
  <c r="P2371" i="2"/>
  <c r="BI2370" i="2"/>
  <c r="BH2370" i="2"/>
  <c r="BG2370" i="2"/>
  <c r="BF2370" i="2"/>
  <c r="T2370" i="2"/>
  <c r="R2370" i="2"/>
  <c r="P2370" i="2"/>
  <c r="BI2369" i="2"/>
  <c r="BH2369" i="2"/>
  <c r="BG2369" i="2"/>
  <c r="BF2369" i="2"/>
  <c r="T2369" i="2"/>
  <c r="R2369" i="2"/>
  <c r="P2369" i="2"/>
  <c r="BI2368" i="2"/>
  <c r="BH2368" i="2"/>
  <c r="BG2368" i="2"/>
  <c r="BF2368" i="2"/>
  <c r="T2368" i="2"/>
  <c r="R2368" i="2"/>
  <c r="P2368" i="2"/>
  <c r="BI2367" i="2"/>
  <c r="BH2367" i="2"/>
  <c r="BG2367" i="2"/>
  <c r="BF2367" i="2"/>
  <c r="T2367" i="2"/>
  <c r="R2367" i="2"/>
  <c r="P2367" i="2"/>
  <c r="BI2366" i="2"/>
  <c r="BH2366" i="2"/>
  <c r="BG2366" i="2"/>
  <c r="BF2366" i="2"/>
  <c r="T2366" i="2"/>
  <c r="R2366" i="2"/>
  <c r="P2366" i="2"/>
  <c r="BI2363" i="2"/>
  <c r="BH2363" i="2"/>
  <c r="BG2363" i="2"/>
  <c r="BF2363" i="2"/>
  <c r="T2363" i="2"/>
  <c r="R2363" i="2"/>
  <c r="P2363" i="2"/>
  <c r="BI2362" i="2"/>
  <c r="BH2362" i="2"/>
  <c r="BG2362" i="2"/>
  <c r="BF2362" i="2"/>
  <c r="T2362" i="2"/>
  <c r="R2362" i="2"/>
  <c r="P2362" i="2"/>
  <c r="BI2361" i="2"/>
  <c r="BH2361" i="2"/>
  <c r="BG2361" i="2"/>
  <c r="BF2361" i="2"/>
  <c r="T2361" i="2"/>
  <c r="R2361" i="2"/>
  <c r="P2361" i="2"/>
  <c r="BI2360" i="2"/>
  <c r="BH2360" i="2"/>
  <c r="BG2360" i="2"/>
  <c r="BF2360" i="2"/>
  <c r="T2360" i="2"/>
  <c r="R2360" i="2"/>
  <c r="P2360" i="2"/>
  <c r="BI2359" i="2"/>
  <c r="BH2359" i="2"/>
  <c r="BG2359" i="2"/>
  <c r="BF2359" i="2"/>
  <c r="T2359" i="2"/>
  <c r="R2359" i="2"/>
  <c r="P2359" i="2"/>
  <c r="BI2358" i="2"/>
  <c r="BH2358" i="2"/>
  <c r="BG2358" i="2"/>
  <c r="BF2358" i="2"/>
  <c r="T2358" i="2"/>
  <c r="R2358" i="2"/>
  <c r="P2358" i="2"/>
  <c r="BI2357" i="2"/>
  <c r="BH2357" i="2"/>
  <c r="BG2357" i="2"/>
  <c r="BF2357" i="2"/>
  <c r="T2357" i="2"/>
  <c r="R2357" i="2"/>
  <c r="P2357" i="2"/>
  <c r="BI2356" i="2"/>
  <c r="BH2356" i="2"/>
  <c r="BG2356" i="2"/>
  <c r="BF2356" i="2"/>
  <c r="T2356" i="2"/>
  <c r="R2356" i="2"/>
  <c r="P2356" i="2"/>
  <c r="BI2355" i="2"/>
  <c r="BH2355" i="2"/>
  <c r="BG2355" i="2"/>
  <c r="BF2355" i="2"/>
  <c r="T2355" i="2"/>
  <c r="R2355" i="2"/>
  <c r="P2355" i="2"/>
  <c r="BI2354" i="2"/>
  <c r="BH2354" i="2"/>
  <c r="BG2354" i="2"/>
  <c r="BF2354" i="2"/>
  <c r="T2354" i="2"/>
  <c r="R2354" i="2"/>
  <c r="P2354" i="2"/>
  <c r="BI2351" i="2"/>
  <c r="BH2351" i="2"/>
  <c r="BG2351" i="2"/>
  <c r="BF2351" i="2"/>
  <c r="T2351" i="2"/>
  <c r="R2351" i="2"/>
  <c r="P2351" i="2"/>
  <c r="BI2350" i="2"/>
  <c r="BH2350" i="2"/>
  <c r="BG2350" i="2"/>
  <c r="BF2350" i="2"/>
  <c r="T2350" i="2"/>
  <c r="R2350" i="2"/>
  <c r="P2350" i="2"/>
  <c r="BI2349" i="2"/>
  <c r="BH2349" i="2"/>
  <c r="BG2349" i="2"/>
  <c r="BF2349" i="2"/>
  <c r="T2349" i="2"/>
  <c r="R2349" i="2"/>
  <c r="P2349" i="2"/>
  <c r="BI2348" i="2"/>
  <c r="BH2348" i="2"/>
  <c r="BG2348" i="2"/>
  <c r="BF2348" i="2"/>
  <c r="T2348" i="2"/>
  <c r="R2348" i="2"/>
  <c r="P2348" i="2"/>
  <c r="BI2347" i="2"/>
  <c r="BH2347" i="2"/>
  <c r="BG2347" i="2"/>
  <c r="BF2347" i="2"/>
  <c r="T2347" i="2"/>
  <c r="R2347" i="2"/>
  <c r="P2347" i="2"/>
  <c r="BI2346" i="2"/>
  <c r="BH2346" i="2"/>
  <c r="BG2346" i="2"/>
  <c r="BF2346" i="2"/>
  <c r="T2346" i="2"/>
  <c r="R2346" i="2"/>
  <c r="P2346" i="2"/>
  <c r="BI2345" i="2"/>
  <c r="BH2345" i="2"/>
  <c r="BG2345" i="2"/>
  <c r="BF2345" i="2"/>
  <c r="T2345" i="2"/>
  <c r="R2345" i="2"/>
  <c r="P2345" i="2"/>
  <c r="BI2344" i="2"/>
  <c r="BH2344" i="2"/>
  <c r="BG2344" i="2"/>
  <c r="BF2344" i="2"/>
  <c r="T2344" i="2"/>
  <c r="R2344" i="2"/>
  <c r="P2344" i="2"/>
  <c r="BI2343" i="2"/>
  <c r="BH2343" i="2"/>
  <c r="BG2343" i="2"/>
  <c r="BF2343" i="2"/>
  <c r="T2343" i="2"/>
  <c r="R2343" i="2"/>
  <c r="P2343" i="2"/>
  <c r="BI2342" i="2"/>
  <c r="BH2342" i="2"/>
  <c r="BG2342" i="2"/>
  <c r="BF2342" i="2"/>
  <c r="T2342" i="2"/>
  <c r="R2342" i="2"/>
  <c r="P2342" i="2"/>
  <c r="BI2341" i="2"/>
  <c r="BH2341" i="2"/>
  <c r="BG2341" i="2"/>
  <c r="BF2341" i="2"/>
  <c r="T2341" i="2"/>
  <c r="R2341" i="2"/>
  <c r="P2341" i="2"/>
  <c r="BI2340" i="2"/>
  <c r="BH2340" i="2"/>
  <c r="BG2340" i="2"/>
  <c r="BF2340" i="2"/>
  <c r="T2340" i="2"/>
  <c r="R2340" i="2"/>
  <c r="P2340" i="2"/>
  <c r="BI2338" i="2"/>
  <c r="BH2338" i="2"/>
  <c r="BG2338" i="2"/>
  <c r="BF2338" i="2"/>
  <c r="T2338" i="2"/>
  <c r="R2338" i="2"/>
  <c r="P2338" i="2"/>
  <c r="BI2337" i="2"/>
  <c r="BH2337" i="2"/>
  <c r="BG2337" i="2"/>
  <c r="BF2337" i="2"/>
  <c r="T2337" i="2"/>
  <c r="R2337" i="2"/>
  <c r="P2337" i="2"/>
  <c r="BI2336" i="2"/>
  <c r="BH2336" i="2"/>
  <c r="BG2336" i="2"/>
  <c r="BF2336" i="2"/>
  <c r="T2336" i="2"/>
  <c r="R2336" i="2"/>
  <c r="P2336" i="2"/>
  <c r="BI2335" i="2"/>
  <c r="BH2335" i="2"/>
  <c r="BG2335" i="2"/>
  <c r="BF2335" i="2"/>
  <c r="T2335" i="2"/>
  <c r="R2335" i="2"/>
  <c r="P2335" i="2"/>
  <c r="BI2334" i="2"/>
  <c r="BH2334" i="2"/>
  <c r="BG2334" i="2"/>
  <c r="BF2334" i="2"/>
  <c r="T2334" i="2"/>
  <c r="R2334" i="2"/>
  <c r="P2334" i="2"/>
  <c r="BI2333" i="2"/>
  <c r="BH2333" i="2"/>
  <c r="BG2333" i="2"/>
  <c r="BF2333" i="2"/>
  <c r="T2333" i="2"/>
  <c r="R2333" i="2"/>
  <c r="P2333" i="2"/>
  <c r="BI2332" i="2"/>
  <c r="BH2332" i="2"/>
  <c r="BG2332" i="2"/>
  <c r="BF2332" i="2"/>
  <c r="T2332" i="2"/>
  <c r="R2332" i="2"/>
  <c r="P2332" i="2"/>
  <c r="BI2331" i="2"/>
  <c r="BH2331" i="2"/>
  <c r="BG2331" i="2"/>
  <c r="BF2331" i="2"/>
  <c r="T2331" i="2"/>
  <c r="R2331" i="2"/>
  <c r="P2331" i="2"/>
  <c r="BI2330" i="2"/>
  <c r="BH2330" i="2"/>
  <c r="BG2330" i="2"/>
  <c r="BF2330" i="2"/>
  <c r="T2330" i="2"/>
  <c r="R2330" i="2"/>
  <c r="P2330" i="2"/>
  <c r="BI2329" i="2"/>
  <c r="BH2329" i="2"/>
  <c r="BG2329" i="2"/>
  <c r="BF2329" i="2"/>
  <c r="T2329" i="2"/>
  <c r="R2329" i="2"/>
  <c r="P2329" i="2"/>
  <c r="BI2328" i="2"/>
  <c r="BH2328" i="2"/>
  <c r="BG2328" i="2"/>
  <c r="BF2328" i="2"/>
  <c r="T2328" i="2"/>
  <c r="R2328" i="2"/>
  <c r="P2328" i="2"/>
  <c r="BI2327" i="2"/>
  <c r="BH2327" i="2"/>
  <c r="BG2327" i="2"/>
  <c r="BF2327" i="2"/>
  <c r="T2327" i="2"/>
  <c r="R2327" i="2"/>
  <c r="P2327" i="2"/>
  <c r="BI2326" i="2"/>
  <c r="BH2326" i="2"/>
  <c r="BG2326" i="2"/>
  <c r="BF2326" i="2"/>
  <c r="T2326" i="2"/>
  <c r="R2326" i="2"/>
  <c r="P2326" i="2"/>
  <c r="BI2325" i="2"/>
  <c r="BH2325" i="2"/>
  <c r="BG2325" i="2"/>
  <c r="BF2325" i="2"/>
  <c r="T2325" i="2"/>
  <c r="R2325" i="2"/>
  <c r="P2325" i="2"/>
  <c r="BI2324" i="2"/>
  <c r="BH2324" i="2"/>
  <c r="BG2324" i="2"/>
  <c r="BF2324" i="2"/>
  <c r="T2324" i="2"/>
  <c r="R2324" i="2"/>
  <c r="P2324" i="2"/>
  <c r="BI2323" i="2"/>
  <c r="BH2323" i="2"/>
  <c r="BG2323" i="2"/>
  <c r="BF2323" i="2"/>
  <c r="T2323" i="2"/>
  <c r="R2323" i="2"/>
  <c r="P2323" i="2"/>
  <c r="BI2322" i="2"/>
  <c r="BH2322" i="2"/>
  <c r="BG2322" i="2"/>
  <c r="BF2322" i="2"/>
  <c r="T2322" i="2"/>
  <c r="R2322" i="2"/>
  <c r="P2322" i="2"/>
  <c r="BI2321" i="2"/>
  <c r="BH2321" i="2"/>
  <c r="BG2321" i="2"/>
  <c r="BF2321" i="2"/>
  <c r="T2321" i="2"/>
  <c r="R2321" i="2"/>
  <c r="P2321" i="2"/>
  <c r="BI2320" i="2"/>
  <c r="BH2320" i="2"/>
  <c r="BG2320" i="2"/>
  <c r="BF2320" i="2"/>
  <c r="T2320" i="2"/>
  <c r="R2320" i="2"/>
  <c r="P2320" i="2"/>
  <c r="BI2319" i="2"/>
  <c r="BH2319" i="2"/>
  <c r="BG2319" i="2"/>
  <c r="BF2319" i="2"/>
  <c r="T2319" i="2"/>
  <c r="R2319" i="2"/>
  <c r="P2319" i="2"/>
  <c r="BI2318" i="2"/>
  <c r="BH2318" i="2"/>
  <c r="BG2318" i="2"/>
  <c r="BF2318" i="2"/>
  <c r="T2318" i="2"/>
  <c r="R2318" i="2"/>
  <c r="P2318" i="2"/>
  <c r="BI2317" i="2"/>
  <c r="BH2317" i="2"/>
  <c r="BG2317" i="2"/>
  <c r="BF2317" i="2"/>
  <c r="T2317" i="2"/>
  <c r="R2317" i="2"/>
  <c r="P2317" i="2"/>
  <c r="BI2316" i="2"/>
  <c r="BH2316" i="2"/>
  <c r="BG2316" i="2"/>
  <c r="BF2316" i="2"/>
  <c r="T2316" i="2"/>
  <c r="R2316" i="2"/>
  <c r="P2316" i="2"/>
  <c r="BI2315" i="2"/>
  <c r="BH2315" i="2"/>
  <c r="BG2315" i="2"/>
  <c r="BF2315" i="2"/>
  <c r="T2315" i="2"/>
  <c r="R2315" i="2"/>
  <c r="P2315" i="2"/>
  <c r="BI2314" i="2"/>
  <c r="BH2314" i="2"/>
  <c r="BG2314" i="2"/>
  <c r="BF2314" i="2"/>
  <c r="T2314" i="2"/>
  <c r="R2314" i="2"/>
  <c r="P2314" i="2"/>
  <c r="BI2313" i="2"/>
  <c r="BH2313" i="2"/>
  <c r="BG2313" i="2"/>
  <c r="BF2313" i="2"/>
  <c r="T2313" i="2"/>
  <c r="R2313" i="2"/>
  <c r="P2313" i="2"/>
  <c r="BI2312" i="2"/>
  <c r="BH2312" i="2"/>
  <c r="BG2312" i="2"/>
  <c r="BF2312" i="2"/>
  <c r="T2312" i="2"/>
  <c r="R2312" i="2"/>
  <c r="P2312" i="2"/>
  <c r="BI2311" i="2"/>
  <c r="BH2311" i="2"/>
  <c r="BG2311" i="2"/>
  <c r="BF2311" i="2"/>
  <c r="T2311" i="2"/>
  <c r="R2311" i="2"/>
  <c r="P2311" i="2"/>
  <c r="BI2310" i="2"/>
  <c r="BH2310" i="2"/>
  <c r="BG2310" i="2"/>
  <c r="BF2310" i="2"/>
  <c r="T2310" i="2"/>
  <c r="R2310" i="2"/>
  <c r="P2310" i="2"/>
  <c r="BI2308" i="2"/>
  <c r="BH2308" i="2"/>
  <c r="BG2308" i="2"/>
  <c r="BF2308" i="2"/>
  <c r="T2308" i="2"/>
  <c r="R2308" i="2"/>
  <c r="P2308" i="2"/>
  <c r="BI2307" i="2"/>
  <c r="BH2307" i="2"/>
  <c r="BG2307" i="2"/>
  <c r="BF2307" i="2"/>
  <c r="T2307" i="2"/>
  <c r="R2307" i="2"/>
  <c r="P2307" i="2"/>
  <c r="BI2306" i="2"/>
  <c r="BH2306" i="2"/>
  <c r="BG2306" i="2"/>
  <c r="BF2306" i="2"/>
  <c r="T2306" i="2"/>
  <c r="R2306" i="2"/>
  <c r="P2306" i="2"/>
  <c r="BI2305" i="2"/>
  <c r="BH2305" i="2"/>
  <c r="BG2305" i="2"/>
  <c r="BF2305" i="2"/>
  <c r="T2305" i="2"/>
  <c r="R2305" i="2"/>
  <c r="P2305" i="2"/>
  <c r="BI2304" i="2"/>
  <c r="BH2304" i="2"/>
  <c r="BG2304" i="2"/>
  <c r="BF2304" i="2"/>
  <c r="T2304" i="2"/>
  <c r="R2304" i="2"/>
  <c r="P2304" i="2"/>
  <c r="BI2302" i="2"/>
  <c r="BH2302" i="2"/>
  <c r="BG2302" i="2"/>
  <c r="BF2302" i="2"/>
  <c r="T2302" i="2"/>
  <c r="R2302" i="2"/>
  <c r="P2302" i="2"/>
  <c r="BI2301" i="2"/>
  <c r="BH2301" i="2"/>
  <c r="BG2301" i="2"/>
  <c r="BF2301" i="2"/>
  <c r="T2301" i="2"/>
  <c r="R2301" i="2"/>
  <c r="P2301" i="2"/>
  <c r="BI2300" i="2"/>
  <c r="BH2300" i="2"/>
  <c r="BG2300" i="2"/>
  <c r="BF2300" i="2"/>
  <c r="T2300" i="2"/>
  <c r="R2300" i="2"/>
  <c r="P2300" i="2"/>
  <c r="BI2299" i="2"/>
  <c r="BH2299" i="2"/>
  <c r="BG2299" i="2"/>
  <c r="BF2299" i="2"/>
  <c r="T2299" i="2"/>
  <c r="R2299" i="2"/>
  <c r="P2299" i="2"/>
  <c r="BI2298" i="2"/>
  <c r="BH2298" i="2"/>
  <c r="BG2298" i="2"/>
  <c r="BF2298" i="2"/>
  <c r="T2298" i="2"/>
  <c r="R2298" i="2"/>
  <c r="P2298" i="2"/>
  <c r="BI2297" i="2"/>
  <c r="BH2297" i="2"/>
  <c r="BG2297" i="2"/>
  <c r="BF2297" i="2"/>
  <c r="T2297" i="2"/>
  <c r="R2297" i="2"/>
  <c r="P2297" i="2"/>
  <c r="BI2296" i="2"/>
  <c r="BH2296" i="2"/>
  <c r="BG2296" i="2"/>
  <c r="BF2296" i="2"/>
  <c r="T2296" i="2"/>
  <c r="R2296" i="2"/>
  <c r="P2296" i="2"/>
  <c r="BI2295" i="2"/>
  <c r="BH2295" i="2"/>
  <c r="BG2295" i="2"/>
  <c r="BF2295" i="2"/>
  <c r="T2295" i="2"/>
  <c r="R2295" i="2"/>
  <c r="P2295" i="2"/>
  <c r="BI2294" i="2"/>
  <c r="BH2294" i="2"/>
  <c r="BG2294" i="2"/>
  <c r="BF2294" i="2"/>
  <c r="T2294" i="2"/>
  <c r="R2294" i="2"/>
  <c r="P2294" i="2"/>
  <c r="BI2293" i="2"/>
  <c r="BH2293" i="2"/>
  <c r="BG2293" i="2"/>
  <c r="BF2293" i="2"/>
  <c r="T2293" i="2"/>
  <c r="R2293" i="2"/>
  <c r="P2293" i="2"/>
  <c r="BI2292" i="2"/>
  <c r="BH2292" i="2"/>
  <c r="BG2292" i="2"/>
  <c r="BF2292" i="2"/>
  <c r="T2292" i="2"/>
  <c r="R2292" i="2"/>
  <c r="P2292" i="2"/>
  <c r="BI2291" i="2"/>
  <c r="BH2291" i="2"/>
  <c r="BG2291" i="2"/>
  <c r="BF2291" i="2"/>
  <c r="T2291" i="2"/>
  <c r="R2291" i="2"/>
  <c r="P2291" i="2"/>
  <c r="BI2290" i="2"/>
  <c r="BH2290" i="2"/>
  <c r="BG2290" i="2"/>
  <c r="BF2290" i="2"/>
  <c r="T2290" i="2"/>
  <c r="R2290" i="2"/>
  <c r="P2290" i="2"/>
  <c r="BI2289" i="2"/>
  <c r="BH2289" i="2"/>
  <c r="BG2289" i="2"/>
  <c r="BF2289" i="2"/>
  <c r="T2289" i="2"/>
  <c r="R2289" i="2"/>
  <c r="P2289" i="2"/>
  <c r="BI2288" i="2"/>
  <c r="BH2288" i="2"/>
  <c r="BG2288" i="2"/>
  <c r="BF2288" i="2"/>
  <c r="T2288" i="2"/>
  <c r="R2288" i="2"/>
  <c r="P2288" i="2"/>
  <c r="BI2287" i="2"/>
  <c r="BH2287" i="2"/>
  <c r="BG2287" i="2"/>
  <c r="BF2287" i="2"/>
  <c r="T2287" i="2"/>
  <c r="R2287" i="2"/>
  <c r="P2287" i="2"/>
  <c r="BI2286" i="2"/>
  <c r="BH2286" i="2"/>
  <c r="BG2286" i="2"/>
  <c r="BF2286" i="2"/>
  <c r="T2286" i="2"/>
  <c r="R2286" i="2"/>
  <c r="P2286" i="2"/>
  <c r="BI2285" i="2"/>
  <c r="BH2285" i="2"/>
  <c r="BG2285" i="2"/>
  <c r="BF2285" i="2"/>
  <c r="T2285" i="2"/>
  <c r="R2285" i="2"/>
  <c r="P2285" i="2"/>
  <c r="BI2284" i="2"/>
  <c r="BH2284" i="2"/>
  <c r="BG2284" i="2"/>
  <c r="BF2284" i="2"/>
  <c r="T2284" i="2"/>
  <c r="R2284" i="2"/>
  <c r="P2284" i="2"/>
  <c r="BI2283" i="2"/>
  <c r="BH2283" i="2"/>
  <c r="BG2283" i="2"/>
  <c r="BF2283" i="2"/>
  <c r="T2283" i="2"/>
  <c r="R2283" i="2"/>
  <c r="P2283" i="2"/>
  <c r="BI2282" i="2"/>
  <c r="BH2282" i="2"/>
  <c r="BG2282" i="2"/>
  <c r="BF2282" i="2"/>
  <c r="T2282" i="2"/>
  <c r="R2282" i="2"/>
  <c r="P2282" i="2"/>
  <c r="BI2281" i="2"/>
  <c r="BH2281" i="2"/>
  <c r="BG2281" i="2"/>
  <c r="BF2281" i="2"/>
  <c r="T2281" i="2"/>
  <c r="R2281" i="2"/>
  <c r="P2281" i="2"/>
  <c r="BI2280" i="2"/>
  <c r="BH2280" i="2"/>
  <c r="BG2280" i="2"/>
  <c r="BF2280" i="2"/>
  <c r="T2280" i="2"/>
  <c r="R2280" i="2"/>
  <c r="P2280" i="2"/>
  <c r="BI2279" i="2"/>
  <c r="BH2279" i="2"/>
  <c r="BG2279" i="2"/>
  <c r="BF2279" i="2"/>
  <c r="T2279" i="2"/>
  <c r="R2279" i="2"/>
  <c r="P2279" i="2"/>
  <c r="BI2278" i="2"/>
  <c r="BH2278" i="2"/>
  <c r="BG2278" i="2"/>
  <c r="BF2278" i="2"/>
  <c r="T2278" i="2"/>
  <c r="R2278" i="2"/>
  <c r="P2278" i="2"/>
  <c r="BI2277" i="2"/>
  <c r="BH2277" i="2"/>
  <c r="BG2277" i="2"/>
  <c r="BF2277" i="2"/>
  <c r="T2277" i="2"/>
  <c r="R2277" i="2"/>
  <c r="P2277" i="2"/>
  <c r="BI2276" i="2"/>
  <c r="BH2276" i="2"/>
  <c r="BG2276" i="2"/>
  <c r="BF2276" i="2"/>
  <c r="T2276" i="2"/>
  <c r="R2276" i="2"/>
  <c r="P2276" i="2"/>
  <c r="BI2275" i="2"/>
  <c r="BH2275" i="2"/>
  <c r="BG2275" i="2"/>
  <c r="BF2275" i="2"/>
  <c r="T2275" i="2"/>
  <c r="R2275" i="2"/>
  <c r="P2275" i="2"/>
  <c r="BI2274" i="2"/>
  <c r="BH2274" i="2"/>
  <c r="BG2274" i="2"/>
  <c r="BF2274" i="2"/>
  <c r="T2274" i="2"/>
  <c r="R2274" i="2"/>
  <c r="P2274" i="2"/>
  <c r="BI2273" i="2"/>
  <c r="BH2273" i="2"/>
  <c r="BG2273" i="2"/>
  <c r="BF2273" i="2"/>
  <c r="T2273" i="2"/>
  <c r="R2273" i="2"/>
  <c r="P2273" i="2"/>
  <c r="BI2272" i="2"/>
  <c r="BH2272" i="2"/>
  <c r="BG2272" i="2"/>
  <c r="BF2272" i="2"/>
  <c r="T2272" i="2"/>
  <c r="R2272" i="2"/>
  <c r="P2272" i="2"/>
  <c r="BI2271" i="2"/>
  <c r="BH2271" i="2"/>
  <c r="BG2271" i="2"/>
  <c r="BF2271" i="2"/>
  <c r="T2271" i="2"/>
  <c r="R2271" i="2"/>
  <c r="P2271" i="2"/>
  <c r="BI2270" i="2"/>
  <c r="BH2270" i="2"/>
  <c r="BG2270" i="2"/>
  <c r="BF2270" i="2"/>
  <c r="T2270" i="2"/>
  <c r="R2270" i="2"/>
  <c r="P2270" i="2"/>
  <c r="BI2269" i="2"/>
  <c r="BH2269" i="2"/>
  <c r="BG2269" i="2"/>
  <c r="BF2269" i="2"/>
  <c r="T2269" i="2"/>
  <c r="R2269" i="2"/>
  <c r="P2269" i="2"/>
  <c r="BI2268" i="2"/>
  <c r="BH2268" i="2"/>
  <c r="BG2268" i="2"/>
  <c r="BF2268" i="2"/>
  <c r="T2268" i="2"/>
  <c r="R2268" i="2"/>
  <c r="P2268" i="2"/>
  <c r="BI2267" i="2"/>
  <c r="BH2267" i="2"/>
  <c r="BG2267" i="2"/>
  <c r="BF2267" i="2"/>
  <c r="T2267" i="2"/>
  <c r="R2267" i="2"/>
  <c r="P2267" i="2"/>
  <c r="BI2266" i="2"/>
  <c r="BH2266" i="2"/>
  <c r="BG2266" i="2"/>
  <c r="BF2266" i="2"/>
  <c r="T2266" i="2"/>
  <c r="R2266" i="2"/>
  <c r="P2266" i="2"/>
  <c r="BI2265" i="2"/>
  <c r="BH2265" i="2"/>
  <c r="BG2265" i="2"/>
  <c r="BF2265" i="2"/>
  <c r="T2265" i="2"/>
  <c r="R2265" i="2"/>
  <c r="P2265" i="2"/>
  <c r="BI2264" i="2"/>
  <c r="BH2264" i="2"/>
  <c r="BG2264" i="2"/>
  <c r="BF2264" i="2"/>
  <c r="T2264" i="2"/>
  <c r="R2264" i="2"/>
  <c r="P2264" i="2"/>
  <c r="BI2263" i="2"/>
  <c r="BH2263" i="2"/>
  <c r="BG2263" i="2"/>
  <c r="BF2263" i="2"/>
  <c r="T2263" i="2"/>
  <c r="R2263" i="2"/>
  <c r="P2263" i="2"/>
  <c r="BI2262" i="2"/>
  <c r="BH2262" i="2"/>
  <c r="BG2262" i="2"/>
  <c r="BF2262" i="2"/>
  <c r="T2262" i="2"/>
  <c r="R2262" i="2"/>
  <c r="P2262" i="2"/>
  <c r="BI2261" i="2"/>
  <c r="BH2261" i="2"/>
  <c r="BG2261" i="2"/>
  <c r="BF2261" i="2"/>
  <c r="T2261" i="2"/>
  <c r="R2261" i="2"/>
  <c r="P2261" i="2"/>
  <c r="BI2260" i="2"/>
  <c r="BH2260" i="2"/>
  <c r="BG2260" i="2"/>
  <c r="BF2260" i="2"/>
  <c r="T2260" i="2"/>
  <c r="R2260" i="2"/>
  <c r="P2260" i="2"/>
  <c r="BI2259" i="2"/>
  <c r="BH2259" i="2"/>
  <c r="BG2259" i="2"/>
  <c r="BF2259" i="2"/>
  <c r="T2259" i="2"/>
  <c r="R2259" i="2"/>
  <c r="P2259" i="2"/>
  <c r="BI2258" i="2"/>
  <c r="BH2258" i="2"/>
  <c r="BG2258" i="2"/>
  <c r="BF2258" i="2"/>
  <c r="T2258" i="2"/>
  <c r="R2258" i="2"/>
  <c r="P2258" i="2"/>
  <c r="BI2257" i="2"/>
  <c r="BH2257" i="2"/>
  <c r="BG2257" i="2"/>
  <c r="BF2257" i="2"/>
  <c r="T2257" i="2"/>
  <c r="R2257" i="2"/>
  <c r="P2257" i="2"/>
  <c r="BI2256" i="2"/>
  <c r="BH2256" i="2"/>
  <c r="BG2256" i="2"/>
  <c r="BF2256" i="2"/>
  <c r="T2256" i="2"/>
  <c r="R2256" i="2"/>
  <c r="P2256" i="2"/>
  <c r="BI2255" i="2"/>
  <c r="BH2255" i="2"/>
  <c r="BG2255" i="2"/>
  <c r="BF2255" i="2"/>
  <c r="T2255" i="2"/>
  <c r="R2255" i="2"/>
  <c r="P2255" i="2"/>
  <c r="BI2254" i="2"/>
  <c r="BH2254" i="2"/>
  <c r="BG2254" i="2"/>
  <c r="BF2254" i="2"/>
  <c r="T2254" i="2"/>
  <c r="R2254" i="2"/>
  <c r="P2254" i="2"/>
  <c r="BI2253" i="2"/>
  <c r="BH2253" i="2"/>
  <c r="BG2253" i="2"/>
  <c r="BF2253" i="2"/>
  <c r="T2253" i="2"/>
  <c r="R2253" i="2"/>
  <c r="P2253" i="2"/>
  <c r="BI2252" i="2"/>
  <c r="BH2252" i="2"/>
  <c r="BG2252" i="2"/>
  <c r="BF2252" i="2"/>
  <c r="T2252" i="2"/>
  <c r="R2252" i="2"/>
  <c r="P2252" i="2"/>
  <c r="BI2251" i="2"/>
  <c r="BH2251" i="2"/>
  <c r="BG2251" i="2"/>
  <c r="BF2251" i="2"/>
  <c r="T2251" i="2"/>
  <c r="R2251" i="2"/>
  <c r="P2251" i="2"/>
  <c r="BI2250" i="2"/>
  <c r="BH2250" i="2"/>
  <c r="BG2250" i="2"/>
  <c r="BF2250" i="2"/>
  <c r="T2250" i="2"/>
  <c r="R2250" i="2"/>
  <c r="P2250" i="2"/>
  <c r="BI2249" i="2"/>
  <c r="BH2249" i="2"/>
  <c r="BG2249" i="2"/>
  <c r="BF2249" i="2"/>
  <c r="T2249" i="2"/>
  <c r="R2249" i="2"/>
  <c r="P2249" i="2"/>
  <c r="BI2248" i="2"/>
  <c r="BH2248" i="2"/>
  <c r="BG2248" i="2"/>
  <c r="BF2248" i="2"/>
  <c r="T2248" i="2"/>
  <c r="R2248" i="2"/>
  <c r="P2248" i="2"/>
  <c r="BI2247" i="2"/>
  <c r="BH2247" i="2"/>
  <c r="BG2247" i="2"/>
  <c r="BF2247" i="2"/>
  <c r="T2247" i="2"/>
  <c r="R2247" i="2"/>
  <c r="P2247" i="2"/>
  <c r="BI2246" i="2"/>
  <c r="BH2246" i="2"/>
  <c r="BG2246" i="2"/>
  <c r="BF2246" i="2"/>
  <c r="T2246" i="2"/>
  <c r="R2246" i="2"/>
  <c r="P2246" i="2"/>
  <c r="BI2245" i="2"/>
  <c r="BH2245" i="2"/>
  <c r="BG2245" i="2"/>
  <c r="BF2245" i="2"/>
  <c r="T2245" i="2"/>
  <c r="R2245" i="2"/>
  <c r="P2245" i="2"/>
  <c r="BI2244" i="2"/>
  <c r="BH2244" i="2"/>
  <c r="BG2244" i="2"/>
  <c r="BF2244" i="2"/>
  <c r="T2244" i="2"/>
  <c r="R2244" i="2"/>
  <c r="P2244" i="2"/>
  <c r="BI2243" i="2"/>
  <c r="BH2243" i="2"/>
  <c r="BG2243" i="2"/>
  <c r="BF2243" i="2"/>
  <c r="T2243" i="2"/>
  <c r="R2243" i="2"/>
  <c r="P2243" i="2"/>
  <c r="BI2242" i="2"/>
  <c r="BH2242" i="2"/>
  <c r="BG2242" i="2"/>
  <c r="BF2242" i="2"/>
  <c r="T2242" i="2"/>
  <c r="R2242" i="2"/>
  <c r="P2242" i="2"/>
  <c r="BI2241" i="2"/>
  <c r="BH2241" i="2"/>
  <c r="BG2241" i="2"/>
  <c r="BF2241" i="2"/>
  <c r="T2241" i="2"/>
  <c r="R2241" i="2"/>
  <c r="P2241" i="2"/>
  <c r="BI2240" i="2"/>
  <c r="BH2240" i="2"/>
  <c r="BG2240" i="2"/>
  <c r="BF2240" i="2"/>
  <c r="T2240" i="2"/>
  <c r="R2240" i="2"/>
  <c r="P2240" i="2"/>
  <c r="BI2239" i="2"/>
  <c r="BH2239" i="2"/>
  <c r="BG2239" i="2"/>
  <c r="BF2239" i="2"/>
  <c r="T2239" i="2"/>
  <c r="R2239" i="2"/>
  <c r="P2239" i="2"/>
  <c r="BI2238" i="2"/>
  <c r="BH2238" i="2"/>
  <c r="BG2238" i="2"/>
  <c r="BF2238" i="2"/>
  <c r="T2238" i="2"/>
  <c r="R2238" i="2"/>
  <c r="P2238" i="2"/>
  <c r="BI2237" i="2"/>
  <c r="BH2237" i="2"/>
  <c r="BG2237" i="2"/>
  <c r="BF2237" i="2"/>
  <c r="T2237" i="2"/>
  <c r="R2237" i="2"/>
  <c r="P2237" i="2"/>
  <c r="BI2236" i="2"/>
  <c r="BH2236" i="2"/>
  <c r="BG2236" i="2"/>
  <c r="BF2236" i="2"/>
  <c r="T2236" i="2"/>
  <c r="R2236" i="2"/>
  <c r="P2236" i="2"/>
  <c r="BI2235" i="2"/>
  <c r="BH2235" i="2"/>
  <c r="BG2235" i="2"/>
  <c r="BF2235" i="2"/>
  <c r="T2235" i="2"/>
  <c r="R2235" i="2"/>
  <c r="P2235" i="2"/>
  <c r="BI2234" i="2"/>
  <c r="BH2234" i="2"/>
  <c r="BG2234" i="2"/>
  <c r="BF2234" i="2"/>
  <c r="T2234" i="2"/>
  <c r="R2234" i="2"/>
  <c r="P2234" i="2"/>
  <c r="BI2233" i="2"/>
  <c r="BH2233" i="2"/>
  <c r="BG2233" i="2"/>
  <c r="BF2233" i="2"/>
  <c r="T2233" i="2"/>
  <c r="R2233" i="2"/>
  <c r="P2233" i="2"/>
  <c r="BI2232" i="2"/>
  <c r="BH2232" i="2"/>
  <c r="BG2232" i="2"/>
  <c r="BF2232" i="2"/>
  <c r="T2232" i="2"/>
  <c r="R2232" i="2"/>
  <c r="P2232" i="2"/>
  <c r="BI2231" i="2"/>
  <c r="BH2231" i="2"/>
  <c r="BG2231" i="2"/>
  <c r="BF2231" i="2"/>
  <c r="T2231" i="2"/>
  <c r="R2231" i="2"/>
  <c r="P2231" i="2"/>
  <c r="BI2230" i="2"/>
  <c r="BH2230" i="2"/>
  <c r="BG2230" i="2"/>
  <c r="BF2230" i="2"/>
  <c r="T2230" i="2"/>
  <c r="R2230" i="2"/>
  <c r="P2230" i="2"/>
  <c r="BI2229" i="2"/>
  <c r="BH2229" i="2"/>
  <c r="BG2229" i="2"/>
  <c r="BF2229" i="2"/>
  <c r="T2229" i="2"/>
  <c r="R2229" i="2"/>
  <c r="P2229" i="2"/>
  <c r="BI2228" i="2"/>
  <c r="BH2228" i="2"/>
  <c r="BG2228" i="2"/>
  <c r="BF2228" i="2"/>
  <c r="T2228" i="2"/>
  <c r="R2228" i="2"/>
  <c r="P2228" i="2"/>
  <c r="BI2227" i="2"/>
  <c r="BH2227" i="2"/>
  <c r="BG2227" i="2"/>
  <c r="BF2227" i="2"/>
  <c r="T2227" i="2"/>
  <c r="R2227" i="2"/>
  <c r="P2227" i="2"/>
  <c r="BI2226" i="2"/>
  <c r="BH2226" i="2"/>
  <c r="BG2226" i="2"/>
  <c r="BF2226" i="2"/>
  <c r="T2226" i="2"/>
  <c r="R2226" i="2"/>
  <c r="P2226" i="2"/>
  <c r="BI2225" i="2"/>
  <c r="BH2225" i="2"/>
  <c r="BG2225" i="2"/>
  <c r="BF2225" i="2"/>
  <c r="T2225" i="2"/>
  <c r="R2225" i="2"/>
  <c r="P2225" i="2"/>
  <c r="BI2224" i="2"/>
  <c r="BH2224" i="2"/>
  <c r="BG2224" i="2"/>
  <c r="BF2224" i="2"/>
  <c r="T2224" i="2"/>
  <c r="R2224" i="2"/>
  <c r="P2224" i="2"/>
  <c r="BI2223" i="2"/>
  <c r="BH2223" i="2"/>
  <c r="BG2223" i="2"/>
  <c r="BF2223" i="2"/>
  <c r="T2223" i="2"/>
  <c r="R2223" i="2"/>
  <c r="P2223" i="2"/>
  <c r="BI2222" i="2"/>
  <c r="BH2222" i="2"/>
  <c r="BG2222" i="2"/>
  <c r="BF2222" i="2"/>
  <c r="T2222" i="2"/>
  <c r="R2222" i="2"/>
  <c r="P2222" i="2"/>
  <c r="BI2221" i="2"/>
  <c r="BH2221" i="2"/>
  <c r="BG2221" i="2"/>
  <c r="BF2221" i="2"/>
  <c r="T2221" i="2"/>
  <c r="R2221" i="2"/>
  <c r="P2221" i="2"/>
  <c r="BI2220" i="2"/>
  <c r="BH2220" i="2"/>
  <c r="BG2220" i="2"/>
  <c r="BF2220" i="2"/>
  <c r="T2220" i="2"/>
  <c r="R2220" i="2"/>
  <c r="P2220" i="2"/>
  <c r="BI2219" i="2"/>
  <c r="BH2219" i="2"/>
  <c r="BG2219" i="2"/>
  <c r="BF2219" i="2"/>
  <c r="T2219" i="2"/>
  <c r="R2219" i="2"/>
  <c r="P2219" i="2"/>
  <c r="BI2218" i="2"/>
  <c r="BH2218" i="2"/>
  <c r="BG2218" i="2"/>
  <c r="BF2218" i="2"/>
  <c r="T2218" i="2"/>
  <c r="R2218" i="2"/>
  <c r="P2218" i="2"/>
  <c r="BI2217" i="2"/>
  <c r="BH2217" i="2"/>
  <c r="BG2217" i="2"/>
  <c r="BF2217" i="2"/>
  <c r="T2217" i="2"/>
  <c r="R2217" i="2"/>
  <c r="P2217" i="2"/>
  <c r="BI2216" i="2"/>
  <c r="BH2216" i="2"/>
  <c r="BG2216" i="2"/>
  <c r="BF2216" i="2"/>
  <c r="T2216" i="2"/>
  <c r="R2216" i="2"/>
  <c r="P2216" i="2"/>
  <c r="BI2215" i="2"/>
  <c r="BH2215" i="2"/>
  <c r="BG2215" i="2"/>
  <c r="BF2215" i="2"/>
  <c r="T2215" i="2"/>
  <c r="R2215" i="2"/>
  <c r="P2215" i="2"/>
  <c r="BI2214" i="2"/>
  <c r="BH2214" i="2"/>
  <c r="BG2214" i="2"/>
  <c r="BF2214" i="2"/>
  <c r="T2214" i="2"/>
  <c r="R2214" i="2"/>
  <c r="P2214" i="2"/>
  <c r="BI2213" i="2"/>
  <c r="BH2213" i="2"/>
  <c r="BG2213" i="2"/>
  <c r="BF2213" i="2"/>
  <c r="T2213" i="2"/>
  <c r="R2213" i="2"/>
  <c r="P2213" i="2"/>
  <c r="BI2208" i="2"/>
  <c r="BH2208" i="2"/>
  <c r="BG2208" i="2"/>
  <c r="BF2208" i="2"/>
  <c r="T2208" i="2"/>
  <c r="T2207" i="2" s="1"/>
  <c r="R2208" i="2"/>
  <c r="R2207" i="2" s="1"/>
  <c r="P2208" i="2"/>
  <c r="P2207" i="2" s="1"/>
  <c r="BI2202" i="2"/>
  <c r="BH2202" i="2"/>
  <c r="BG2202" i="2"/>
  <c r="BF2202" i="2"/>
  <c r="T2202" i="2"/>
  <c r="T2201" i="2" s="1"/>
  <c r="R2202" i="2"/>
  <c r="R2201" i="2" s="1"/>
  <c r="P2202" i="2"/>
  <c r="P2201" i="2" s="1"/>
  <c r="BI2200" i="2"/>
  <c r="BH2200" i="2"/>
  <c r="BG2200" i="2"/>
  <c r="BF2200" i="2"/>
  <c r="T2200" i="2"/>
  <c r="T2199" i="2" s="1"/>
  <c r="R2200" i="2"/>
  <c r="R2199" i="2" s="1"/>
  <c r="P2200" i="2"/>
  <c r="P2199" i="2" s="1"/>
  <c r="BI2198" i="2"/>
  <c r="BH2198" i="2"/>
  <c r="BG2198" i="2"/>
  <c r="BF2198" i="2"/>
  <c r="T2198" i="2"/>
  <c r="R2198" i="2"/>
  <c r="P2198" i="2"/>
  <c r="BI2197" i="2"/>
  <c r="BH2197" i="2"/>
  <c r="BG2197" i="2"/>
  <c r="BF2197" i="2"/>
  <c r="T2197" i="2"/>
  <c r="R2197" i="2"/>
  <c r="P2197" i="2"/>
  <c r="BI2196" i="2"/>
  <c r="BH2196" i="2"/>
  <c r="BG2196" i="2"/>
  <c r="BF2196" i="2"/>
  <c r="T2196" i="2"/>
  <c r="R2196" i="2"/>
  <c r="P2196" i="2"/>
  <c r="BI2195" i="2"/>
  <c r="BH2195" i="2"/>
  <c r="BG2195" i="2"/>
  <c r="BF2195" i="2"/>
  <c r="T2195" i="2"/>
  <c r="R2195" i="2"/>
  <c r="P2195" i="2"/>
  <c r="BI2194" i="2"/>
  <c r="BH2194" i="2"/>
  <c r="BG2194" i="2"/>
  <c r="BF2194" i="2"/>
  <c r="T2194" i="2"/>
  <c r="R2194" i="2"/>
  <c r="P2194" i="2"/>
  <c r="BI2192" i="2"/>
  <c r="BH2192" i="2"/>
  <c r="BG2192" i="2"/>
  <c r="BF2192" i="2"/>
  <c r="T2192" i="2"/>
  <c r="R2192" i="2"/>
  <c r="P2192" i="2"/>
  <c r="BI2191" i="2"/>
  <c r="BH2191" i="2"/>
  <c r="BG2191" i="2"/>
  <c r="BF2191" i="2"/>
  <c r="T2191" i="2"/>
  <c r="R2191" i="2"/>
  <c r="P2191" i="2"/>
  <c r="BI2190" i="2"/>
  <c r="BH2190" i="2"/>
  <c r="BG2190" i="2"/>
  <c r="BF2190" i="2"/>
  <c r="T2190" i="2"/>
  <c r="R2190" i="2"/>
  <c r="P2190" i="2"/>
  <c r="BI2189" i="2"/>
  <c r="BH2189" i="2"/>
  <c r="BG2189" i="2"/>
  <c r="BF2189" i="2"/>
  <c r="T2189" i="2"/>
  <c r="R2189" i="2"/>
  <c r="P2189" i="2"/>
  <c r="BI2187" i="2"/>
  <c r="BH2187" i="2"/>
  <c r="BG2187" i="2"/>
  <c r="BF2187" i="2"/>
  <c r="T2187" i="2"/>
  <c r="R2187" i="2"/>
  <c r="P2187" i="2"/>
  <c r="BI2185" i="2"/>
  <c r="BH2185" i="2"/>
  <c r="BG2185" i="2"/>
  <c r="BF2185" i="2"/>
  <c r="T2185" i="2"/>
  <c r="R2185" i="2"/>
  <c r="P2185" i="2"/>
  <c r="BI2178" i="2"/>
  <c r="BH2178" i="2"/>
  <c r="BG2178" i="2"/>
  <c r="BF2178" i="2"/>
  <c r="T2178" i="2"/>
  <c r="R2178" i="2"/>
  <c r="P2178" i="2"/>
  <c r="BI2177" i="2"/>
  <c r="BH2177" i="2"/>
  <c r="BG2177" i="2"/>
  <c r="BF2177" i="2"/>
  <c r="T2177" i="2"/>
  <c r="R2177" i="2"/>
  <c r="P2177" i="2"/>
  <c r="BI2176" i="2"/>
  <c r="BH2176" i="2"/>
  <c r="BG2176" i="2"/>
  <c r="BF2176" i="2"/>
  <c r="T2176" i="2"/>
  <c r="R2176" i="2"/>
  <c r="P2176" i="2"/>
  <c r="BI2175" i="2"/>
  <c r="BH2175" i="2"/>
  <c r="BG2175" i="2"/>
  <c r="BF2175" i="2"/>
  <c r="T2175" i="2"/>
  <c r="R2175" i="2"/>
  <c r="P2175" i="2"/>
  <c r="BI2173" i="2"/>
  <c r="BH2173" i="2"/>
  <c r="BG2173" i="2"/>
  <c r="BF2173" i="2"/>
  <c r="T2173" i="2"/>
  <c r="R2173" i="2"/>
  <c r="P2173" i="2"/>
  <c r="BI2172" i="2"/>
  <c r="BH2172" i="2"/>
  <c r="BG2172" i="2"/>
  <c r="BF2172" i="2"/>
  <c r="T2172" i="2"/>
  <c r="R2172" i="2"/>
  <c r="P2172" i="2"/>
  <c r="BI2171" i="2"/>
  <c r="BH2171" i="2"/>
  <c r="BG2171" i="2"/>
  <c r="BF2171" i="2"/>
  <c r="T2171" i="2"/>
  <c r="R2171" i="2"/>
  <c r="P2171" i="2"/>
  <c r="BI2170" i="2"/>
  <c r="BH2170" i="2"/>
  <c r="BG2170" i="2"/>
  <c r="BF2170" i="2"/>
  <c r="T2170" i="2"/>
  <c r="R2170" i="2"/>
  <c r="P2170" i="2"/>
  <c r="BI2167" i="2"/>
  <c r="BH2167" i="2"/>
  <c r="BG2167" i="2"/>
  <c r="BF2167" i="2"/>
  <c r="T2167" i="2"/>
  <c r="R2167" i="2"/>
  <c r="P2167" i="2"/>
  <c r="BI2166" i="2"/>
  <c r="BH2166" i="2"/>
  <c r="BG2166" i="2"/>
  <c r="BF2166" i="2"/>
  <c r="T2166" i="2"/>
  <c r="R2166" i="2"/>
  <c r="P2166" i="2"/>
  <c r="BI2165" i="2"/>
  <c r="BH2165" i="2"/>
  <c r="BG2165" i="2"/>
  <c r="BF2165" i="2"/>
  <c r="T2165" i="2"/>
  <c r="R2165" i="2"/>
  <c r="P2165" i="2"/>
  <c r="BI2164" i="2"/>
  <c r="BH2164" i="2"/>
  <c r="BG2164" i="2"/>
  <c r="BF2164" i="2"/>
  <c r="T2164" i="2"/>
  <c r="R2164" i="2"/>
  <c r="P2164" i="2"/>
  <c r="BI2163" i="2"/>
  <c r="BH2163" i="2"/>
  <c r="BG2163" i="2"/>
  <c r="BF2163" i="2"/>
  <c r="T2163" i="2"/>
  <c r="R2163" i="2"/>
  <c r="P2163" i="2"/>
  <c r="BI2162" i="2"/>
  <c r="BH2162" i="2"/>
  <c r="BG2162" i="2"/>
  <c r="BF2162" i="2"/>
  <c r="T2162" i="2"/>
  <c r="R2162" i="2"/>
  <c r="P2162" i="2"/>
  <c r="BI2161" i="2"/>
  <c r="BH2161" i="2"/>
  <c r="BG2161" i="2"/>
  <c r="BF2161" i="2"/>
  <c r="T2161" i="2"/>
  <c r="R2161" i="2"/>
  <c r="P2161" i="2"/>
  <c r="BI2160" i="2"/>
  <c r="BH2160" i="2"/>
  <c r="BG2160" i="2"/>
  <c r="BF2160" i="2"/>
  <c r="T2160" i="2"/>
  <c r="R2160" i="2"/>
  <c r="P2160" i="2"/>
  <c r="BI2159" i="2"/>
  <c r="BH2159" i="2"/>
  <c r="BG2159" i="2"/>
  <c r="BF2159" i="2"/>
  <c r="T2159" i="2"/>
  <c r="R2159" i="2"/>
  <c r="P2159" i="2"/>
  <c r="BI2158" i="2"/>
  <c r="BH2158" i="2"/>
  <c r="BG2158" i="2"/>
  <c r="BF2158" i="2"/>
  <c r="T2158" i="2"/>
  <c r="R2158" i="2"/>
  <c r="P2158" i="2"/>
  <c r="BI2157" i="2"/>
  <c r="BH2157" i="2"/>
  <c r="BG2157" i="2"/>
  <c r="BF2157" i="2"/>
  <c r="T2157" i="2"/>
  <c r="R2157" i="2"/>
  <c r="P2157" i="2"/>
  <c r="BI2156" i="2"/>
  <c r="BH2156" i="2"/>
  <c r="BG2156" i="2"/>
  <c r="BF2156" i="2"/>
  <c r="T2156" i="2"/>
  <c r="R2156" i="2"/>
  <c r="P2156" i="2"/>
  <c r="BI2155" i="2"/>
  <c r="BH2155" i="2"/>
  <c r="BG2155" i="2"/>
  <c r="BF2155" i="2"/>
  <c r="T2155" i="2"/>
  <c r="R2155" i="2"/>
  <c r="P2155" i="2"/>
  <c r="BI2154" i="2"/>
  <c r="BH2154" i="2"/>
  <c r="BG2154" i="2"/>
  <c r="BF2154" i="2"/>
  <c r="T2154" i="2"/>
  <c r="R2154" i="2"/>
  <c r="P2154" i="2"/>
  <c r="BI2153" i="2"/>
  <c r="BH2153" i="2"/>
  <c r="BG2153" i="2"/>
  <c r="BF2153" i="2"/>
  <c r="T2153" i="2"/>
  <c r="R2153" i="2"/>
  <c r="P2153" i="2"/>
  <c r="BI2152" i="2"/>
  <c r="BH2152" i="2"/>
  <c r="BG2152" i="2"/>
  <c r="BF2152" i="2"/>
  <c r="T2152" i="2"/>
  <c r="R2152" i="2"/>
  <c r="P2152" i="2"/>
  <c r="BI2151" i="2"/>
  <c r="BH2151" i="2"/>
  <c r="BG2151" i="2"/>
  <c r="BF2151" i="2"/>
  <c r="T2151" i="2"/>
  <c r="R2151" i="2"/>
  <c r="P2151" i="2"/>
  <c r="BI2150" i="2"/>
  <c r="BH2150" i="2"/>
  <c r="BG2150" i="2"/>
  <c r="BF2150" i="2"/>
  <c r="T2150" i="2"/>
  <c r="R2150" i="2"/>
  <c r="P2150" i="2"/>
  <c r="BI2149" i="2"/>
  <c r="BH2149" i="2"/>
  <c r="BG2149" i="2"/>
  <c r="BF2149" i="2"/>
  <c r="T2149" i="2"/>
  <c r="R2149" i="2"/>
  <c r="P2149" i="2"/>
  <c r="BI2148" i="2"/>
  <c r="BH2148" i="2"/>
  <c r="BG2148" i="2"/>
  <c r="BF2148" i="2"/>
  <c r="T2148" i="2"/>
  <c r="R2148" i="2"/>
  <c r="P2148" i="2"/>
  <c r="BI2147" i="2"/>
  <c r="BH2147" i="2"/>
  <c r="BG2147" i="2"/>
  <c r="BF2147" i="2"/>
  <c r="T2147" i="2"/>
  <c r="R2147" i="2"/>
  <c r="P2147" i="2"/>
  <c r="BI2146" i="2"/>
  <c r="BH2146" i="2"/>
  <c r="BG2146" i="2"/>
  <c r="BF2146" i="2"/>
  <c r="T2146" i="2"/>
  <c r="R2146" i="2"/>
  <c r="P2146" i="2"/>
  <c r="BI2145" i="2"/>
  <c r="BH2145" i="2"/>
  <c r="BG2145" i="2"/>
  <c r="BF2145" i="2"/>
  <c r="T2145" i="2"/>
  <c r="R2145" i="2"/>
  <c r="P2145" i="2"/>
  <c r="BI2142" i="2"/>
  <c r="BH2142" i="2"/>
  <c r="BG2142" i="2"/>
  <c r="BF2142" i="2"/>
  <c r="T2142" i="2"/>
  <c r="R2142" i="2"/>
  <c r="P2142" i="2"/>
  <c r="BI2139" i="2"/>
  <c r="BH2139" i="2"/>
  <c r="BG2139" i="2"/>
  <c r="BF2139" i="2"/>
  <c r="T2139" i="2"/>
  <c r="R2139" i="2"/>
  <c r="P2139" i="2"/>
  <c r="BI2137" i="2"/>
  <c r="BH2137" i="2"/>
  <c r="BG2137" i="2"/>
  <c r="BF2137" i="2"/>
  <c r="T2137" i="2"/>
  <c r="R2137" i="2"/>
  <c r="P2137" i="2"/>
  <c r="BI2136" i="2"/>
  <c r="BH2136" i="2"/>
  <c r="BG2136" i="2"/>
  <c r="BF2136" i="2"/>
  <c r="T2136" i="2"/>
  <c r="R2136" i="2"/>
  <c r="P2136" i="2"/>
  <c r="BI2135" i="2"/>
  <c r="BH2135" i="2"/>
  <c r="BG2135" i="2"/>
  <c r="BF2135" i="2"/>
  <c r="T2135" i="2"/>
  <c r="R2135" i="2"/>
  <c r="P2135" i="2"/>
  <c r="BI2134" i="2"/>
  <c r="BH2134" i="2"/>
  <c r="BG2134" i="2"/>
  <c r="BF2134" i="2"/>
  <c r="T2134" i="2"/>
  <c r="R2134" i="2"/>
  <c r="P2134" i="2"/>
  <c r="BI2131" i="2"/>
  <c r="BH2131" i="2"/>
  <c r="BG2131" i="2"/>
  <c r="BF2131" i="2"/>
  <c r="T2131" i="2"/>
  <c r="R2131" i="2"/>
  <c r="P2131" i="2"/>
  <c r="BI2130" i="2"/>
  <c r="BH2130" i="2"/>
  <c r="BG2130" i="2"/>
  <c r="BF2130" i="2"/>
  <c r="T2130" i="2"/>
  <c r="R2130" i="2"/>
  <c r="P2130" i="2"/>
  <c r="BI2129" i="2"/>
  <c r="BH2129" i="2"/>
  <c r="BG2129" i="2"/>
  <c r="BF2129" i="2"/>
  <c r="T2129" i="2"/>
  <c r="R2129" i="2"/>
  <c r="P2129" i="2"/>
  <c r="BI2124" i="2"/>
  <c r="BH2124" i="2"/>
  <c r="BG2124" i="2"/>
  <c r="BF2124" i="2"/>
  <c r="T2124" i="2"/>
  <c r="R2124" i="2"/>
  <c r="P2124" i="2"/>
  <c r="BI2123" i="2"/>
  <c r="BH2123" i="2"/>
  <c r="BG2123" i="2"/>
  <c r="BF2123" i="2"/>
  <c r="T2123" i="2"/>
  <c r="R2123" i="2"/>
  <c r="P2123" i="2"/>
  <c r="BI2122" i="2"/>
  <c r="BH2122" i="2"/>
  <c r="BG2122" i="2"/>
  <c r="BF2122" i="2"/>
  <c r="T2122" i="2"/>
  <c r="R2122" i="2"/>
  <c r="P2122" i="2"/>
  <c r="BI2121" i="2"/>
  <c r="BH2121" i="2"/>
  <c r="BG2121" i="2"/>
  <c r="BF2121" i="2"/>
  <c r="T2121" i="2"/>
  <c r="R2121" i="2"/>
  <c r="P2121" i="2"/>
  <c r="BI2116" i="2"/>
  <c r="BH2116" i="2"/>
  <c r="BG2116" i="2"/>
  <c r="BF2116" i="2"/>
  <c r="T2116" i="2"/>
  <c r="R2116" i="2"/>
  <c r="P2116" i="2"/>
  <c r="BI2115" i="2"/>
  <c r="BH2115" i="2"/>
  <c r="BG2115" i="2"/>
  <c r="BF2115" i="2"/>
  <c r="T2115" i="2"/>
  <c r="R2115" i="2"/>
  <c r="P2115" i="2"/>
  <c r="BI2114" i="2"/>
  <c r="BH2114" i="2"/>
  <c r="BG2114" i="2"/>
  <c r="BF2114" i="2"/>
  <c r="T2114" i="2"/>
  <c r="R2114" i="2"/>
  <c r="P2114" i="2"/>
  <c r="BI2113" i="2"/>
  <c r="BH2113" i="2"/>
  <c r="BG2113" i="2"/>
  <c r="BF2113" i="2"/>
  <c r="T2113" i="2"/>
  <c r="R2113" i="2"/>
  <c r="P2113" i="2"/>
  <c r="BI2112" i="2"/>
  <c r="BH2112" i="2"/>
  <c r="BG2112" i="2"/>
  <c r="BF2112" i="2"/>
  <c r="T2112" i="2"/>
  <c r="R2112" i="2"/>
  <c r="P2112" i="2"/>
  <c r="BI2111" i="2"/>
  <c r="BH2111" i="2"/>
  <c r="BG2111" i="2"/>
  <c r="BF2111" i="2"/>
  <c r="T2111" i="2"/>
  <c r="R2111" i="2"/>
  <c r="P2111" i="2"/>
  <c r="BI2110" i="2"/>
  <c r="BH2110" i="2"/>
  <c r="BG2110" i="2"/>
  <c r="BF2110" i="2"/>
  <c r="T2110" i="2"/>
  <c r="R2110" i="2"/>
  <c r="P2110" i="2"/>
  <c r="BI2109" i="2"/>
  <c r="BH2109" i="2"/>
  <c r="BG2109" i="2"/>
  <c r="BF2109" i="2"/>
  <c r="T2109" i="2"/>
  <c r="R2109" i="2"/>
  <c r="P2109" i="2"/>
  <c r="BI2108" i="2"/>
  <c r="BH2108" i="2"/>
  <c r="BG2108" i="2"/>
  <c r="BF2108" i="2"/>
  <c r="T2108" i="2"/>
  <c r="R2108" i="2"/>
  <c r="P2108" i="2"/>
  <c r="BI2107" i="2"/>
  <c r="BH2107" i="2"/>
  <c r="BG2107" i="2"/>
  <c r="BF2107" i="2"/>
  <c r="T2107" i="2"/>
  <c r="R2107" i="2"/>
  <c r="P2107" i="2"/>
  <c r="BI2104" i="2"/>
  <c r="BH2104" i="2"/>
  <c r="BG2104" i="2"/>
  <c r="BF2104" i="2"/>
  <c r="T2104" i="2"/>
  <c r="R2104" i="2"/>
  <c r="P2104" i="2"/>
  <c r="BI2102" i="2"/>
  <c r="BH2102" i="2"/>
  <c r="BG2102" i="2"/>
  <c r="BF2102" i="2"/>
  <c r="T2102" i="2"/>
  <c r="R2102" i="2"/>
  <c r="P2102" i="2"/>
  <c r="BI2096" i="2"/>
  <c r="BH2096" i="2"/>
  <c r="BG2096" i="2"/>
  <c r="BF2096" i="2"/>
  <c r="T2096" i="2"/>
  <c r="R2096" i="2"/>
  <c r="P2096" i="2"/>
  <c r="BI2093" i="2"/>
  <c r="BH2093" i="2"/>
  <c r="BG2093" i="2"/>
  <c r="BF2093" i="2"/>
  <c r="T2093" i="2"/>
  <c r="R2093" i="2"/>
  <c r="P2093" i="2"/>
  <c r="BI2088" i="2"/>
  <c r="BH2088" i="2"/>
  <c r="BG2088" i="2"/>
  <c r="BF2088" i="2"/>
  <c r="T2088" i="2"/>
  <c r="R2088" i="2"/>
  <c r="P2088" i="2"/>
  <c r="BI2087" i="2"/>
  <c r="BH2087" i="2"/>
  <c r="BG2087" i="2"/>
  <c r="BF2087" i="2"/>
  <c r="T2087" i="2"/>
  <c r="R2087" i="2"/>
  <c r="P2087" i="2"/>
  <c r="BI2085" i="2"/>
  <c r="BH2085" i="2"/>
  <c r="BG2085" i="2"/>
  <c r="BF2085" i="2"/>
  <c r="T2085" i="2"/>
  <c r="R2085" i="2"/>
  <c r="P2085" i="2"/>
  <c r="BI2080" i="2"/>
  <c r="BH2080" i="2"/>
  <c r="BG2080" i="2"/>
  <c r="BF2080" i="2"/>
  <c r="T2080" i="2"/>
  <c r="R2080" i="2"/>
  <c r="P2080" i="2"/>
  <c r="BI2078" i="2"/>
  <c r="BH2078" i="2"/>
  <c r="BG2078" i="2"/>
  <c r="BF2078" i="2"/>
  <c r="T2078" i="2"/>
  <c r="R2078" i="2"/>
  <c r="P2078" i="2"/>
  <c r="BI2073" i="2"/>
  <c r="BH2073" i="2"/>
  <c r="BG2073" i="2"/>
  <c r="BF2073" i="2"/>
  <c r="T2073" i="2"/>
  <c r="R2073" i="2"/>
  <c r="P2073" i="2"/>
  <c r="BI2068" i="2"/>
  <c r="BH2068" i="2"/>
  <c r="BG2068" i="2"/>
  <c r="BF2068" i="2"/>
  <c r="T2068" i="2"/>
  <c r="R2068" i="2"/>
  <c r="P2068" i="2"/>
  <c r="BI2064" i="2"/>
  <c r="BH2064" i="2"/>
  <c r="BG2064" i="2"/>
  <c r="BF2064" i="2"/>
  <c r="T2064" i="2"/>
  <c r="R2064" i="2"/>
  <c r="P2064" i="2"/>
  <c r="BI2060" i="2"/>
  <c r="BH2060" i="2"/>
  <c r="BG2060" i="2"/>
  <c r="BF2060" i="2"/>
  <c r="T2060" i="2"/>
  <c r="R2060" i="2"/>
  <c r="P2060" i="2"/>
  <c r="BI2058" i="2"/>
  <c r="BH2058" i="2"/>
  <c r="BG2058" i="2"/>
  <c r="BF2058" i="2"/>
  <c r="T2058" i="2"/>
  <c r="R2058" i="2"/>
  <c r="P2058" i="2"/>
  <c r="BI2054" i="2"/>
  <c r="BH2054" i="2"/>
  <c r="BG2054" i="2"/>
  <c r="BF2054" i="2"/>
  <c r="T2054" i="2"/>
  <c r="R2054" i="2"/>
  <c r="P2054" i="2"/>
  <c r="BI2035" i="2"/>
  <c r="BH2035" i="2"/>
  <c r="BG2035" i="2"/>
  <c r="BF2035" i="2"/>
  <c r="T2035" i="2"/>
  <c r="R2035" i="2"/>
  <c r="P2035" i="2"/>
  <c r="BI2033" i="2"/>
  <c r="BH2033" i="2"/>
  <c r="BG2033" i="2"/>
  <c r="BF2033" i="2"/>
  <c r="T2033" i="2"/>
  <c r="R2033" i="2"/>
  <c r="P2033" i="2"/>
  <c r="BI2028" i="2"/>
  <c r="BH2028" i="2"/>
  <c r="BG2028" i="2"/>
  <c r="BF2028" i="2"/>
  <c r="T2028" i="2"/>
  <c r="R2028" i="2"/>
  <c r="P2028" i="2"/>
  <c r="BI2025" i="2"/>
  <c r="BH2025" i="2"/>
  <c r="BG2025" i="2"/>
  <c r="BF2025" i="2"/>
  <c r="T2025" i="2"/>
  <c r="R2025" i="2"/>
  <c r="P2025" i="2"/>
  <c r="BI2006" i="2"/>
  <c r="BH2006" i="2"/>
  <c r="BG2006" i="2"/>
  <c r="BF2006" i="2"/>
  <c r="T2006" i="2"/>
  <c r="R2006" i="2"/>
  <c r="P2006" i="2"/>
  <c r="BI2004" i="2"/>
  <c r="BH2004" i="2"/>
  <c r="BG2004" i="2"/>
  <c r="BF2004" i="2"/>
  <c r="T2004" i="2"/>
  <c r="R2004" i="2"/>
  <c r="P2004" i="2"/>
  <c r="BI1999" i="2"/>
  <c r="BH1999" i="2"/>
  <c r="BG1999" i="2"/>
  <c r="BF1999" i="2"/>
  <c r="T1999" i="2"/>
  <c r="R1999" i="2"/>
  <c r="P1999" i="2"/>
  <c r="BI1994" i="2"/>
  <c r="BH1994" i="2"/>
  <c r="BG1994" i="2"/>
  <c r="BF1994" i="2"/>
  <c r="T1994" i="2"/>
  <c r="R1994" i="2"/>
  <c r="P1994" i="2"/>
  <c r="BI1992" i="2"/>
  <c r="BH1992" i="2"/>
  <c r="BG1992" i="2"/>
  <c r="BF1992" i="2"/>
  <c r="T1992" i="2"/>
  <c r="R1992" i="2"/>
  <c r="P1992" i="2"/>
  <c r="BI1981" i="2"/>
  <c r="BH1981" i="2"/>
  <c r="BG1981" i="2"/>
  <c r="BF1981" i="2"/>
  <c r="T1981" i="2"/>
  <c r="R1981" i="2"/>
  <c r="P1981" i="2"/>
  <c r="BI1979" i="2"/>
  <c r="BH1979" i="2"/>
  <c r="BG1979" i="2"/>
  <c r="BF1979" i="2"/>
  <c r="T1979" i="2"/>
  <c r="R1979" i="2"/>
  <c r="P1979" i="2"/>
  <c r="BI1977" i="2"/>
  <c r="BH1977" i="2"/>
  <c r="BG1977" i="2"/>
  <c r="BF1977" i="2"/>
  <c r="T1977" i="2"/>
  <c r="R1977" i="2"/>
  <c r="P1977" i="2"/>
  <c r="BI1968" i="2"/>
  <c r="BH1968" i="2"/>
  <c r="BG1968" i="2"/>
  <c r="BF1968" i="2"/>
  <c r="T1968" i="2"/>
  <c r="R1968" i="2"/>
  <c r="P1968" i="2"/>
  <c r="BI1967" i="2"/>
  <c r="BH1967" i="2"/>
  <c r="BG1967" i="2"/>
  <c r="BF1967" i="2"/>
  <c r="T1967" i="2"/>
  <c r="R1967" i="2"/>
  <c r="P1967" i="2"/>
  <c r="BI1966" i="2"/>
  <c r="BH1966" i="2"/>
  <c r="BG1966" i="2"/>
  <c r="BF1966" i="2"/>
  <c r="T1966" i="2"/>
  <c r="R1966" i="2"/>
  <c r="P1966" i="2"/>
  <c r="BI1963" i="2"/>
  <c r="BH1963" i="2"/>
  <c r="BG1963" i="2"/>
  <c r="BF1963" i="2"/>
  <c r="T1963" i="2"/>
  <c r="R1963" i="2"/>
  <c r="P1963" i="2"/>
  <c r="BI1962" i="2"/>
  <c r="BH1962" i="2"/>
  <c r="BG1962" i="2"/>
  <c r="BF1962" i="2"/>
  <c r="T1962" i="2"/>
  <c r="R1962" i="2"/>
  <c r="P1962" i="2"/>
  <c r="BI1957" i="2"/>
  <c r="BH1957" i="2"/>
  <c r="BG1957" i="2"/>
  <c r="BF1957" i="2"/>
  <c r="T1957" i="2"/>
  <c r="R1957" i="2"/>
  <c r="P1957" i="2"/>
  <c r="BI1952" i="2"/>
  <c r="BH1952" i="2"/>
  <c r="BG1952" i="2"/>
  <c r="BF1952" i="2"/>
  <c r="T1952" i="2"/>
  <c r="R1952" i="2"/>
  <c r="P1952" i="2"/>
  <c r="BI1946" i="2"/>
  <c r="BH1946" i="2"/>
  <c r="BG1946" i="2"/>
  <c r="BF1946" i="2"/>
  <c r="T1946" i="2"/>
  <c r="R1946" i="2"/>
  <c r="P1946" i="2"/>
  <c r="BI1941" i="2"/>
  <c r="BH1941" i="2"/>
  <c r="BG1941" i="2"/>
  <c r="BF1941" i="2"/>
  <c r="T1941" i="2"/>
  <c r="R1941" i="2"/>
  <c r="P1941" i="2"/>
  <c r="BI1936" i="2"/>
  <c r="BH1936" i="2"/>
  <c r="BG1936" i="2"/>
  <c r="BF1936" i="2"/>
  <c r="T1936" i="2"/>
  <c r="R1936" i="2"/>
  <c r="P1936" i="2"/>
  <c r="BI1934" i="2"/>
  <c r="BH1934" i="2"/>
  <c r="BG1934" i="2"/>
  <c r="BF1934" i="2"/>
  <c r="T1934" i="2"/>
  <c r="R1934" i="2"/>
  <c r="P1934" i="2"/>
  <c r="BI1909" i="2"/>
  <c r="BH1909" i="2"/>
  <c r="BG1909" i="2"/>
  <c r="BF1909" i="2"/>
  <c r="T1909" i="2"/>
  <c r="R1909" i="2"/>
  <c r="P1909" i="2"/>
  <c r="BI1904" i="2"/>
  <c r="BH1904" i="2"/>
  <c r="BG1904" i="2"/>
  <c r="BF1904" i="2"/>
  <c r="T1904" i="2"/>
  <c r="R1904" i="2"/>
  <c r="P1904" i="2"/>
  <c r="BI1899" i="2"/>
  <c r="BH1899" i="2"/>
  <c r="BG1899" i="2"/>
  <c r="BF1899" i="2"/>
  <c r="T1899" i="2"/>
  <c r="R1899" i="2"/>
  <c r="P1899" i="2"/>
  <c r="BI1892" i="2"/>
  <c r="BH1892" i="2"/>
  <c r="BG1892" i="2"/>
  <c r="BF1892" i="2"/>
  <c r="T1892" i="2"/>
  <c r="R1892" i="2"/>
  <c r="P1892" i="2"/>
  <c r="BI1885" i="2"/>
  <c r="BH1885" i="2"/>
  <c r="BG1885" i="2"/>
  <c r="BF1885" i="2"/>
  <c r="T1885" i="2"/>
  <c r="R1885" i="2"/>
  <c r="P1885" i="2"/>
  <c r="BI1874" i="2"/>
  <c r="BH1874" i="2"/>
  <c r="BG1874" i="2"/>
  <c r="BF1874" i="2"/>
  <c r="T1874" i="2"/>
  <c r="R1874" i="2"/>
  <c r="P1874" i="2"/>
  <c r="BI1863" i="2"/>
  <c r="BH1863" i="2"/>
  <c r="BG1863" i="2"/>
  <c r="BF1863" i="2"/>
  <c r="T1863" i="2"/>
  <c r="R1863" i="2"/>
  <c r="P1863" i="2"/>
  <c r="BI1861" i="2"/>
  <c r="BH1861" i="2"/>
  <c r="BG1861" i="2"/>
  <c r="BF1861" i="2"/>
  <c r="T1861" i="2"/>
  <c r="R1861" i="2"/>
  <c r="P1861" i="2"/>
  <c r="BI1840" i="2"/>
  <c r="BH1840" i="2"/>
  <c r="BG1840" i="2"/>
  <c r="BF1840" i="2"/>
  <c r="T1840" i="2"/>
  <c r="R1840" i="2"/>
  <c r="P1840" i="2"/>
  <c r="BI1838" i="2"/>
  <c r="BH1838" i="2"/>
  <c r="BG1838" i="2"/>
  <c r="BF1838" i="2"/>
  <c r="T1838" i="2"/>
  <c r="R1838" i="2"/>
  <c r="P1838" i="2"/>
  <c r="BI1827" i="2"/>
  <c r="BH1827" i="2"/>
  <c r="BG1827" i="2"/>
  <c r="BF1827" i="2"/>
  <c r="T1827" i="2"/>
  <c r="R1827" i="2"/>
  <c r="P1827" i="2"/>
  <c r="BI1825" i="2"/>
  <c r="BH1825" i="2"/>
  <c r="BG1825" i="2"/>
  <c r="BF1825" i="2"/>
  <c r="T1825" i="2"/>
  <c r="R1825" i="2"/>
  <c r="P1825" i="2"/>
  <c r="BI1820" i="2"/>
  <c r="BH1820" i="2"/>
  <c r="BG1820" i="2"/>
  <c r="BF1820" i="2"/>
  <c r="T1820" i="2"/>
  <c r="R1820" i="2"/>
  <c r="P1820" i="2"/>
  <c r="BI1818" i="2"/>
  <c r="BH1818" i="2"/>
  <c r="BG1818" i="2"/>
  <c r="BF1818" i="2"/>
  <c r="T1818" i="2"/>
  <c r="R1818" i="2"/>
  <c r="P1818" i="2"/>
  <c r="BI1807" i="2"/>
  <c r="BH1807" i="2"/>
  <c r="BG1807" i="2"/>
  <c r="BF1807" i="2"/>
  <c r="T1807" i="2"/>
  <c r="R1807" i="2"/>
  <c r="P1807" i="2"/>
  <c r="BI1804" i="2"/>
  <c r="BH1804" i="2"/>
  <c r="BG1804" i="2"/>
  <c r="BF1804" i="2"/>
  <c r="T1804" i="2"/>
  <c r="R1804" i="2"/>
  <c r="P1804" i="2"/>
  <c r="BI1802" i="2"/>
  <c r="BH1802" i="2"/>
  <c r="BG1802" i="2"/>
  <c r="BF1802" i="2"/>
  <c r="T1802" i="2"/>
  <c r="R1802" i="2"/>
  <c r="P1802" i="2"/>
  <c r="BI1797" i="2"/>
  <c r="BH1797" i="2"/>
  <c r="BG1797" i="2"/>
  <c r="BF1797" i="2"/>
  <c r="T1797" i="2"/>
  <c r="R1797" i="2"/>
  <c r="P1797" i="2"/>
  <c r="BI1793" i="2"/>
  <c r="BH1793" i="2"/>
  <c r="BG1793" i="2"/>
  <c r="BF1793" i="2"/>
  <c r="T1793" i="2"/>
  <c r="R1793" i="2"/>
  <c r="P1793" i="2"/>
  <c r="BI1788" i="2"/>
  <c r="BH1788" i="2"/>
  <c r="BG1788" i="2"/>
  <c r="BF1788" i="2"/>
  <c r="T1788" i="2"/>
  <c r="R1788" i="2"/>
  <c r="P1788" i="2"/>
  <c r="BI1781" i="2"/>
  <c r="BH1781" i="2"/>
  <c r="BG1781" i="2"/>
  <c r="BF1781" i="2"/>
  <c r="T1781" i="2"/>
  <c r="R1781" i="2"/>
  <c r="P1781" i="2"/>
  <c r="BI1779" i="2"/>
  <c r="BH1779" i="2"/>
  <c r="BG1779" i="2"/>
  <c r="BF1779" i="2"/>
  <c r="T1779" i="2"/>
  <c r="R1779" i="2"/>
  <c r="P1779" i="2"/>
  <c r="BI1772" i="2"/>
  <c r="BH1772" i="2"/>
  <c r="BG1772" i="2"/>
  <c r="BF1772" i="2"/>
  <c r="T1772" i="2"/>
  <c r="R1772" i="2"/>
  <c r="P1772" i="2"/>
  <c r="BI1770" i="2"/>
  <c r="BH1770" i="2"/>
  <c r="BG1770" i="2"/>
  <c r="BF1770" i="2"/>
  <c r="T1770" i="2"/>
  <c r="R1770" i="2"/>
  <c r="P1770" i="2"/>
  <c r="BI1753" i="2"/>
  <c r="BH1753" i="2"/>
  <c r="BG1753" i="2"/>
  <c r="BF1753" i="2"/>
  <c r="T1753" i="2"/>
  <c r="R1753" i="2"/>
  <c r="P1753" i="2"/>
  <c r="BI1751" i="2"/>
  <c r="BH1751" i="2"/>
  <c r="BG1751" i="2"/>
  <c r="BF1751" i="2"/>
  <c r="T1751" i="2"/>
  <c r="R1751" i="2"/>
  <c r="P1751" i="2"/>
  <c r="BI1749" i="2"/>
  <c r="BH1749" i="2"/>
  <c r="BG1749" i="2"/>
  <c r="BF1749" i="2"/>
  <c r="T1749" i="2"/>
  <c r="R1749" i="2"/>
  <c r="P1749" i="2"/>
  <c r="BI1742" i="2"/>
  <c r="BH1742" i="2"/>
  <c r="BG1742" i="2"/>
  <c r="BF1742" i="2"/>
  <c r="T1742" i="2"/>
  <c r="R1742" i="2"/>
  <c r="P1742" i="2"/>
  <c r="BI1733" i="2"/>
  <c r="BH1733" i="2"/>
  <c r="BG1733" i="2"/>
  <c r="BF1733" i="2"/>
  <c r="T1733" i="2"/>
  <c r="R1733" i="2"/>
  <c r="P1733" i="2"/>
  <c r="BI1731" i="2"/>
  <c r="BH1731" i="2"/>
  <c r="BG1731" i="2"/>
  <c r="BF1731" i="2"/>
  <c r="T1731" i="2"/>
  <c r="R1731" i="2"/>
  <c r="P1731" i="2"/>
  <c r="BI1718" i="2"/>
  <c r="BH1718" i="2"/>
  <c r="BG1718" i="2"/>
  <c r="BF1718" i="2"/>
  <c r="T1718" i="2"/>
  <c r="R1718" i="2"/>
  <c r="P1718" i="2"/>
  <c r="BI1716" i="2"/>
  <c r="BH1716" i="2"/>
  <c r="BG1716" i="2"/>
  <c r="BF1716" i="2"/>
  <c r="T1716" i="2"/>
  <c r="R1716" i="2"/>
  <c r="P1716" i="2"/>
  <c r="BI1703" i="2"/>
  <c r="BH1703" i="2"/>
  <c r="BG1703" i="2"/>
  <c r="BF1703" i="2"/>
  <c r="T1703" i="2"/>
  <c r="R1703" i="2"/>
  <c r="P1703" i="2"/>
  <c r="BI1697" i="2"/>
  <c r="BH1697" i="2"/>
  <c r="BG1697" i="2"/>
  <c r="BF1697" i="2"/>
  <c r="T1697" i="2"/>
  <c r="R1697" i="2"/>
  <c r="P1697" i="2"/>
  <c r="BI1695" i="2"/>
  <c r="BH1695" i="2"/>
  <c r="BG1695" i="2"/>
  <c r="BF1695" i="2"/>
  <c r="T1695" i="2"/>
  <c r="R1695" i="2"/>
  <c r="P1695" i="2"/>
  <c r="BI1693" i="2"/>
  <c r="BH1693" i="2"/>
  <c r="BG1693" i="2"/>
  <c r="BF1693" i="2"/>
  <c r="T1693" i="2"/>
  <c r="R1693" i="2"/>
  <c r="P1693" i="2"/>
  <c r="BI1668" i="2"/>
  <c r="BH1668" i="2"/>
  <c r="BG1668" i="2"/>
  <c r="BF1668" i="2"/>
  <c r="T1668" i="2"/>
  <c r="R1668" i="2"/>
  <c r="P1668" i="2"/>
  <c r="BI1666" i="2"/>
  <c r="BH1666" i="2"/>
  <c r="BG1666" i="2"/>
  <c r="BF1666" i="2"/>
  <c r="T1666" i="2"/>
  <c r="R1666" i="2"/>
  <c r="P1666" i="2"/>
  <c r="BI1653" i="2"/>
  <c r="BH1653" i="2"/>
  <c r="BG1653" i="2"/>
  <c r="BF1653" i="2"/>
  <c r="T1653" i="2"/>
  <c r="R1653" i="2"/>
  <c r="P1653" i="2"/>
  <c r="BI1651" i="2"/>
  <c r="BH1651" i="2"/>
  <c r="BG1651" i="2"/>
  <c r="BF1651" i="2"/>
  <c r="T1651" i="2"/>
  <c r="R1651" i="2"/>
  <c r="P1651" i="2"/>
  <c r="BI1632" i="2"/>
  <c r="BH1632" i="2"/>
  <c r="BG1632" i="2"/>
  <c r="BF1632" i="2"/>
  <c r="T1632" i="2"/>
  <c r="R1632" i="2"/>
  <c r="P1632" i="2"/>
  <c r="BI1628" i="2"/>
  <c r="BH1628" i="2"/>
  <c r="BG1628" i="2"/>
  <c r="BF1628" i="2"/>
  <c r="T1628" i="2"/>
  <c r="T1627" i="2" s="1"/>
  <c r="R1628" i="2"/>
  <c r="R1627" i="2" s="1"/>
  <c r="P1628" i="2"/>
  <c r="P1627" i="2" s="1"/>
  <c r="BI1618" i="2"/>
  <c r="BH1618" i="2"/>
  <c r="BG1618" i="2"/>
  <c r="BF1618" i="2"/>
  <c r="T1618" i="2"/>
  <c r="R1618" i="2"/>
  <c r="P1618" i="2"/>
  <c r="BI1612" i="2"/>
  <c r="BH1612" i="2"/>
  <c r="BG1612" i="2"/>
  <c r="BF1612" i="2"/>
  <c r="T1612" i="2"/>
  <c r="R1612" i="2"/>
  <c r="P1612" i="2"/>
  <c r="BI1610" i="2"/>
  <c r="BH1610" i="2"/>
  <c r="BG1610" i="2"/>
  <c r="BF1610" i="2"/>
  <c r="T1610" i="2"/>
  <c r="R1610" i="2"/>
  <c r="P1610" i="2"/>
  <c r="BI1606" i="2"/>
  <c r="BH1606" i="2"/>
  <c r="BG1606" i="2"/>
  <c r="BF1606" i="2"/>
  <c r="T1606" i="2"/>
  <c r="R1606" i="2"/>
  <c r="P1606" i="2"/>
  <c r="BI1604" i="2"/>
  <c r="BH1604" i="2"/>
  <c r="BG1604" i="2"/>
  <c r="BF1604" i="2"/>
  <c r="T1604" i="2"/>
  <c r="R1604" i="2"/>
  <c r="P1604" i="2"/>
  <c r="BI1602" i="2"/>
  <c r="BH1602" i="2"/>
  <c r="BG1602" i="2"/>
  <c r="BF1602" i="2"/>
  <c r="T1602" i="2"/>
  <c r="R1602" i="2"/>
  <c r="P1602" i="2"/>
  <c r="BI1594" i="2"/>
  <c r="BH1594" i="2"/>
  <c r="BG1594" i="2"/>
  <c r="BF1594" i="2"/>
  <c r="T1594" i="2"/>
  <c r="R1594" i="2"/>
  <c r="P1594" i="2"/>
  <c r="BI1583" i="2"/>
  <c r="BH1583" i="2"/>
  <c r="BG1583" i="2"/>
  <c r="BF1583" i="2"/>
  <c r="T1583" i="2"/>
  <c r="R1583" i="2"/>
  <c r="P1583" i="2"/>
  <c r="BI1576" i="2"/>
  <c r="BH1576" i="2"/>
  <c r="BG1576" i="2"/>
  <c r="BF1576" i="2"/>
  <c r="T1576" i="2"/>
  <c r="R1576" i="2"/>
  <c r="P1576" i="2"/>
  <c r="BI1571" i="2"/>
  <c r="BH1571" i="2"/>
  <c r="BG1571" i="2"/>
  <c r="BF1571" i="2"/>
  <c r="T1571" i="2"/>
  <c r="R1571" i="2"/>
  <c r="P1571" i="2"/>
  <c r="BI1564" i="2"/>
  <c r="BH1564" i="2"/>
  <c r="BG1564" i="2"/>
  <c r="BF1564" i="2"/>
  <c r="T1564" i="2"/>
  <c r="R1564" i="2"/>
  <c r="P1564" i="2"/>
  <c r="BI1557" i="2"/>
  <c r="BH1557" i="2"/>
  <c r="BG1557" i="2"/>
  <c r="BF1557" i="2"/>
  <c r="T1557" i="2"/>
  <c r="R1557" i="2"/>
  <c r="P1557" i="2"/>
  <c r="BI1550" i="2"/>
  <c r="BH1550" i="2"/>
  <c r="BG1550" i="2"/>
  <c r="BF1550" i="2"/>
  <c r="T1550" i="2"/>
  <c r="R1550" i="2"/>
  <c r="P1550" i="2"/>
  <c r="BI1541" i="2"/>
  <c r="BH1541" i="2"/>
  <c r="BG1541" i="2"/>
  <c r="BF1541" i="2"/>
  <c r="T1541" i="2"/>
  <c r="R1541" i="2"/>
  <c r="P1541" i="2"/>
  <c r="BI1528" i="2"/>
  <c r="BH1528" i="2"/>
  <c r="BG1528" i="2"/>
  <c r="BF1528" i="2"/>
  <c r="T1528" i="2"/>
  <c r="R1528" i="2"/>
  <c r="P1528" i="2"/>
  <c r="BI1520" i="2"/>
  <c r="BH1520" i="2"/>
  <c r="BG1520" i="2"/>
  <c r="BF1520" i="2"/>
  <c r="T1520" i="2"/>
  <c r="R1520" i="2"/>
  <c r="P1520" i="2"/>
  <c r="BI1515" i="2"/>
  <c r="BH1515" i="2"/>
  <c r="BG1515" i="2"/>
  <c r="BF1515" i="2"/>
  <c r="T1515" i="2"/>
  <c r="R1515" i="2"/>
  <c r="P1515" i="2"/>
  <c r="BI1506" i="2"/>
  <c r="BH1506" i="2"/>
  <c r="BG1506" i="2"/>
  <c r="BF1506" i="2"/>
  <c r="T1506" i="2"/>
  <c r="R1506" i="2"/>
  <c r="P1506" i="2"/>
  <c r="BI1500" i="2"/>
  <c r="BH1500" i="2"/>
  <c r="BG1500" i="2"/>
  <c r="BF1500" i="2"/>
  <c r="T1500" i="2"/>
  <c r="R1500" i="2"/>
  <c r="P1500" i="2"/>
  <c r="BI1495" i="2"/>
  <c r="BH1495" i="2"/>
  <c r="BG1495" i="2"/>
  <c r="BF1495" i="2"/>
  <c r="T1495" i="2"/>
  <c r="R1495" i="2"/>
  <c r="P1495" i="2"/>
  <c r="BI1490" i="2"/>
  <c r="BH1490" i="2"/>
  <c r="BG1490" i="2"/>
  <c r="BF1490" i="2"/>
  <c r="T1490" i="2"/>
  <c r="R1490" i="2"/>
  <c r="P1490" i="2"/>
  <c r="BI1484" i="2"/>
  <c r="BH1484" i="2"/>
  <c r="BG1484" i="2"/>
  <c r="BF1484" i="2"/>
  <c r="T1484" i="2"/>
  <c r="R1484" i="2"/>
  <c r="P1484" i="2"/>
  <c r="BI1479" i="2"/>
  <c r="BH1479" i="2"/>
  <c r="BG1479" i="2"/>
  <c r="BF1479" i="2"/>
  <c r="T1479" i="2"/>
  <c r="R1479" i="2"/>
  <c r="P1479" i="2"/>
  <c r="BI1472" i="2"/>
  <c r="BH1472" i="2"/>
  <c r="BG1472" i="2"/>
  <c r="BF1472" i="2"/>
  <c r="T1472" i="2"/>
  <c r="R1472" i="2"/>
  <c r="P1472" i="2"/>
  <c r="BI1467" i="2"/>
  <c r="BH1467" i="2"/>
  <c r="BG1467" i="2"/>
  <c r="BF1467" i="2"/>
  <c r="T1467" i="2"/>
  <c r="R1467" i="2"/>
  <c r="P1467" i="2"/>
  <c r="BI1462" i="2"/>
  <c r="BH1462" i="2"/>
  <c r="BG1462" i="2"/>
  <c r="BF1462" i="2"/>
  <c r="T1462" i="2"/>
  <c r="R1462" i="2"/>
  <c r="P1462" i="2"/>
  <c r="BI1455" i="2"/>
  <c r="BH1455" i="2"/>
  <c r="BG1455" i="2"/>
  <c r="BF1455" i="2"/>
  <c r="T1455" i="2"/>
  <c r="R1455" i="2"/>
  <c r="P1455" i="2"/>
  <c r="BI1450" i="2"/>
  <c r="BH1450" i="2"/>
  <c r="BG1450" i="2"/>
  <c r="BF1450" i="2"/>
  <c r="T1450" i="2"/>
  <c r="R1450" i="2"/>
  <c r="P1450" i="2"/>
  <c r="BI1445" i="2"/>
  <c r="BH1445" i="2"/>
  <c r="BG1445" i="2"/>
  <c r="BF1445" i="2"/>
  <c r="T1445" i="2"/>
  <c r="R1445" i="2"/>
  <c r="P1445" i="2"/>
  <c r="BI1439" i="2"/>
  <c r="BH1439" i="2"/>
  <c r="BG1439" i="2"/>
  <c r="BF1439" i="2"/>
  <c r="T1439" i="2"/>
  <c r="R1439" i="2"/>
  <c r="P1439" i="2"/>
  <c r="BI1434" i="2"/>
  <c r="BH1434" i="2"/>
  <c r="BG1434" i="2"/>
  <c r="BF1434" i="2"/>
  <c r="T1434" i="2"/>
  <c r="R1434" i="2"/>
  <c r="P1434" i="2"/>
  <c r="BI1427" i="2"/>
  <c r="BH1427" i="2"/>
  <c r="BG1427" i="2"/>
  <c r="BF1427" i="2"/>
  <c r="T1427" i="2"/>
  <c r="R1427" i="2"/>
  <c r="P1427" i="2"/>
  <c r="BI1418" i="2"/>
  <c r="BH1418" i="2"/>
  <c r="BG1418" i="2"/>
  <c r="BF1418" i="2"/>
  <c r="T1418" i="2"/>
  <c r="R1418" i="2"/>
  <c r="P1418" i="2"/>
  <c r="BI1413" i="2"/>
  <c r="BH1413" i="2"/>
  <c r="BG1413" i="2"/>
  <c r="BF1413" i="2"/>
  <c r="T1413" i="2"/>
  <c r="R1413" i="2"/>
  <c r="P1413" i="2"/>
  <c r="BI1407" i="2"/>
  <c r="BH1407" i="2"/>
  <c r="BG1407" i="2"/>
  <c r="BF1407" i="2"/>
  <c r="T1407" i="2"/>
  <c r="R1407" i="2"/>
  <c r="P1407" i="2"/>
  <c r="BI1402" i="2"/>
  <c r="BH1402" i="2"/>
  <c r="BG1402" i="2"/>
  <c r="BF1402" i="2"/>
  <c r="T1402" i="2"/>
  <c r="R1402" i="2"/>
  <c r="P1402" i="2"/>
  <c r="BI1397" i="2"/>
  <c r="BH1397" i="2"/>
  <c r="BG1397" i="2"/>
  <c r="BF1397" i="2"/>
  <c r="T1397" i="2"/>
  <c r="R1397" i="2"/>
  <c r="P1397" i="2"/>
  <c r="BI1396" i="2"/>
  <c r="BH1396" i="2"/>
  <c r="BG1396" i="2"/>
  <c r="BF1396" i="2"/>
  <c r="T1396" i="2"/>
  <c r="R1396" i="2"/>
  <c r="P1396" i="2"/>
  <c r="BI1383" i="2"/>
  <c r="BH1383" i="2"/>
  <c r="BG1383" i="2"/>
  <c r="BF1383" i="2"/>
  <c r="T1383" i="2"/>
  <c r="R1383" i="2"/>
  <c r="P1383" i="2"/>
  <c r="BI1382" i="2"/>
  <c r="BH1382" i="2"/>
  <c r="BG1382" i="2"/>
  <c r="BF1382" i="2"/>
  <c r="T1382" i="2"/>
  <c r="R1382" i="2"/>
  <c r="P1382" i="2"/>
  <c r="BI1377" i="2"/>
  <c r="BH1377" i="2"/>
  <c r="BG1377" i="2"/>
  <c r="BF1377" i="2"/>
  <c r="T1377" i="2"/>
  <c r="R1377" i="2"/>
  <c r="P1377" i="2"/>
  <c r="BI1372" i="2"/>
  <c r="BH1372" i="2"/>
  <c r="BG1372" i="2"/>
  <c r="BF1372" i="2"/>
  <c r="T1372" i="2"/>
  <c r="R1372" i="2"/>
  <c r="P1372" i="2"/>
  <c r="BI1363" i="2"/>
  <c r="BH1363" i="2"/>
  <c r="BG1363" i="2"/>
  <c r="BF1363" i="2"/>
  <c r="T1363" i="2"/>
  <c r="R1363" i="2"/>
  <c r="P1363" i="2"/>
  <c r="BI1360" i="2"/>
  <c r="BH1360" i="2"/>
  <c r="BG1360" i="2"/>
  <c r="BF1360" i="2"/>
  <c r="T1360" i="2"/>
  <c r="R1360" i="2"/>
  <c r="P1360" i="2"/>
  <c r="BI1359" i="2"/>
  <c r="BH1359" i="2"/>
  <c r="BG1359" i="2"/>
  <c r="BF1359" i="2"/>
  <c r="T1359" i="2"/>
  <c r="R1359" i="2"/>
  <c r="P1359" i="2"/>
  <c r="BI1350" i="2"/>
  <c r="BH1350" i="2"/>
  <c r="BG1350" i="2"/>
  <c r="BF1350" i="2"/>
  <c r="T1350" i="2"/>
  <c r="R1350" i="2"/>
  <c r="P1350" i="2"/>
  <c r="BI1347" i="2"/>
  <c r="BH1347" i="2"/>
  <c r="BG1347" i="2"/>
  <c r="BF1347" i="2"/>
  <c r="T1347" i="2"/>
  <c r="R1347" i="2"/>
  <c r="P1347" i="2"/>
  <c r="BI1343" i="2"/>
  <c r="BH1343" i="2"/>
  <c r="BG1343" i="2"/>
  <c r="BF1343" i="2"/>
  <c r="T1343" i="2"/>
  <c r="R1343" i="2"/>
  <c r="P1343" i="2"/>
  <c r="BI1338" i="2"/>
  <c r="BH1338" i="2"/>
  <c r="BG1338" i="2"/>
  <c r="BF1338" i="2"/>
  <c r="T1338" i="2"/>
  <c r="R1338" i="2"/>
  <c r="P1338" i="2"/>
  <c r="BI1337" i="2"/>
  <c r="BH1337" i="2"/>
  <c r="BG1337" i="2"/>
  <c r="BF1337" i="2"/>
  <c r="T1337" i="2"/>
  <c r="R1337" i="2"/>
  <c r="P1337" i="2"/>
  <c r="BI1336" i="2"/>
  <c r="BH1336" i="2"/>
  <c r="BG1336" i="2"/>
  <c r="BF1336" i="2"/>
  <c r="T1336" i="2"/>
  <c r="R1336" i="2"/>
  <c r="P1336" i="2"/>
  <c r="BI1335" i="2"/>
  <c r="BH1335" i="2"/>
  <c r="BG1335" i="2"/>
  <c r="BF1335" i="2"/>
  <c r="T1335" i="2"/>
  <c r="R1335" i="2"/>
  <c r="P1335" i="2"/>
  <c r="BI1334" i="2"/>
  <c r="BH1334" i="2"/>
  <c r="BG1334" i="2"/>
  <c r="BF1334" i="2"/>
  <c r="T1334" i="2"/>
  <c r="R1334" i="2"/>
  <c r="P1334" i="2"/>
  <c r="BI1333" i="2"/>
  <c r="BH1333" i="2"/>
  <c r="BG1333" i="2"/>
  <c r="BF1333" i="2"/>
  <c r="T1333" i="2"/>
  <c r="R1333" i="2"/>
  <c r="P1333" i="2"/>
  <c r="BI1332" i="2"/>
  <c r="BH1332" i="2"/>
  <c r="BG1332" i="2"/>
  <c r="BF1332" i="2"/>
  <c r="T1332" i="2"/>
  <c r="R1332" i="2"/>
  <c r="P1332" i="2"/>
  <c r="BI1317" i="2"/>
  <c r="BH1317" i="2"/>
  <c r="BG1317" i="2"/>
  <c r="BF1317" i="2"/>
  <c r="T1317" i="2"/>
  <c r="R1317" i="2"/>
  <c r="P1317" i="2"/>
  <c r="BI1316" i="2"/>
  <c r="BH1316" i="2"/>
  <c r="BG1316" i="2"/>
  <c r="BF1316" i="2"/>
  <c r="T1316" i="2"/>
  <c r="R1316" i="2"/>
  <c r="P1316" i="2"/>
  <c r="BI1311" i="2"/>
  <c r="BH1311" i="2"/>
  <c r="BG1311" i="2"/>
  <c r="BF1311" i="2"/>
  <c r="T1311" i="2"/>
  <c r="R1311" i="2"/>
  <c r="P1311" i="2"/>
  <c r="BI1307" i="2"/>
  <c r="BH1307" i="2"/>
  <c r="BG1307" i="2"/>
  <c r="BF1307" i="2"/>
  <c r="T1307" i="2"/>
  <c r="R1307" i="2"/>
  <c r="P1307" i="2"/>
  <c r="BI1302" i="2"/>
  <c r="BH1302" i="2"/>
  <c r="BG1302" i="2"/>
  <c r="BF1302" i="2"/>
  <c r="T1302" i="2"/>
  <c r="R1302" i="2"/>
  <c r="P1302" i="2"/>
  <c r="BI1293" i="2"/>
  <c r="BH1293" i="2"/>
  <c r="BG1293" i="2"/>
  <c r="BF1293" i="2"/>
  <c r="T1293" i="2"/>
  <c r="R1293" i="2"/>
  <c r="P1293" i="2"/>
  <c r="BI1276" i="2"/>
  <c r="BH1276" i="2"/>
  <c r="BG1276" i="2"/>
  <c r="BF1276" i="2"/>
  <c r="T1276" i="2"/>
  <c r="R1276" i="2"/>
  <c r="P1276" i="2"/>
  <c r="BI1271" i="2"/>
  <c r="BH1271" i="2"/>
  <c r="BG1271" i="2"/>
  <c r="BF1271" i="2"/>
  <c r="T1271" i="2"/>
  <c r="R1271" i="2"/>
  <c r="P1271" i="2"/>
  <c r="BI1261" i="2"/>
  <c r="BH1261" i="2"/>
  <c r="BG1261" i="2"/>
  <c r="BF1261" i="2"/>
  <c r="T1261" i="2"/>
  <c r="R1261" i="2"/>
  <c r="P1261" i="2"/>
  <c r="BI1256" i="2"/>
  <c r="BH1256" i="2"/>
  <c r="BG1256" i="2"/>
  <c r="BF1256" i="2"/>
  <c r="T1256" i="2"/>
  <c r="R1256" i="2"/>
  <c r="P1256" i="2"/>
  <c r="BI1248" i="2"/>
  <c r="BH1248" i="2"/>
  <c r="BG1248" i="2"/>
  <c r="BF1248" i="2"/>
  <c r="T1248" i="2"/>
  <c r="R1248" i="2"/>
  <c r="P1248" i="2"/>
  <c r="BI1241" i="2"/>
  <c r="BH1241" i="2"/>
  <c r="BG1241" i="2"/>
  <c r="BF1241" i="2"/>
  <c r="T1241" i="2"/>
  <c r="R1241" i="2"/>
  <c r="P1241" i="2"/>
  <c r="BI1234" i="2"/>
  <c r="BH1234" i="2"/>
  <c r="BG1234" i="2"/>
  <c r="BF1234" i="2"/>
  <c r="T1234" i="2"/>
  <c r="R1234" i="2"/>
  <c r="P1234" i="2"/>
  <c r="BI1227" i="2"/>
  <c r="BH1227" i="2"/>
  <c r="BG1227" i="2"/>
  <c r="BF1227" i="2"/>
  <c r="T1227" i="2"/>
  <c r="R1227" i="2"/>
  <c r="P1227" i="2"/>
  <c r="BI1222" i="2"/>
  <c r="BH1222" i="2"/>
  <c r="BG1222" i="2"/>
  <c r="BF1222" i="2"/>
  <c r="T1222" i="2"/>
  <c r="R1222" i="2"/>
  <c r="P1222" i="2"/>
  <c r="BI1217" i="2"/>
  <c r="BH1217" i="2"/>
  <c r="BG1217" i="2"/>
  <c r="BF1217" i="2"/>
  <c r="T1217" i="2"/>
  <c r="R1217" i="2"/>
  <c r="P1217" i="2"/>
  <c r="BI1212" i="2"/>
  <c r="BH1212" i="2"/>
  <c r="BG1212" i="2"/>
  <c r="BF1212" i="2"/>
  <c r="T1212" i="2"/>
  <c r="R1212" i="2"/>
  <c r="P1212" i="2"/>
  <c r="BI1210" i="2"/>
  <c r="BH1210" i="2"/>
  <c r="BG1210" i="2"/>
  <c r="BF1210" i="2"/>
  <c r="T1210" i="2"/>
  <c r="R1210" i="2"/>
  <c r="P1210" i="2"/>
  <c r="BI1205" i="2"/>
  <c r="BH1205" i="2"/>
  <c r="BG1205" i="2"/>
  <c r="BF1205" i="2"/>
  <c r="T1205" i="2"/>
  <c r="R1205" i="2"/>
  <c r="P1205" i="2"/>
  <c r="BI1203" i="2"/>
  <c r="BH1203" i="2"/>
  <c r="BG1203" i="2"/>
  <c r="BF1203" i="2"/>
  <c r="T1203" i="2"/>
  <c r="R1203" i="2"/>
  <c r="P1203" i="2"/>
  <c r="BI1202" i="2"/>
  <c r="BH1202" i="2"/>
  <c r="BG1202" i="2"/>
  <c r="BF1202" i="2"/>
  <c r="T1202" i="2"/>
  <c r="R1202" i="2"/>
  <c r="P1202" i="2"/>
  <c r="BI1201" i="2"/>
  <c r="BH1201" i="2"/>
  <c r="BG1201" i="2"/>
  <c r="BF1201" i="2"/>
  <c r="T1201" i="2"/>
  <c r="R1201" i="2"/>
  <c r="P1201" i="2"/>
  <c r="BI1200" i="2"/>
  <c r="BH1200" i="2"/>
  <c r="BG1200" i="2"/>
  <c r="BF1200" i="2"/>
  <c r="T1200" i="2"/>
  <c r="R1200" i="2"/>
  <c r="P1200" i="2"/>
  <c r="BI1199" i="2"/>
  <c r="BH1199" i="2"/>
  <c r="BG1199" i="2"/>
  <c r="BF1199" i="2"/>
  <c r="T1199" i="2"/>
  <c r="R1199" i="2"/>
  <c r="P1199" i="2"/>
  <c r="BI1198" i="2"/>
  <c r="BH1198" i="2"/>
  <c r="BG1198" i="2"/>
  <c r="BF1198" i="2"/>
  <c r="T1198" i="2"/>
  <c r="R1198" i="2"/>
  <c r="P1198" i="2"/>
  <c r="BI1197" i="2"/>
  <c r="BH1197" i="2"/>
  <c r="BG1197" i="2"/>
  <c r="BF1197" i="2"/>
  <c r="T1197" i="2"/>
  <c r="R1197" i="2"/>
  <c r="P1197" i="2"/>
  <c r="BI1196" i="2"/>
  <c r="BH1196" i="2"/>
  <c r="BG1196" i="2"/>
  <c r="BF1196" i="2"/>
  <c r="T1196" i="2"/>
  <c r="R1196" i="2"/>
  <c r="P1196" i="2"/>
  <c r="BI1191" i="2"/>
  <c r="BH1191" i="2"/>
  <c r="BG1191" i="2"/>
  <c r="BF1191" i="2"/>
  <c r="T1191" i="2"/>
  <c r="R1191" i="2"/>
  <c r="P1191" i="2"/>
  <c r="BI1190" i="2"/>
  <c r="BH1190" i="2"/>
  <c r="BG1190" i="2"/>
  <c r="BF1190" i="2"/>
  <c r="T1190" i="2"/>
  <c r="R1190" i="2"/>
  <c r="P1190" i="2"/>
  <c r="BI1189" i="2"/>
  <c r="BH1189" i="2"/>
  <c r="BG1189" i="2"/>
  <c r="BF1189" i="2"/>
  <c r="T1189" i="2"/>
  <c r="R1189" i="2"/>
  <c r="P1189" i="2"/>
  <c r="BI1188" i="2"/>
  <c r="BH1188" i="2"/>
  <c r="BG1188" i="2"/>
  <c r="BF1188" i="2"/>
  <c r="T1188" i="2"/>
  <c r="R1188" i="2"/>
  <c r="P1188" i="2"/>
  <c r="BI1185" i="2"/>
  <c r="BH1185" i="2"/>
  <c r="BG1185" i="2"/>
  <c r="BF1185" i="2"/>
  <c r="T1185" i="2"/>
  <c r="R1185" i="2"/>
  <c r="P1185" i="2"/>
  <c r="BI1182" i="2"/>
  <c r="BH1182" i="2"/>
  <c r="BG1182" i="2"/>
  <c r="BF1182" i="2"/>
  <c r="T1182" i="2"/>
  <c r="R1182" i="2"/>
  <c r="P1182" i="2"/>
  <c r="BI1180" i="2"/>
  <c r="BH1180" i="2"/>
  <c r="BG1180" i="2"/>
  <c r="BF1180" i="2"/>
  <c r="T1180" i="2"/>
  <c r="R1180" i="2"/>
  <c r="P1180" i="2"/>
  <c r="BI1175" i="2"/>
  <c r="BH1175" i="2"/>
  <c r="BG1175" i="2"/>
  <c r="BF1175" i="2"/>
  <c r="T1175" i="2"/>
  <c r="R1175" i="2"/>
  <c r="P1175" i="2"/>
  <c r="BI1170" i="2"/>
  <c r="BH1170" i="2"/>
  <c r="BG1170" i="2"/>
  <c r="BF1170" i="2"/>
  <c r="T1170" i="2"/>
  <c r="R1170" i="2"/>
  <c r="P1170" i="2"/>
  <c r="BI1168" i="2"/>
  <c r="BH1168" i="2"/>
  <c r="BG1168" i="2"/>
  <c r="BF1168" i="2"/>
  <c r="T1168" i="2"/>
  <c r="R1168" i="2"/>
  <c r="P1168" i="2"/>
  <c r="BI1163" i="2"/>
  <c r="BH1163" i="2"/>
  <c r="BG1163" i="2"/>
  <c r="BF1163" i="2"/>
  <c r="T1163" i="2"/>
  <c r="R1163" i="2"/>
  <c r="P1163" i="2"/>
  <c r="BI1157" i="2"/>
  <c r="BH1157" i="2"/>
  <c r="BG1157" i="2"/>
  <c r="BF1157" i="2"/>
  <c r="T1157" i="2"/>
  <c r="R1157" i="2"/>
  <c r="P1157" i="2"/>
  <c r="BI1152" i="2"/>
  <c r="BH1152" i="2"/>
  <c r="BG1152" i="2"/>
  <c r="BF1152" i="2"/>
  <c r="T1152" i="2"/>
  <c r="R1152" i="2"/>
  <c r="P1152" i="2"/>
  <c r="BI1147" i="2"/>
  <c r="BH1147" i="2"/>
  <c r="BG1147" i="2"/>
  <c r="BF1147" i="2"/>
  <c r="T1147" i="2"/>
  <c r="R1147" i="2"/>
  <c r="P1147" i="2"/>
  <c r="BI1142" i="2"/>
  <c r="BH1142" i="2"/>
  <c r="BG1142" i="2"/>
  <c r="BF1142" i="2"/>
  <c r="T1142" i="2"/>
  <c r="R1142" i="2"/>
  <c r="P1142" i="2"/>
  <c r="BI1123" i="2"/>
  <c r="BH1123" i="2"/>
  <c r="BG1123" i="2"/>
  <c r="BF1123" i="2"/>
  <c r="T1123" i="2"/>
  <c r="R1123" i="2"/>
  <c r="P1123" i="2"/>
  <c r="BI1118" i="2"/>
  <c r="BH1118" i="2"/>
  <c r="BG1118" i="2"/>
  <c r="BF1118" i="2"/>
  <c r="T1118" i="2"/>
  <c r="R1118" i="2"/>
  <c r="P1118" i="2"/>
  <c r="BI1113" i="2"/>
  <c r="BH1113" i="2"/>
  <c r="BG1113" i="2"/>
  <c r="BF1113" i="2"/>
  <c r="T1113" i="2"/>
  <c r="R1113" i="2"/>
  <c r="P1113" i="2"/>
  <c r="BI1108" i="2"/>
  <c r="BH1108" i="2"/>
  <c r="BG1108" i="2"/>
  <c r="BF1108" i="2"/>
  <c r="T1108" i="2"/>
  <c r="R1108" i="2"/>
  <c r="P1108" i="2"/>
  <c r="BI1097" i="2"/>
  <c r="BH1097" i="2"/>
  <c r="BG1097" i="2"/>
  <c r="BF1097" i="2"/>
  <c r="T1097" i="2"/>
  <c r="R1097" i="2"/>
  <c r="P1097" i="2"/>
  <c r="BI1090" i="2"/>
  <c r="BH1090" i="2"/>
  <c r="BG1090" i="2"/>
  <c r="BF1090" i="2"/>
  <c r="T1090" i="2"/>
  <c r="R1090" i="2"/>
  <c r="P1090" i="2"/>
  <c r="BI1083" i="2"/>
  <c r="BH1083" i="2"/>
  <c r="BG1083" i="2"/>
  <c r="BF1083" i="2"/>
  <c r="T1083" i="2"/>
  <c r="R1083" i="2"/>
  <c r="P1083" i="2"/>
  <c r="BI1076" i="2"/>
  <c r="BH1076" i="2"/>
  <c r="BG1076" i="2"/>
  <c r="BF1076" i="2"/>
  <c r="T1076" i="2"/>
  <c r="R1076" i="2"/>
  <c r="P1076" i="2"/>
  <c r="BI1071" i="2"/>
  <c r="BH1071" i="2"/>
  <c r="BG1071" i="2"/>
  <c r="BF1071" i="2"/>
  <c r="T1071" i="2"/>
  <c r="R1071" i="2"/>
  <c r="P1071" i="2"/>
  <c r="BI1066" i="2"/>
  <c r="BH1066" i="2"/>
  <c r="BG1066" i="2"/>
  <c r="BF1066" i="2"/>
  <c r="T1066" i="2"/>
  <c r="R1066" i="2"/>
  <c r="P1066" i="2"/>
  <c r="BI1061" i="2"/>
  <c r="BH1061" i="2"/>
  <c r="BG1061" i="2"/>
  <c r="BF1061" i="2"/>
  <c r="T1061" i="2"/>
  <c r="R1061" i="2"/>
  <c r="P1061" i="2"/>
  <c r="BI1056" i="2"/>
  <c r="BH1056" i="2"/>
  <c r="BG1056" i="2"/>
  <c r="BF1056" i="2"/>
  <c r="T1056" i="2"/>
  <c r="R1056" i="2"/>
  <c r="P1056" i="2"/>
  <c r="BI1037" i="2"/>
  <c r="BH1037" i="2"/>
  <c r="BG1037" i="2"/>
  <c r="BF1037" i="2"/>
  <c r="T1037" i="2"/>
  <c r="R1037" i="2"/>
  <c r="P1037" i="2"/>
  <c r="BI1031" i="2"/>
  <c r="BH1031" i="2"/>
  <c r="BG1031" i="2"/>
  <c r="BF1031" i="2"/>
  <c r="T1031" i="2"/>
  <c r="R1031" i="2"/>
  <c r="P1031" i="2"/>
  <c r="BI1025" i="2"/>
  <c r="BH1025" i="2"/>
  <c r="BG1025" i="2"/>
  <c r="BF1025" i="2"/>
  <c r="T1025" i="2"/>
  <c r="R1025" i="2"/>
  <c r="P1025" i="2"/>
  <c r="BI1023" i="2"/>
  <c r="BH1023" i="2"/>
  <c r="BG1023" i="2"/>
  <c r="BF1023" i="2"/>
  <c r="T1023" i="2"/>
  <c r="R1023" i="2"/>
  <c r="P1023" i="2"/>
  <c r="BI1018" i="2"/>
  <c r="BH1018" i="2"/>
  <c r="BG1018" i="2"/>
  <c r="BF1018" i="2"/>
  <c r="T1018" i="2"/>
  <c r="R1018" i="2"/>
  <c r="P1018" i="2"/>
  <c r="BI1011" i="2"/>
  <c r="BH1011" i="2"/>
  <c r="BG1011" i="2"/>
  <c r="BF1011" i="2"/>
  <c r="T1011" i="2"/>
  <c r="R1011" i="2"/>
  <c r="P1011" i="2"/>
  <c r="BI1009" i="2"/>
  <c r="BH1009" i="2"/>
  <c r="BG1009" i="2"/>
  <c r="BF1009" i="2"/>
  <c r="T1009" i="2"/>
  <c r="R1009" i="2"/>
  <c r="P1009" i="2"/>
  <c r="BI1004" i="2"/>
  <c r="BH1004" i="2"/>
  <c r="BG1004" i="2"/>
  <c r="BF1004" i="2"/>
  <c r="T1004" i="2"/>
  <c r="R1004" i="2"/>
  <c r="P1004" i="2"/>
  <c r="BI1002" i="2"/>
  <c r="BH1002" i="2"/>
  <c r="BG1002" i="2"/>
  <c r="BF1002" i="2"/>
  <c r="T1002" i="2"/>
  <c r="R1002" i="2"/>
  <c r="P1002" i="2"/>
  <c r="BI997" i="2"/>
  <c r="BH997" i="2"/>
  <c r="BG997" i="2"/>
  <c r="BF997" i="2"/>
  <c r="T997" i="2"/>
  <c r="R997" i="2"/>
  <c r="P997" i="2"/>
  <c r="BI992" i="2"/>
  <c r="BH992" i="2"/>
  <c r="BG992" i="2"/>
  <c r="BF992" i="2"/>
  <c r="T992" i="2"/>
  <c r="R992" i="2"/>
  <c r="P992" i="2"/>
  <c r="BI987" i="2"/>
  <c r="BH987" i="2"/>
  <c r="BG987" i="2"/>
  <c r="BF987" i="2"/>
  <c r="T987" i="2"/>
  <c r="R987" i="2"/>
  <c r="P987" i="2"/>
  <c r="BI982" i="2"/>
  <c r="BH982" i="2"/>
  <c r="BG982" i="2"/>
  <c r="BF982" i="2"/>
  <c r="T982" i="2"/>
  <c r="R982" i="2"/>
  <c r="P982" i="2"/>
  <c r="BI977" i="2"/>
  <c r="BH977" i="2"/>
  <c r="BG977" i="2"/>
  <c r="BF977" i="2"/>
  <c r="T977" i="2"/>
  <c r="R977" i="2"/>
  <c r="P977" i="2"/>
  <c r="BI968" i="2"/>
  <c r="BH968" i="2"/>
  <c r="BG968" i="2"/>
  <c r="BF968" i="2"/>
  <c r="T968" i="2"/>
  <c r="R968" i="2"/>
  <c r="P968" i="2"/>
  <c r="BI963" i="2"/>
  <c r="BH963" i="2"/>
  <c r="BG963" i="2"/>
  <c r="BF963" i="2"/>
  <c r="T963" i="2"/>
  <c r="R963" i="2"/>
  <c r="P963" i="2"/>
  <c r="BI942" i="2"/>
  <c r="BH942" i="2"/>
  <c r="BG942" i="2"/>
  <c r="BF942" i="2"/>
  <c r="T942" i="2"/>
  <c r="R942" i="2"/>
  <c r="P942" i="2"/>
  <c r="BI937" i="2"/>
  <c r="BH937" i="2"/>
  <c r="BG937" i="2"/>
  <c r="BF937" i="2"/>
  <c r="T937" i="2"/>
  <c r="R937" i="2"/>
  <c r="P937" i="2"/>
  <c r="BI932" i="2"/>
  <c r="BH932" i="2"/>
  <c r="BG932" i="2"/>
  <c r="BF932" i="2"/>
  <c r="T932" i="2"/>
  <c r="R932" i="2"/>
  <c r="P932" i="2"/>
  <c r="BI927" i="2"/>
  <c r="BH927" i="2"/>
  <c r="BG927" i="2"/>
  <c r="BF927" i="2"/>
  <c r="T927" i="2"/>
  <c r="R927" i="2"/>
  <c r="P927" i="2"/>
  <c r="BI922" i="2"/>
  <c r="BH922" i="2"/>
  <c r="BG922" i="2"/>
  <c r="BF922" i="2"/>
  <c r="T922" i="2"/>
  <c r="R922" i="2"/>
  <c r="P922" i="2"/>
  <c r="BI914" i="2"/>
  <c r="BH914" i="2"/>
  <c r="BG914" i="2"/>
  <c r="BF914" i="2"/>
  <c r="T914" i="2"/>
  <c r="R914" i="2"/>
  <c r="P914" i="2"/>
  <c r="BI894" i="2"/>
  <c r="BH894" i="2"/>
  <c r="BG894" i="2"/>
  <c r="BF894" i="2"/>
  <c r="T894" i="2"/>
  <c r="R894" i="2"/>
  <c r="P894" i="2"/>
  <c r="BI887" i="2"/>
  <c r="BH887" i="2"/>
  <c r="BG887" i="2"/>
  <c r="BF887" i="2"/>
  <c r="T887" i="2"/>
  <c r="R887" i="2"/>
  <c r="P887" i="2"/>
  <c r="BI884" i="2"/>
  <c r="BH884" i="2"/>
  <c r="BG884" i="2"/>
  <c r="BF884" i="2"/>
  <c r="T884" i="2"/>
  <c r="R884" i="2"/>
  <c r="P884" i="2"/>
  <c r="BI879" i="2"/>
  <c r="BH879" i="2"/>
  <c r="BG879" i="2"/>
  <c r="BF879" i="2"/>
  <c r="T879" i="2"/>
  <c r="R879" i="2"/>
  <c r="P879" i="2"/>
  <c r="BI874" i="2"/>
  <c r="BH874" i="2"/>
  <c r="BG874" i="2"/>
  <c r="BF874" i="2"/>
  <c r="T874" i="2"/>
  <c r="R874" i="2"/>
  <c r="P874" i="2"/>
  <c r="BI869" i="2"/>
  <c r="BH869" i="2"/>
  <c r="BG869" i="2"/>
  <c r="BF869" i="2"/>
  <c r="T869" i="2"/>
  <c r="R869" i="2"/>
  <c r="P869" i="2"/>
  <c r="BI864" i="2"/>
  <c r="BH864" i="2"/>
  <c r="BG864" i="2"/>
  <c r="BF864" i="2"/>
  <c r="T864" i="2"/>
  <c r="R864" i="2"/>
  <c r="P864" i="2"/>
  <c r="BI859" i="2"/>
  <c r="BH859" i="2"/>
  <c r="BG859" i="2"/>
  <c r="BF859" i="2"/>
  <c r="T859" i="2"/>
  <c r="R859" i="2"/>
  <c r="P859" i="2"/>
  <c r="BI850" i="2"/>
  <c r="BH850" i="2"/>
  <c r="BG850" i="2"/>
  <c r="BF850" i="2"/>
  <c r="T850" i="2"/>
  <c r="R850" i="2"/>
  <c r="P850" i="2"/>
  <c r="BI846" i="2"/>
  <c r="BH846" i="2"/>
  <c r="BG846" i="2"/>
  <c r="BF846" i="2"/>
  <c r="T846" i="2"/>
  <c r="R846" i="2"/>
  <c r="P846" i="2"/>
  <c r="BI841" i="2"/>
  <c r="BH841" i="2"/>
  <c r="BG841" i="2"/>
  <c r="BF841" i="2"/>
  <c r="T841" i="2"/>
  <c r="R841" i="2"/>
  <c r="P841" i="2"/>
  <c r="BI832" i="2"/>
  <c r="BH832" i="2"/>
  <c r="BG832" i="2"/>
  <c r="BF832" i="2"/>
  <c r="T832" i="2"/>
  <c r="R832" i="2"/>
  <c r="P832" i="2"/>
  <c r="BI823" i="2"/>
  <c r="BH823" i="2"/>
  <c r="BG823" i="2"/>
  <c r="BF823" i="2"/>
  <c r="T823" i="2"/>
  <c r="R823" i="2"/>
  <c r="P823" i="2"/>
  <c r="BI814" i="2"/>
  <c r="BH814" i="2"/>
  <c r="BG814" i="2"/>
  <c r="BF814" i="2"/>
  <c r="T814" i="2"/>
  <c r="R814" i="2"/>
  <c r="P814" i="2"/>
  <c r="BI812" i="2"/>
  <c r="BH812" i="2"/>
  <c r="BG812" i="2"/>
  <c r="BF812" i="2"/>
  <c r="T812" i="2"/>
  <c r="R812" i="2"/>
  <c r="P812" i="2"/>
  <c r="BI807" i="2"/>
  <c r="BH807" i="2"/>
  <c r="BG807" i="2"/>
  <c r="BF807" i="2"/>
  <c r="T807" i="2"/>
  <c r="R807" i="2"/>
  <c r="P807" i="2"/>
  <c r="BI802" i="2"/>
  <c r="BH802" i="2"/>
  <c r="BG802" i="2"/>
  <c r="BF802" i="2"/>
  <c r="T802" i="2"/>
  <c r="R802" i="2"/>
  <c r="P802" i="2"/>
  <c r="BI800" i="2"/>
  <c r="BH800" i="2"/>
  <c r="BG800" i="2"/>
  <c r="BF800" i="2"/>
  <c r="T800" i="2"/>
  <c r="R800" i="2"/>
  <c r="P800" i="2"/>
  <c r="BI797" i="2"/>
  <c r="BH797" i="2"/>
  <c r="BG797" i="2"/>
  <c r="BF797" i="2"/>
  <c r="T797" i="2"/>
  <c r="R797" i="2"/>
  <c r="P797" i="2"/>
  <c r="BI788" i="2"/>
  <c r="BH788" i="2"/>
  <c r="BG788" i="2"/>
  <c r="BF788" i="2"/>
  <c r="T788" i="2"/>
  <c r="R788" i="2"/>
  <c r="P788" i="2"/>
  <c r="BI781" i="2"/>
  <c r="BH781" i="2"/>
  <c r="BG781" i="2"/>
  <c r="BF781" i="2"/>
  <c r="T781" i="2"/>
  <c r="R781" i="2"/>
  <c r="P781" i="2"/>
  <c r="BI772" i="2"/>
  <c r="BH772" i="2"/>
  <c r="BG772" i="2"/>
  <c r="BF772" i="2"/>
  <c r="T772" i="2"/>
  <c r="R772" i="2"/>
  <c r="P772" i="2"/>
  <c r="BI765" i="2"/>
  <c r="BH765" i="2"/>
  <c r="BG765" i="2"/>
  <c r="BF765" i="2"/>
  <c r="T765" i="2"/>
  <c r="R765" i="2"/>
  <c r="P765" i="2"/>
  <c r="BI758" i="2"/>
  <c r="BH758" i="2"/>
  <c r="BG758" i="2"/>
  <c r="BF758" i="2"/>
  <c r="T758" i="2"/>
  <c r="R758" i="2"/>
  <c r="P758" i="2"/>
  <c r="BI747" i="2"/>
  <c r="BH747" i="2"/>
  <c r="BG747" i="2"/>
  <c r="BF747" i="2"/>
  <c r="T747" i="2"/>
  <c r="R747" i="2"/>
  <c r="P747" i="2"/>
  <c r="BI736" i="2"/>
  <c r="BH736" i="2"/>
  <c r="BG736" i="2"/>
  <c r="BF736" i="2"/>
  <c r="T736" i="2"/>
  <c r="R736" i="2"/>
  <c r="P736" i="2"/>
  <c r="BI727" i="2"/>
  <c r="BH727" i="2"/>
  <c r="BG727" i="2"/>
  <c r="BF727" i="2"/>
  <c r="T727" i="2"/>
  <c r="R727" i="2"/>
  <c r="P727" i="2"/>
  <c r="BI726" i="2"/>
  <c r="BH726" i="2"/>
  <c r="BG726" i="2"/>
  <c r="BF726" i="2"/>
  <c r="T726" i="2"/>
  <c r="R726" i="2"/>
  <c r="P726" i="2"/>
  <c r="BI721" i="2"/>
  <c r="BH721" i="2"/>
  <c r="BG721" i="2"/>
  <c r="BF721" i="2"/>
  <c r="T721" i="2"/>
  <c r="R721" i="2"/>
  <c r="P721" i="2"/>
  <c r="BI714" i="2"/>
  <c r="BH714" i="2"/>
  <c r="BG714" i="2"/>
  <c r="BF714" i="2"/>
  <c r="T714" i="2"/>
  <c r="R714" i="2"/>
  <c r="P714" i="2"/>
  <c r="BI710" i="2"/>
  <c r="BH710" i="2"/>
  <c r="BG710" i="2"/>
  <c r="BF710" i="2"/>
  <c r="T710" i="2"/>
  <c r="R710" i="2"/>
  <c r="P710" i="2"/>
  <c r="BI705" i="2"/>
  <c r="BH705" i="2"/>
  <c r="BG705" i="2"/>
  <c r="BF705" i="2"/>
  <c r="T705" i="2"/>
  <c r="R705" i="2"/>
  <c r="P705" i="2"/>
  <c r="BI699" i="2"/>
  <c r="BH699" i="2"/>
  <c r="BG699" i="2"/>
  <c r="BF699" i="2"/>
  <c r="T699" i="2"/>
  <c r="R699" i="2"/>
  <c r="P699" i="2"/>
  <c r="BI694" i="2"/>
  <c r="BH694" i="2"/>
  <c r="BG694" i="2"/>
  <c r="BF694" i="2"/>
  <c r="T694" i="2"/>
  <c r="R694" i="2"/>
  <c r="P694" i="2"/>
  <c r="BI689" i="2"/>
  <c r="BH689" i="2"/>
  <c r="BG689" i="2"/>
  <c r="BF689" i="2"/>
  <c r="T689" i="2"/>
  <c r="R689" i="2"/>
  <c r="P689" i="2"/>
  <c r="BI684" i="2"/>
  <c r="BH684" i="2"/>
  <c r="BG684" i="2"/>
  <c r="BF684" i="2"/>
  <c r="T684" i="2"/>
  <c r="R684" i="2"/>
  <c r="P684" i="2"/>
  <c r="BI679" i="2"/>
  <c r="BH679" i="2"/>
  <c r="BG679" i="2"/>
  <c r="BF679" i="2"/>
  <c r="T679" i="2"/>
  <c r="R679" i="2"/>
  <c r="P679" i="2"/>
  <c r="BI674" i="2"/>
  <c r="BH674" i="2"/>
  <c r="BG674" i="2"/>
  <c r="BF674" i="2"/>
  <c r="T674" i="2"/>
  <c r="R674" i="2"/>
  <c r="P674" i="2"/>
  <c r="BI667" i="2"/>
  <c r="BH667" i="2"/>
  <c r="BG667" i="2"/>
  <c r="BF667" i="2"/>
  <c r="T667" i="2"/>
  <c r="R667" i="2"/>
  <c r="P667" i="2"/>
  <c r="BI662" i="2"/>
  <c r="BH662" i="2"/>
  <c r="BG662" i="2"/>
  <c r="BF662" i="2"/>
  <c r="T662" i="2"/>
  <c r="R662" i="2"/>
  <c r="P662" i="2"/>
  <c r="BI657" i="2"/>
  <c r="BH657" i="2"/>
  <c r="BG657" i="2"/>
  <c r="BF657" i="2"/>
  <c r="T657" i="2"/>
  <c r="R657" i="2"/>
  <c r="P657" i="2"/>
  <c r="BI652" i="2"/>
  <c r="BH652" i="2"/>
  <c r="BG652" i="2"/>
  <c r="BF652" i="2"/>
  <c r="T652" i="2"/>
  <c r="R652" i="2"/>
  <c r="P652" i="2"/>
  <c r="BI647" i="2"/>
  <c r="BH647" i="2"/>
  <c r="BG647" i="2"/>
  <c r="BF647" i="2"/>
  <c r="T647" i="2"/>
  <c r="R647" i="2"/>
  <c r="P647" i="2"/>
  <c r="BI642" i="2"/>
  <c r="BH642" i="2"/>
  <c r="BG642" i="2"/>
  <c r="BF642" i="2"/>
  <c r="T642" i="2"/>
  <c r="R642" i="2"/>
  <c r="P642" i="2"/>
  <c r="BI637" i="2"/>
  <c r="BH637" i="2"/>
  <c r="BG637" i="2"/>
  <c r="BF637" i="2"/>
  <c r="T637" i="2"/>
  <c r="R637" i="2"/>
  <c r="P637" i="2"/>
  <c r="BI634" i="2"/>
  <c r="BH634" i="2"/>
  <c r="BG634" i="2"/>
  <c r="BF634" i="2"/>
  <c r="T634" i="2"/>
  <c r="R634" i="2"/>
  <c r="P634" i="2"/>
  <c r="BI630" i="2"/>
  <c r="BH630" i="2"/>
  <c r="BG630" i="2"/>
  <c r="BF630" i="2"/>
  <c r="T630" i="2"/>
  <c r="R630" i="2"/>
  <c r="P630" i="2"/>
  <c r="BI623" i="2"/>
  <c r="BH623" i="2"/>
  <c r="BG623" i="2"/>
  <c r="BF623" i="2"/>
  <c r="T623" i="2"/>
  <c r="R623" i="2"/>
  <c r="P623" i="2"/>
  <c r="BI618" i="2"/>
  <c r="BH618" i="2"/>
  <c r="BG618" i="2"/>
  <c r="BF618" i="2"/>
  <c r="T618" i="2"/>
  <c r="R618" i="2"/>
  <c r="P618" i="2"/>
  <c r="BI613" i="2"/>
  <c r="BH613" i="2"/>
  <c r="BG613" i="2"/>
  <c r="BF613" i="2"/>
  <c r="T613" i="2"/>
  <c r="R613" i="2"/>
  <c r="P613" i="2"/>
  <c r="BI608" i="2"/>
  <c r="BH608" i="2"/>
  <c r="BG608" i="2"/>
  <c r="BF608" i="2"/>
  <c r="T608" i="2"/>
  <c r="R608" i="2"/>
  <c r="P608" i="2"/>
  <c r="BI603" i="2"/>
  <c r="BH603" i="2"/>
  <c r="BG603" i="2"/>
  <c r="BF603" i="2"/>
  <c r="T603" i="2"/>
  <c r="R603" i="2"/>
  <c r="P603" i="2"/>
  <c r="BI598" i="2"/>
  <c r="BH598" i="2"/>
  <c r="BG598" i="2"/>
  <c r="BF598" i="2"/>
  <c r="T598" i="2"/>
  <c r="R598" i="2"/>
  <c r="P598" i="2"/>
  <c r="BI593" i="2"/>
  <c r="BH593" i="2"/>
  <c r="BG593" i="2"/>
  <c r="BF593" i="2"/>
  <c r="T593" i="2"/>
  <c r="R593" i="2"/>
  <c r="P593" i="2"/>
  <c r="BI588" i="2"/>
  <c r="BH588" i="2"/>
  <c r="BG588" i="2"/>
  <c r="BF588" i="2"/>
  <c r="T588" i="2"/>
  <c r="R588" i="2"/>
  <c r="P588" i="2"/>
  <c r="BI583" i="2"/>
  <c r="BH583" i="2"/>
  <c r="BG583" i="2"/>
  <c r="BF583" i="2"/>
  <c r="T583" i="2"/>
  <c r="R583" i="2"/>
  <c r="P583" i="2"/>
  <c r="BI578" i="2"/>
  <c r="BH578" i="2"/>
  <c r="BG578" i="2"/>
  <c r="BF578" i="2"/>
  <c r="T578" i="2"/>
  <c r="R578" i="2"/>
  <c r="P578" i="2"/>
  <c r="BI571" i="2"/>
  <c r="BH571" i="2"/>
  <c r="BG571" i="2"/>
  <c r="BF571" i="2"/>
  <c r="T571" i="2"/>
  <c r="R571" i="2"/>
  <c r="P571" i="2"/>
  <c r="BI566" i="2"/>
  <c r="BH566" i="2"/>
  <c r="BG566" i="2"/>
  <c r="BF566" i="2"/>
  <c r="T566" i="2"/>
  <c r="R566" i="2"/>
  <c r="P566" i="2"/>
  <c r="BI559" i="2"/>
  <c r="BH559" i="2"/>
  <c r="BG559" i="2"/>
  <c r="BF559" i="2"/>
  <c r="T559" i="2"/>
  <c r="R559" i="2"/>
  <c r="P559" i="2"/>
  <c r="BI548" i="2"/>
  <c r="BH548" i="2"/>
  <c r="BG548" i="2"/>
  <c r="BF548" i="2"/>
  <c r="T548" i="2"/>
  <c r="R548" i="2"/>
  <c r="P548" i="2"/>
  <c r="BI536" i="2"/>
  <c r="BH536" i="2"/>
  <c r="BG536" i="2"/>
  <c r="BF536" i="2"/>
  <c r="T536" i="2"/>
  <c r="R536" i="2"/>
  <c r="P536" i="2"/>
  <c r="BI524" i="2"/>
  <c r="BH524" i="2"/>
  <c r="BG524" i="2"/>
  <c r="BF524" i="2"/>
  <c r="T524" i="2"/>
  <c r="R524" i="2"/>
  <c r="P524" i="2"/>
  <c r="BI513" i="2"/>
  <c r="BH513" i="2"/>
  <c r="BG513" i="2"/>
  <c r="BF513" i="2"/>
  <c r="T513" i="2"/>
  <c r="R513" i="2"/>
  <c r="P513" i="2"/>
  <c r="BI508" i="2"/>
  <c r="BH508" i="2"/>
  <c r="BG508" i="2"/>
  <c r="BF508" i="2"/>
  <c r="T508" i="2"/>
  <c r="R508" i="2"/>
  <c r="P508" i="2"/>
  <c r="BI503" i="2"/>
  <c r="BH503" i="2"/>
  <c r="BG503" i="2"/>
  <c r="BF503" i="2"/>
  <c r="T503" i="2"/>
  <c r="R503" i="2"/>
  <c r="P503" i="2"/>
  <c r="BI498" i="2"/>
  <c r="BH498" i="2"/>
  <c r="BG498" i="2"/>
  <c r="BF498" i="2"/>
  <c r="T498" i="2"/>
  <c r="R498" i="2"/>
  <c r="P498" i="2"/>
  <c r="BI493" i="2"/>
  <c r="BH493" i="2"/>
  <c r="BG493" i="2"/>
  <c r="BF493" i="2"/>
  <c r="T493" i="2"/>
  <c r="R493" i="2"/>
  <c r="P493" i="2"/>
  <c r="BI488" i="2"/>
  <c r="BH488" i="2"/>
  <c r="BG488" i="2"/>
  <c r="BF488" i="2"/>
  <c r="T488" i="2"/>
  <c r="R488" i="2"/>
  <c r="P488" i="2"/>
  <c r="BI483" i="2"/>
  <c r="BH483" i="2"/>
  <c r="BG483" i="2"/>
  <c r="BF483" i="2"/>
  <c r="T483" i="2"/>
  <c r="R483" i="2"/>
  <c r="P483" i="2"/>
  <c r="BI478" i="2"/>
  <c r="BH478" i="2"/>
  <c r="BG478" i="2"/>
  <c r="BF478" i="2"/>
  <c r="T478" i="2"/>
  <c r="R478" i="2"/>
  <c r="P478" i="2"/>
  <c r="BI469" i="2"/>
  <c r="BH469" i="2"/>
  <c r="BG469" i="2"/>
  <c r="BF469" i="2"/>
  <c r="T469" i="2"/>
  <c r="R469" i="2"/>
  <c r="P469" i="2"/>
  <c r="BI460" i="2"/>
  <c r="BH460" i="2"/>
  <c r="BG460" i="2"/>
  <c r="BF460" i="2"/>
  <c r="T460" i="2"/>
  <c r="R460" i="2"/>
  <c r="P460" i="2"/>
  <c r="BI451" i="2"/>
  <c r="BH451" i="2"/>
  <c r="BG451" i="2"/>
  <c r="BF451" i="2"/>
  <c r="T451" i="2"/>
  <c r="R451" i="2"/>
  <c r="P451" i="2"/>
  <c r="BI442" i="2"/>
  <c r="BH442" i="2"/>
  <c r="BG442" i="2"/>
  <c r="BF442" i="2"/>
  <c r="T442" i="2"/>
  <c r="R442" i="2"/>
  <c r="P442" i="2"/>
  <c r="BI431" i="2"/>
  <c r="BH431" i="2"/>
  <c r="BG431" i="2"/>
  <c r="BF431" i="2"/>
  <c r="T431" i="2"/>
  <c r="R431" i="2"/>
  <c r="P431" i="2"/>
  <c r="BI424" i="2"/>
  <c r="BH424" i="2"/>
  <c r="BG424" i="2"/>
  <c r="BF424" i="2"/>
  <c r="T424" i="2"/>
  <c r="R424" i="2"/>
  <c r="P424" i="2"/>
  <c r="BI419" i="2"/>
  <c r="BH419" i="2"/>
  <c r="BG419" i="2"/>
  <c r="BF419" i="2"/>
  <c r="T419" i="2"/>
  <c r="R419" i="2"/>
  <c r="P419" i="2"/>
  <c r="BI417" i="2"/>
  <c r="BH417" i="2"/>
  <c r="BG417" i="2"/>
  <c r="BF417" i="2"/>
  <c r="T417" i="2"/>
  <c r="R417" i="2"/>
  <c r="P417" i="2"/>
  <c r="BI412" i="2"/>
  <c r="BH412" i="2"/>
  <c r="BG412" i="2"/>
  <c r="BF412" i="2"/>
  <c r="T412" i="2"/>
  <c r="R412" i="2"/>
  <c r="P412" i="2"/>
  <c r="BI405" i="2"/>
  <c r="BH405" i="2"/>
  <c r="BG405" i="2"/>
  <c r="BF405" i="2"/>
  <c r="T405" i="2"/>
  <c r="R405" i="2"/>
  <c r="P405" i="2"/>
  <c r="BI403" i="2"/>
  <c r="BH403" i="2"/>
  <c r="BG403" i="2"/>
  <c r="BF403" i="2"/>
  <c r="T403" i="2"/>
  <c r="R403" i="2"/>
  <c r="P403" i="2"/>
  <c r="BI398" i="2"/>
  <c r="BH398" i="2"/>
  <c r="BG398" i="2"/>
  <c r="BF398" i="2"/>
  <c r="T398" i="2"/>
  <c r="R398" i="2"/>
  <c r="P398" i="2"/>
  <c r="BI395" i="2"/>
  <c r="BH395" i="2"/>
  <c r="BG395" i="2"/>
  <c r="BF395" i="2"/>
  <c r="T395" i="2"/>
  <c r="R395" i="2"/>
  <c r="P395" i="2"/>
  <c r="BI394" i="2"/>
  <c r="BH394" i="2"/>
  <c r="BG394" i="2"/>
  <c r="BF394" i="2"/>
  <c r="T394" i="2"/>
  <c r="R394" i="2"/>
  <c r="P394" i="2"/>
  <c r="BI389" i="2"/>
  <c r="BH389" i="2"/>
  <c r="BG389" i="2"/>
  <c r="BF389" i="2"/>
  <c r="T389" i="2"/>
  <c r="R389" i="2"/>
  <c r="P389" i="2"/>
  <c r="BI388" i="2"/>
  <c r="BH388" i="2"/>
  <c r="BG388" i="2"/>
  <c r="BF388" i="2"/>
  <c r="T388" i="2"/>
  <c r="R388" i="2"/>
  <c r="P388" i="2"/>
  <c r="BI387" i="2"/>
  <c r="BH387" i="2"/>
  <c r="BG387" i="2"/>
  <c r="BF387" i="2"/>
  <c r="T387" i="2"/>
  <c r="R387" i="2"/>
  <c r="P387" i="2"/>
  <c r="BI386" i="2"/>
  <c r="BH386" i="2"/>
  <c r="BG386" i="2"/>
  <c r="BF386" i="2"/>
  <c r="T386" i="2"/>
  <c r="R386" i="2"/>
  <c r="P386" i="2"/>
  <c r="BI385" i="2"/>
  <c r="BH385" i="2"/>
  <c r="BG385" i="2"/>
  <c r="BF385" i="2"/>
  <c r="T385" i="2"/>
  <c r="R385" i="2"/>
  <c r="P385" i="2"/>
  <c r="BI384" i="2"/>
  <c r="BH384" i="2"/>
  <c r="BG384" i="2"/>
  <c r="BF384" i="2"/>
  <c r="T384" i="2"/>
  <c r="R384" i="2"/>
  <c r="P384" i="2"/>
  <c r="BI383" i="2"/>
  <c r="BH383" i="2"/>
  <c r="BG383" i="2"/>
  <c r="BF383" i="2"/>
  <c r="T383" i="2"/>
  <c r="R383" i="2"/>
  <c r="P383" i="2"/>
  <c r="BI382" i="2"/>
  <c r="BH382" i="2"/>
  <c r="BG382" i="2"/>
  <c r="BF382" i="2"/>
  <c r="T382" i="2"/>
  <c r="R382" i="2"/>
  <c r="P382" i="2"/>
  <c r="BI377" i="2"/>
  <c r="BH377" i="2"/>
  <c r="BG377" i="2"/>
  <c r="BF377" i="2"/>
  <c r="T377" i="2"/>
  <c r="R377" i="2"/>
  <c r="P377" i="2"/>
  <c r="BI376" i="2"/>
  <c r="BH376" i="2"/>
  <c r="BG376" i="2"/>
  <c r="BF376" i="2"/>
  <c r="T376" i="2"/>
  <c r="R376" i="2"/>
  <c r="P376" i="2"/>
  <c r="BI371" i="2"/>
  <c r="BH371" i="2"/>
  <c r="BG371" i="2"/>
  <c r="BF371" i="2"/>
  <c r="T371" i="2"/>
  <c r="R371" i="2"/>
  <c r="P371" i="2"/>
  <c r="BI369" i="2"/>
  <c r="BH369" i="2"/>
  <c r="BG369" i="2"/>
  <c r="BF369" i="2"/>
  <c r="T369" i="2"/>
  <c r="R369" i="2"/>
  <c r="P369" i="2"/>
  <c r="BI364" i="2"/>
  <c r="BH364" i="2"/>
  <c r="BG364" i="2"/>
  <c r="BF364" i="2"/>
  <c r="T364" i="2"/>
  <c r="R364" i="2"/>
  <c r="P364" i="2"/>
  <c r="BI359" i="2"/>
  <c r="BH359" i="2"/>
  <c r="BG359" i="2"/>
  <c r="BF359" i="2"/>
  <c r="T359" i="2"/>
  <c r="R359" i="2"/>
  <c r="P359" i="2"/>
  <c r="BI354" i="2"/>
  <c r="BH354" i="2"/>
  <c r="BG354" i="2"/>
  <c r="BF354" i="2"/>
  <c r="T354" i="2"/>
  <c r="R354" i="2"/>
  <c r="P354" i="2"/>
  <c r="BI349" i="2"/>
  <c r="BH349" i="2"/>
  <c r="BG349" i="2"/>
  <c r="BF349" i="2"/>
  <c r="T349" i="2"/>
  <c r="R349" i="2"/>
  <c r="P349" i="2"/>
  <c r="BI344" i="2"/>
  <c r="BH344" i="2"/>
  <c r="BG344" i="2"/>
  <c r="BF344" i="2"/>
  <c r="T344" i="2"/>
  <c r="R344" i="2"/>
  <c r="P344" i="2"/>
  <c r="BI340" i="2"/>
  <c r="BH340" i="2"/>
  <c r="BG340" i="2"/>
  <c r="BF340" i="2"/>
  <c r="T340" i="2"/>
  <c r="R340" i="2"/>
  <c r="P340" i="2"/>
  <c r="BI337" i="2"/>
  <c r="BH337" i="2"/>
  <c r="BG337" i="2"/>
  <c r="BF337" i="2"/>
  <c r="T337" i="2"/>
  <c r="R337" i="2"/>
  <c r="P337" i="2"/>
  <c r="BI328" i="2"/>
  <c r="BH328" i="2"/>
  <c r="BG328" i="2"/>
  <c r="BF328" i="2"/>
  <c r="T328" i="2"/>
  <c r="R328" i="2"/>
  <c r="P328" i="2"/>
  <c r="BI311" i="2"/>
  <c r="BH311" i="2"/>
  <c r="BG311" i="2"/>
  <c r="BF311" i="2"/>
  <c r="T311" i="2"/>
  <c r="R311" i="2"/>
  <c r="P311" i="2"/>
  <c r="BI307" i="2"/>
  <c r="BH307" i="2"/>
  <c r="BG307" i="2"/>
  <c r="BF307" i="2"/>
  <c r="T307" i="2"/>
  <c r="R307" i="2"/>
  <c r="P307" i="2"/>
  <c r="BI296" i="2"/>
  <c r="BH296" i="2"/>
  <c r="BG296" i="2"/>
  <c r="BF296" i="2"/>
  <c r="T296" i="2"/>
  <c r="R296" i="2"/>
  <c r="P296" i="2"/>
  <c r="BI292" i="2"/>
  <c r="BH292" i="2"/>
  <c r="BG292" i="2"/>
  <c r="BF292" i="2"/>
  <c r="T292" i="2"/>
  <c r="R292" i="2"/>
  <c r="P292" i="2"/>
  <c r="BI288" i="2"/>
  <c r="BH288" i="2"/>
  <c r="BG288" i="2"/>
  <c r="BF288" i="2"/>
  <c r="T288" i="2"/>
  <c r="R288" i="2"/>
  <c r="P288" i="2"/>
  <c r="BI283" i="2"/>
  <c r="BH283" i="2"/>
  <c r="BG283" i="2"/>
  <c r="BF283" i="2"/>
  <c r="T283" i="2"/>
  <c r="R283" i="2"/>
  <c r="P283" i="2"/>
  <c r="BI274" i="2"/>
  <c r="BH274" i="2"/>
  <c r="BG274" i="2"/>
  <c r="BF274" i="2"/>
  <c r="T274" i="2"/>
  <c r="R274" i="2"/>
  <c r="P274" i="2"/>
  <c r="BI263" i="2"/>
  <c r="BH263" i="2"/>
  <c r="BG263" i="2"/>
  <c r="BF263" i="2"/>
  <c r="T263" i="2"/>
  <c r="R263" i="2"/>
  <c r="P263" i="2"/>
  <c r="BI258" i="2"/>
  <c r="BH258" i="2"/>
  <c r="BG258" i="2"/>
  <c r="BF258" i="2"/>
  <c r="T258" i="2"/>
  <c r="R258" i="2"/>
  <c r="P258" i="2"/>
  <c r="BI251" i="2"/>
  <c r="BH251" i="2"/>
  <c r="BG251" i="2"/>
  <c r="BF251" i="2"/>
  <c r="T251" i="2"/>
  <c r="R251" i="2"/>
  <c r="P251" i="2"/>
  <c r="BI246" i="2"/>
  <c r="BH246" i="2"/>
  <c r="BG246" i="2"/>
  <c r="BF246" i="2"/>
  <c r="T246" i="2"/>
  <c r="R246" i="2"/>
  <c r="P246" i="2"/>
  <c r="BI242" i="2"/>
  <c r="BH242" i="2"/>
  <c r="BG242" i="2"/>
  <c r="BF242" i="2"/>
  <c r="T242" i="2"/>
  <c r="R242" i="2"/>
  <c r="P242" i="2"/>
  <c r="BI218" i="2"/>
  <c r="BH218" i="2"/>
  <c r="BG218" i="2"/>
  <c r="BF218" i="2"/>
  <c r="T218" i="2"/>
  <c r="R218" i="2"/>
  <c r="P218" i="2"/>
  <c r="BI211" i="2"/>
  <c r="BH211" i="2"/>
  <c r="BG211" i="2"/>
  <c r="BF211" i="2"/>
  <c r="T211" i="2"/>
  <c r="R211" i="2"/>
  <c r="P211" i="2"/>
  <c r="BI193" i="2"/>
  <c r="BH193" i="2"/>
  <c r="BG193" i="2"/>
  <c r="BF193" i="2"/>
  <c r="T193" i="2"/>
  <c r="R193" i="2"/>
  <c r="P193" i="2"/>
  <c r="BI189" i="2"/>
  <c r="BH189" i="2"/>
  <c r="BG189" i="2"/>
  <c r="BF189" i="2"/>
  <c r="T189" i="2"/>
  <c r="R189" i="2"/>
  <c r="P189" i="2"/>
  <c r="BI176" i="2"/>
  <c r="BH176" i="2"/>
  <c r="BG176" i="2"/>
  <c r="BF176" i="2"/>
  <c r="T176" i="2"/>
  <c r="R176" i="2"/>
  <c r="P176" i="2"/>
  <c r="BI166" i="2"/>
  <c r="BH166" i="2"/>
  <c r="BG166" i="2"/>
  <c r="BF166" i="2"/>
  <c r="T166" i="2"/>
  <c r="R166" i="2"/>
  <c r="P166" i="2"/>
  <c r="BI161" i="2"/>
  <c r="BH161" i="2"/>
  <c r="BG161" i="2"/>
  <c r="BF161" i="2"/>
  <c r="T161" i="2"/>
  <c r="R161" i="2"/>
  <c r="P161" i="2"/>
  <c r="BI156" i="2"/>
  <c r="BH156" i="2"/>
  <c r="BG156" i="2"/>
  <c r="BF156" i="2"/>
  <c r="T156" i="2"/>
  <c r="R156" i="2"/>
  <c r="P156" i="2"/>
  <c r="BI151" i="2"/>
  <c r="BH151" i="2"/>
  <c r="BG151" i="2"/>
  <c r="BF151" i="2"/>
  <c r="T151" i="2"/>
  <c r="R151" i="2"/>
  <c r="P151" i="2"/>
  <c r="BI146" i="2"/>
  <c r="BH146" i="2"/>
  <c r="BG146" i="2"/>
  <c r="BF146" i="2"/>
  <c r="T146" i="2"/>
  <c r="R146" i="2"/>
  <c r="P146" i="2"/>
  <c r="BI139" i="2"/>
  <c r="BH139" i="2"/>
  <c r="BG139" i="2"/>
  <c r="BF139" i="2"/>
  <c r="T139" i="2"/>
  <c r="R139" i="2"/>
  <c r="P139" i="2"/>
  <c r="BI134" i="2"/>
  <c r="BH134" i="2"/>
  <c r="BG134" i="2"/>
  <c r="BF134" i="2"/>
  <c r="T134" i="2"/>
  <c r="R134" i="2"/>
  <c r="P134" i="2"/>
  <c r="J128" i="2"/>
  <c r="J127" i="2"/>
  <c r="F127" i="2"/>
  <c r="F125" i="2"/>
  <c r="E123" i="2"/>
  <c r="J55" i="2"/>
  <c r="J54" i="2"/>
  <c r="F54" i="2"/>
  <c r="F52" i="2"/>
  <c r="E50" i="2"/>
  <c r="J18" i="2"/>
  <c r="E18" i="2"/>
  <c r="F128" i="2"/>
  <c r="J17" i="2"/>
  <c r="J12" i="2"/>
  <c r="J125" i="2" s="1"/>
  <c r="E7" i="2"/>
  <c r="E121" i="2" s="1"/>
  <c r="L50" i="1"/>
  <c r="AM50" i="1"/>
  <c r="AM49" i="1"/>
  <c r="L49" i="1"/>
  <c r="AM47" i="1"/>
  <c r="L47" i="1"/>
  <c r="L45" i="1"/>
  <c r="L44" i="1"/>
  <c r="J3375" i="2"/>
  <c r="J3120" i="2"/>
  <c r="BK3053" i="2"/>
  <c r="BK2853" i="2"/>
  <c r="J2796" i="2"/>
  <c r="J2701" i="2"/>
  <c r="BK2544" i="2"/>
  <c r="BK2469" i="2"/>
  <c r="J2443" i="2"/>
  <c r="J2420" i="2"/>
  <c r="BK2369" i="2"/>
  <c r="J2328" i="2"/>
  <c r="J2289" i="2"/>
  <c r="J2267" i="2"/>
  <c r="BK2242" i="2"/>
  <c r="J2166" i="2"/>
  <c r="J2147" i="2"/>
  <c r="J2104" i="2"/>
  <c r="BK1936" i="2"/>
  <c r="J1797" i="2"/>
  <c r="J1427" i="2"/>
  <c r="BK1197" i="2"/>
  <c r="J1180" i="2"/>
  <c r="J874" i="2"/>
  <c r="J657" i="2"/>
  <c r="J578" i="2"/>
  <c r="J364" i="2"/>
  <c r="BK176" i="2"/>
  <c r="BK3321" i="2"/>
  <c r="BK3162" i="2"/>
  <c r="J3031" i="2"/>
  <c r="BK2906" i="2"/>
  <c r="BK2797" i="2"/>
  <c r="J2667" i="2"/>
  <c r="BK2492" i="2"/>
  <c r="J2451" i="2"/>
  <c r="J2415" i="2"/>
  <c r="J2371" i="2"/>
  <c r="J2344" i="2"/>
  <c r="J2307" i="2"/>
  <c r="BK2274" i="2"/>
  <c r="J2244" i="2"/>
  <c r="BK2220" i="2"/>
  <c r="BK2165" i="2"/>
  <c r="BK2107" i="2"/>
  <c r="BK1788" i="2"/>
  <c r="J1668" i="2"/>
  <c r="BK1472" i="2"/>
  <c r="BK1332" i="2"/>
  <c r="BK1157" i="2"/>
  <c r="J1025" i="2"/>
  <c r="J832" i="2"/>
  <c r="J647" i="2"/>
  <c r="BK451" i="2"/>
  <c r="BK349" i="2"/>
  <c r="BK3363" i="2"/>
  <c r="BK3042" i="2"/>
  <c r="J2872" i="2"/>
  <c r="J2760" i="2"/>
  <c r="J2658" i="2"/>
  <c r="BK2553" i="2"/>
  <c r="BK2452" i="2"/>
  <c r="BK2427" i="2"/>
  <c r="BK2378" i="2"/>
  <c r="J2329" i="2"/>
  <c r="BK2295" i="2"/>
  <c r="BK2275" i="2"/>
  <c r="BK2238" i="2"/>
  <c r="J2165" i="2"/>
  <c r="BK2122" i="2"/>
  <c r="BK1838" i="2"/>
  <c r="J1594" i="2"/>
  <c r="BK1445" i="2"/>
  <c r="J1347" i="2"/>
  <c r="J1227" i="2"/>
  <c r="BK1118" i="2"/>
  <c r="BK987" i="2"/>
  <c r="J788" i="2"/>
  <c r="BK630" i="2"/>
  <c r="J403" i="2"/>
  <c r="J218" i="2"/>
  <c r="BK3342" i="2"/>
  <c r="BK3120" i="2"/>
  <c r="J2922" i="2"/>
  <c r="J2674" i="2"/>
  <c r="BK2493" i="2"/>
  <c r="BK2451" i="2"/>
  <c r="J2416" i="2"/>
  <c r="BK2393" i="2"/>
  <c r="BK2360" i="2"/>
  <c r="BK2320" i="2"/>
  <c r="BK2276" i="2"/>
  <c r="BK2243" i="2"/>
  <c r="BK2214" i="2"/>
  <c r="BK2177" i="2"/>
  <c r="J2145" i="2"/>
  <c r="BK2111" i="2"/>
  <c r="J1994" i="2"/>
  <c r="BK1904" i="2"/>
  <c r="J1703" i="2"/>
  <c r="J1528" i="2"/>
  <c r="J1311" i="2"/>
  <c r="BK1199" i="2"/>
  <c r="J922" i="2"/>
  <c r="BK714" i="2"/>
  <c r="BK395" i="2"/>
  <c r="J146" i="2"/>
  <c r="BK180" i="3"/>
  <c r="BK164" i="3"/>
  <c r="J117" i="3"/>
  <c r="BK122" i="4"/>
  <c r="BK3189" i="2"/>
  <c r="BK3089" i="2"/>
  <c r="BK2872" i="2"/>
  <c r="BK2818" i="2"/>
  <c r="J2728" i="2"/>
  <c r="J2616" i="2"/>
  <c r="BK2472" i="2"/>
  <c r="J2447" i="2"/>
  <c r="J2423" i="2"/>
  <c r="BK2368" i="2"/>
  <c r="BK2334" i="2"/>
  <c r="BK2291" i="2"/>
  <c r="J2278" i="2"/>
  <c r="BK2252" i="2"/>
  <c r="BK2189" i="2"/>
  <c r="J2149" i="2"/>
  <c r="BK2078" i="2"/>
  <c r="BK1952" i="2"/>
  <c r="J1793" i="2"/>
  <c r="BK1557" i="2"/>
  <c r="J1377" i="2"/>
  <c r="J1071" i="2"/>
  <c r="J802" i="2"/>
  <c r="BK652" i="2"/>
  <c r="BK424" i="2"/>
  <c r="J344" i="2"/>
  <c r="J134" i="2"/>
  <c r="BK3297" i="2"/>
  <c r="BK3102" i="2"/>
  <c r="BK3027" i="2"/>
  <c r="J2916" i="2"/>
  <c r="J2768" i="2"/>
  <c r="J2684" i="2"/>
  <c r="J2493" i="2"/>
  <c r="J2454" i="2"/>
  <c r="BK2418" i="2"/>
  <c r="J2370" i="2"/>
  <c r="J2321" i="2"/>
  <c r="J2300" i="2"/>
  <c r="BK2255" i="2"/>
  <c r="BK2229" i="2"/>
  <c r="J2191" i="2"/>
  <c r="BK2155" i="2"/>
  <c r="BK1751" i="2"/>
  <c r="J1651" i="2"/>
  <c r="BK1564" i="2"/>
  <c r="BK1467" i="2"/>
  <c r="J1338" i="2"/>
  <c r="BK1170" i="2"/>
  <c r="J1076" i="2"/>
  <c r="BK578" i="2"/>
  <c r="BK417" i="2"/>
  <c r="BK385" i="2"/>
  <c r="J359" i="2"/>
  <c r="BK296" i="2"/>
  <c r="J274" i="2"/>
  <c r="J3182" i="2"/>
  <c r="J3001" i="2"/>
  <c r="J2871" i="2"/>
  <c r="J2767" i="2"/>
  <c r="J2631" i="2"/>
  <c r="J2479" i="2"/>
  <c r="J2437" i="2"/>
  <c r="BK2407" i="2"/>
  <c r="J2361" i="2"/>
  <c r="BK2318" i="2"/>
  <c r="J2279" i="2"/>
  <c r="J2234" i="2"/>
  <c r="BK2198" i="2"/>
  <c r="BK2130" i="2"/>
  <c r="BK2033" i="2"/>
  <c r="J1807" i="2"/>
  <c r="J1602" i="2"/>
  <c r="BK1462" i="2"/>
  <c r="BK1350" i="2"/>
  <c r="BK1212" i="2"/>
  <c r="BK1113" i="2"/>
  <c r="BK977" i="2"/>
  <c r="J812" i="2"/>
  <c r="BK637" i="2"/>
  <c r="J398" i="2"/>
  <c r="J193" i="2"/>
  <c r="J3347" i="2"/>
  <c r="BK3274" i="2"/>
  <c r="J3053" i="2"/>
  <c r="BK2969" i="2"/>
  <c r="J2854" i="2"/>
  <c r="BK2496" i="2"/>
  <c r="BK2449" i="2"/>
  <c r="J2418" i="2"/>
  <c r="J2404" i="2"/>
  <c r="J2380" i="2"/>
  <c r="J2334" i="2"/>
  <c r="J2323" i="2"/>
  <c r="BK2289" i="2"/>
  <c r="J2176" i="2"/>
  <c r="BK2139" i="2"/>
  <c r="BK2112" i="2"/>
  <c r="BK2025" i="2"/>
  <c r="J1957" i="2"/>
  <c r="J1733" i="2"/>
  <c r="J1372" i="2"/>
  <c r="J1234" i="2"/>
  <c r="BK1196" i="2"/>
  <c r="J977" i="2"/>
  <c r="J807" i="2"/>
  <c r="BK442" i="2"/>
  <c r="BK328" i="2"/>
  <c r="BK96" i="3"/>
  <c r="BK119" i="3"/>
  <c r="J88" i="4"/>
  <c r="J2481" i="2"/>
  <c r="J2455" i="2"/>
  <c r="BK2424" i="2"/>
  <c r="J2357" i="2"/>
  <c r="BK2329" i="2"/>
  <c r="J2324" i="2"/>
  <c r="J2287" i="2"/>
  <c r="J2259" i="2"/>
  <c r="BK2235" i="2"/>
  <c r="BK2175" i="2"/>
  <c r="J2054" i="2"/>
  <c r="BK1874" i="2"/>
  <c r="BK1731" i="2"/>
  <c r="J1506" i="2"/>
  <c r="J1333" i="2"/>
  <c r="J1118" i="2"/>
  <c r="J772" i="2"/>
  <c r="J634" i="2"/>
  <c r="J488" i="2"/>
  <c r="J376" i="2"/>
  <c r="BK258" i="2"/>
  <c r="BK3375" i="2"/>
  <c r="J3209" i="2"/>
  <c r="BK2961" i="2"/>
  <c r="J2882" i="2"/>
  <c r="BK2759" i="2"/>
  <c r="BK2616" i="2"/>
  <c r="J2461" i="2"/>
  <c r="J2405" i="2"/>
  <c r="J2369" i="2"/>
  <c r="J2347" i="2"/>
  <c r="J2318" i="2"/>
  <c r="J2299" i="2"/>
  <c r="J2252" i="2"/>
  <c r="BK2185" i="2"/>
  <c r="J2153" i="2"/>
  <c r="BK2110" i="2"/>
  <c r="BK1863" i="2"/>
  <c r="J1716" i="2"/>
  <c r="BK1479" i="2"/>
  <c r="J1317" i="2"/>
  <c r="BK1142" i="2"/>
  <c r="BK1097" i="2"/>
  <c r="BK864" i="2"/>
  <c r="BK657" i="2"/>
  <c r="J478" i="2"/>
  <c r="BK364" i="2"/>
  <c r="J3089" i="2"/>
  <c r="BK2908" i="2"/>
  <c r="J2803" i="2"/>
  <c r="BK2667" i="2"/>
  <c r="J2591" i="2"/>
  <c r="J2466" i="2"/>
  <c r="J2431" i="2"/>
  <c r="BK2377" i="2"/>
  <c r="BK2347" i="2"/>
  <c r="J2314" i="2"/>
  <c r="BK2282" i="2"/>
  <c r="BK2244" i="2"/>
  <c r="BK2215" i="2"/>
  <c r="BK2153" i="2"/>
  <c r="J2080" i="2"/>
  <c r="BK1797" i="2"/>
  <c r="BK1528" i="2"/>
  <c r="BK1383" i="2"/>
  <c r="BK1316" i="2"/>
  <c r="J1201" i="2"/>
  <c r="J1097" i="2"/>
  <c r="BK963" i="2"/>
  <c r="J797" i="2"/>
  <c r="J623" i="2"/>
  <c r="BK488" i="2"/>
  <c r="BK274" i="2"/>
  <c r="BK3221" i="2"/>
  <c r="BK3051" i="2"/>
  <c r="J2933" i="2"/>
  <c r="BK2844" i="2"/>
  <c r="J2542" i="2"/>
  <c r="BK2471" i="2"/>
  <c r="BK2431" i="2"/>
  <c r="BK2379" i="2"/>
  <c r="J2346" i="2"/>
  <c r="BK2321" i="2"/>
  <c r="J2288" i="2"/>
  <c r="J2257" i="2"/>
  <c r="J2225" i="2"/>
  <c r="BK2173" i="2"/>
  <c r="BK2137" i="2"/>
  <c r="BK2102" i="2"/>
  <c r="BK1966" i="2"/>
  <c r="J1772" i="2"/>
  <c r="J1571" i="2"/>
  <c r="J1402" i="2"/>
  <c r="J1142" i="2"/>
  <c r="J864" i="2"/>
  <c r="BK689" i="2"/>
  <c r="J394" i="2"/>
  <c r="BK183" i="3"/>
  <c r="BK130" i="3"/>
  <c r="BK128" i="3"/>
  <c r="BK135" i="3"/>
  <c r="BK101" i="4"/>
  <c r="BK3337" i="2"/>
  <c r="J3117" i="2"/>
  <c r="BK3036" i="2"/>
  <c r="J2864" i="2"/>
  <c r="BK2803" i="2"/>
  <c r="J2696" i="2"/>
  <c r="J2530" i="2"/>
  <c r="J2465" i="2"/>
  <c r="BK2444" i="2"/>
  <c r="J2428" i="2"/>
  <c r="BK2422" i="2"/>
  <c r="BK2375" i="2"/>
  <c r="J2341" i="2"/>
  <c r="BK2311" i="2"/>
  <c r="BK2279" i="2"/>
  <c r="BK2258" i="2"/>
  <c r="BK2190" i="2"/>
  <c r="J2159" i="2"/>
  <c r="J2146" i="2"/>
  <c r="J2060" i="2"/>
  <c r="BK1909" i="2"/>
  <c r="J1781" i="2"/>
  <c r="J1248" i="2"/>
  <c r="J1182" i="2"/>
  <c r="J963" i="2"/>
  <c r="BK721" i="2"/>
  <c r="BK608" i="2"/>
  <c r="J442" i="2"/>
  <c r="J349" i="2"/>
  <c r="J3369" i="2"/>
  <c r="J3291" i="2"/>
  <c r="BK3099" i="2"/>
  <c r="J2965" i="2"/>
  <c r="BK2855" i="2"/>
  <c r="BK2723" i="2"/>
  <c r="J2491" i="2"/>
  <c r="J2462" i="2"/>
  <c r="BK2433" i="2"/>
  <c r="J2377" i="2"/>
  <c r="BK2346" i="2"/>
  <c r="J2317" i="2"/>
  <c r="J2275" i="2"/>
  <c r="J2243" i="2"/>
  <c r="BK2228" i="2"/>
  <c r="J2190" i="2"/>
  <c r="BK2159" i="2"/>
  <c r="BK2114" i="2"/>
  <c r="BK1804" i="2"/>
  <c r="J1576" i="2"/>
  <c r="J1397" i="2"/>
  <c r="J1217" i="2"/>
  <c r="J1147" i="2"/>
  <c r="J997" i="2"/>
  <c r="BK802" i="2"/>
  <c r="BK566" i="2"/>
  <c r="J371" i="2"/>
  <c r="BK292" i="2"/>
  <c r="J3407" i="2"/>
  <c r="J3064" i="2"/>
  <c r="J2938" i="2"/>
  <c r="J2846" i="2"/>
  <c r="J2608" i="2"/>
  <c r="J2478" i="2"/>
  <c r="BK2432" i="2"/>
  <c r="J2394" i="2"/>
  <c r="J2337" i="2"/>
  <c r="J2291" i="2"/>
  <c r="BK2271" i="2"/>
  <c r="BK2218" i="2"/>
  <c r="BK2151" i="2"/>
  <c r="J2085" i="2"/>
  <c r="J1946" i="2"/>
  <c r="J1697" i="2"/>
  <c r="J1479" i="2"/>
  <c r="BK1396" i="2"/>
  <c r="J1337" i="2"/>
  <c r="BK1222" i="2"/>
  <c r="BK1108" i="2"/>
  <c r="BK1018" i="2"/>
  <c r="BK823" i="2"/>
  <c r="BK634" i="2"/>
  <c r="J292" i="2"/>
  <c r="BK3425" i="2"/>
  <c r="J3317" i="2"/>
  <c r="J3162" i="2"/>
  <c r="J3020" i="2"/>
  <c r="J2897" i="2"/>
  <c r="J2638" i="2"/>
  <c r="BK2479" i="2"/>
  <c r="BK2450" i="2"/>
  <c r="BK2413" i="2"/>
  <c r="J2392" i="2"/>
  <c r="BK2361" i="2"/>
  <c r="J2322" i="2"/>
  <c r="J2292" i="2"/>
  <c r="BK2265" i="2"/>
  <c r="J2218" i="2"/>
  <c r="BK2178" i="2"/>
  <c r="J2142" i="2"/>
  <c r="BK2096" i="2"/>
  <c r="J1963" i="2"/>
  <c r="J1818" i="2"/>
  <c r="J1604" i="2"/>
  <c r="BK1418" i="2"/>
  <c r="BK1256" i="2"/>
  <c r="BK1031" i="2"/>
  <c r="BK869" i="2"/>
  <c r="J311" i="2"/>
  <c r="BK160" i="3"/>
  <c r="J88" i="3"/>
  <c r="J160" i="3"/>
  <c r="BK140" i="3"/>
  <c r="J108" i="4"/>
  <c r="J3352" i="2"/>
  <c r="J3097" i="2"/>
  <c r="J3027" i="2"/>
  <c r="BK2882" i="2"/>
  <c r="BK2823" i="2"/>
  <c r="J2718" i="2"/>
  <c r="BK2633" i="2"/>
  <c r="J2507" i="2"/>
  <c r="J2459" i="2"/>
  <c r="J2430" i="2"/>
  <c r="J2396" i="2"/>
  <c r="J2335" i="2"/>
  <c r="BK2296" i="2"/>
  <c r="J2280" i="2"/>
  <c r="J2255" i="2"/>
  <c r="J2217" i="2"/>
  <c r="J2156" i="2"/>
  <c r="J2135" i="2"/>
  <c r="J2025" i="2"/>
  <c r="BK1892" i="2"/>
  <c r="BK1749" i="2"/>
  <c r="BK1520" i="2"/>
  <c r="BK1360" i="2"/>
  <c r="BK1189" i="2"/>
  <c r="BK942" i="2"/>
  <c r="BK705" i="2"/>
  <c r="BK593" i="2"/>
  <c r="BK412" i="2"/>
  <c r="J340" i="2"/>
  <c r="J139" i="2"/>
  <c r="BK3288" i="2"/>
  <c r="J3087" i="2"/>
  <c r="BK2982" i="2"/>
  <c r="J2865" i="2"/>
  <c r="J2750" i="2"/>
  <c r="BK2560" i="2"/>
  <c r="J2460" i="2"/>
  <c r="BK2419" i="2"/>
  <c r="J2363" i="2"/>
  <c r="BK2335" i="2"/>
  <c r="J2312" i="2"/>
  <c r="BK2269" i="2"/>
  <c r="J2240" i="2"/>
  <c r="BK2197" i="2"/>
  <c r="BK2160" i="2"/>
  <c r="J2073" i="2"/>
  <c r="BK1827" i="2"/>
  <c r="J1610" i="2"/>
  <c r="BK1427" i="2"/>
  <c r="J1276" i="2"/>
  <c r="J1123" i="2"/>
  <c r="J869" i="2"/>
  <c r="BK674" i="2"/>
  <c r="BK493" i="2"/>
  <c r="BK394" i="2"/>
  <c r="J166" i="2"/>
  <c r="BK3169" i="2"/>
  <c r="BK2965" i="2"/>
  <c r="BK2784" i="2"/>
  <c r="BK2638" i="2"/>
  <c r="BK2486" i="2"/>
  <c r="BK2443" i="2"/>
  <c r="J2411" i="2"/>
  <c r="J2366" i="2"/>
  <c r="BK2323" i="2"/>
  <c r="BK2290" i="2"/>
  <c r="J2263" i="2"/>
  <c r="BK2217" i="2"/>
  <c r="BK2158" i="2"/>
  <c r="J2088" i="2"/>
  <c r="BK1968" i="2"/>
  <c r="BK1666" i="2"/>
  <c r="J1472" i="2"/>
  <c r="J1334" i="2"/>
  <c r="BK1210" i="2"/>
  <c r="J1056" i="2"/>
  <c r="BK850" i="2"/>
  <c r="BK679" i="2"/>
  <c r="BK598" i="2"/>
  <c r="BK384" i="2"/>
  <c r="J176" i="2"/>
  <c r="J3321" i="2"/>
  <c r="J3160" i="2"/>
  <c r="J2984" i="2"/>
  <c r="BK2850" i="2"/>
  <c r="BK2583" i="2"/>
  <c r="J2476" i="2"/>
  <c r="BK2430" i="2"/>
  <c r="J2409" i="2"/>
  <c r="BK2396" i="2"/>
  <c r="BK2344" i="2"/>
  <c r="BK2299" i="2"/>
  <c r="BK2268" i="2"/>
  <c r="J2236" i="2"/>
  <c r="J2197" i="2"/>
  <c r="BK2162" i="2"/>
  <c r="J2134" i="2"/>
  <c r="BK2104" i="2"/>
  <c r="J1968" i="2"/>
  <c r="BK1820" i="2"/>
  <c r="J1583" i="2"/>
  <c r="J1336" i="2"/>
  <c r="J1203" i="2"/>
  <c r="BK997" i="2"/>
  <c r="BK797" i="2"/>
  <c r="BK508" i="2"/>
  <c r="BK340" i="2"/>
  <c r="BK172" i="3"/>
  <c r="BK148" i="3"/>
  <c r="BK146" i="3"/>
  <c r="BK108" i="4"/>
  <c r="J101" i="4"/>
  <c r="BK3160" i="2"/>
  <c r="J3099" i="2"/>
  <c r="J3008" i="2"/>
  <c r="BK2854" i="2"/>
  <c r="J2797" i="2"/>
  <c r="J2710" i="2"/>
  <c r="BK2548" i="2"/>
  <c r="BK2464" i="2"/>
  <c r="J2439" i="2"/>
  <c r="BK2398" i="2"/>
  <c r="BK2355" i="2"/>
  <c r="J2316" i="2"/>
  <c r="BK2286" i="2"/>
  <c r="J2261" i="2"/>
  <c r="BK2222" i="2"/>
  <c r="J2158" i="2"/>
  <c r="J2115" i="2"/>
  <c r="J2028" i="2"/>
  <c r="BK1885" i="2"/>
  <c r="BK1770" i="2"/>
  <c r="BK1500" i="2"/>
  <c r="BK1338" i="2"/>
  <c r="J1188" i="2"/>
  <c r="BK932" i="2"/>
  <c r="BK699" i="2"/>
  <c r="BK603" i="2"/>
  <c r="J469" i="2"/>
  <c r="BK369" i="2"/>
  <c r="BK166" i="2"/>
  <c r="J3332" i="2"/>
  <c r="BK3182" i="2"/>
  <c r="J2988" i="2"/>
  <c r="J2858" i="2"/>
  <c r="J2742" i="2"/>
  <c r="BK2608" i="2"/>
  <c r="J2469" i="2"/>
  <c r="J2442" i="2"/>
  <c r="BK2409" i="2"/>
  <c r="J2355" i="2"/>
  <c r="BK2328" i="2"/>
  <c r="J2310" i="2"/>
  <c r="J2273" i="2"/>
  <c r="J2242" i="2"/>
  <c r="BK2216" i="2"/>
  <c r="BK2145" i="2"/>
  <c r="BK2080" i="2"/>
  <c r="BK1957" i="2"/>
  <c r="BK1840" i="2"/>
  <c r="BK1802" i="2"/>
  <c r="J1731" i="2"/>
  <c r="J1418" i="2"/>
  <c r="BK1202" i="2"/>
  <c r="BK1011" i="2"/>
  <c r="BK841" i="2"/>
  <c r="BK662" i="2"/>
  <c r="J548" i="2"/>
  <c r="BK398" i="2"/>
  <c r="BK3395" i="2"/>
  <c r="J3051" i="2"/>
  <c r="BK2897" i="2"/>
  <c r="BK2785" i="2"/>
  <c r="J2649" i="2"/>
  <c r="J2574" i="2"/>
  <c r="BK2448" i="2"/>
  <c r="BK2428" i="2"/>
  <c r="J2383" i="2"/>
  <c r="BK2324" i="2"/>
  <c r="J2286" i="2"/>
  <c r="BK2249" i="2"/>
  <c r="J2216" i="2"/>
  <c r="BK2157" i="2"/>
  <c r="BK2093" i="2"/>
  <c r="J1934" i="2"/>
  <c r="J1753" i="2"/>
  <c r="BK1515" i="2"/>
  <c r="J1382" i="2"/>
  <c r="BK1234" i="2"/>
  <c r="BK1185" i="2"/>
  <c r="J1009" i="2"/>
  <c r="J694" i="2"/>
  <c r="BK613" i="2"/>
  <c r="J283" i="2"/>
  <c r="BK3332" i="2"/>
  <c r="J3197" i="2"/>
  <c r="J3018" i="2"/>
  <c r="BK2892" i="2"/>
  <c r="BK2574" i="2"/>
  <c r="J2486" i="2"/>
  <c r="J2457" i="2"/>
  <c r="BK2423" i="2"/>
  <c r="BK2414" i="2"/>
  <c r="J2400" i="2"/>
  <c r="BK2371" i="2"/>
  <c r="BK2343" i="2"/>
  <c r="BK2294" i="2"/>
  <c r="BK2264" i="2"/>
  <c r="BK2239" i="2"/>
  <c r="BK2224" i="2"/>
  <c r="J2202" i="2"/>
  <c r="BK2166" i="2"/>
  <c r="BK2131" i="2"/>
  <c r="BK1934" i="2"/>
  <c r="BK1693" i="2"/>
  <c r="BK1550" i="2"/>
  <c r="BK1450" i="2"/>
  <c r="J1302" i="2"/>
  <c r="BK1201" i="2"/>
  <c r="J859" i="2"/>
  <c r="J721" i="2"/>
  <c r="J419" i="2"/>
  <c r="AS54" i="1"/>
  <c r="BK114" i="4"/>
  <c r="BK2535" i="2"/>
  <c r="J2432" i="2"/>
  <c r="BK2397" i="2"/>
  <c r="BK2367" i="2"/>
  <c r="J2338" i="2"/>
  <c r="BK2310" i="2"/>
  <c r="BK2283" i="2"/>
  <c r="BK2196" i="2"/>
  <c r="BK2152" i="2"/>
  <c r="BK2108" i="2"/>
  <c r="J2087" i="2"/>
  <c r="BK1994" i="2"/>
  <c r="J1827" i="2"/>
  <c r="BK1439" i="2"/>
  <c r="J1198" i="2"/>
  <c r="J914" i="2"/>
  <c r="J841" i="2"/>
  <c r="BK710" i="2"/>
  <c r="J598" i="2"/>
  <c r="BK405" i="2"/>
  <c r="BK161" i="2"/>
  <c r="BK3317" i="2"/>
  <c r="J3169" i="2"/>
  <c r="J3033" i="2"/>
  <c r="BK3013" i="2"/>
  <c r="J2967" i="2"/>
  <c r="BK2796" i="2"/>
  <c r="BK2710" i="2"/>
  <c r="J2496" i="2"/>
  <c r="J2467" i="2"/>
  <c r="BK2435" i="2"/>
  <c r="BK2411" i="2"/>
  <c r="J2387" i="2"/>
  <c r="BK2326" i="2"/>
  <c r="BK2257" i="2"/>
  <c r="J2239" i="2"/>
  <c r="J2215" i="2"/>
  <c r="J2192" i="2"/>
  <c r="J2171" i="2"/>
  <c r="BK1979" i="2"/>
  <c r="BK1742" i="2"/>
  <c r="J1557" i="2"/>
  <c r="J1343" i="2"/>
  <c r="J1222" i="2"/>
  <c r="BK1182" i="2"/>
  <c r="BK894" i="2"/>
  <c r="J710" i="2"/>
  <c r="J536" i="2"/>
  <c r="BK388" i="2"/>
  <c r="BK146" i="2"/>
  <c r="J3221" i="2"/>
  <c r="BK3180" i="2"/>
  <c r="BK2849" i="2"/>
  <c r="BK2728" i="2"/>
  <c r="J2516" i="2"/>
  <c r="BK2457" i="2"/>
  <c r="J2425" i="2"/>
  <c r="BK2402" i="2"/>
  <c r="BK2333" i="2"/>
  <c r="BK2292" i="2"/>
  <c r="BK2259" i="2"/>
  <c r="J2226" i="2"/>
  <c r="BK2167" i="2"/>
  <c r="BK2134" i="2"/>
  <c r="J2124" i="2"/>
  <c r="BK1941" i="2"/>
  <c r="BK1618" i="2"/>
  <c r="J1484" i="2"/>
  <c r="BK1336" i="2"/>
  <c r="BK1241" i="2"/>
  <c r="J1170" i="2"/>
  <c r="J1023" i="2"/>
  <c r="BK922" i="2"/>
  <c r="J684" i="2"/>
  <c r="J566" i="2"/>
  <c r="BK311" i="2"/>
  <c r="J151" i="2"/>
  <c r="BK3192" i="2"/>
  <c r="BK3008" i="2"/>
  <c r="J2855" i="2"/>
  <c r="J2626" i="2"/>
  <c r="BK2491" i="2"/>
  <c r="J2463" i="2"/>
  <c r="BK2405" i="2"/>
  <c r="BK2395" i="2"/>
  <c r="J2342" i="2"/>
  <c r="BK2307" i="2"/>
  <c r="BK2277" i="2"/>
  <c r="J2246" i="2"/>
  <c r="J2220" i="2"/>
  <c r="J2154" i="2"/>
  <c r="J2113" i="2"/>
  <c r="J2035" i="2"/>
  <c r="J1909" i="2"/>
  <c r="J1666" i="2"/>
  <c r="J1520" i="2"/>
  <c r="J1241" i="2"/>
  <c r="BK1180" i="2"/>
  <c r="J887" i="2"/>
  <c r="BK788" i="2"/>
  <c r="J483" i="2"/>
  <c r="J263" i="2"/>
  <c r="BK152" i="3"/>
  <c r="J146" i="3"/>
  <c r="J157" i="3"/>
  <c r="J119" i="4"/>
  <c r="BK111" i="4"/>
  <c r="BK3187" i="2"/>
  <c r="J3102" i="2"/>
  <c r="J2982" i="2"/>
  <c r="BK2877" i="2"/>
  <c r="BK2847" i="2"/>
  <c r="BK2745" i="2"/>
  <c r="BK2679" i="2"/>
  <c r="BK2516" i="2"/>
  <c r="BK2462" i="2"/>
  <c r="J2414" i="2"/>
  <c r="BK2351" i="2"/>
  <c r="BK2315" i="2"/>
  <c r="J2284" i="2"/>
  <c r="J2253" i="2"/>
  <c r="J2224" i="2"/>
  <c r="J2155" i="2"/>
  <c r="J2112" i="2"/>
  <c r="BK1992" i="2"/>
  <c r="J1820" i="2"/>
  <c r="BK1612" i="2"/>
  <c r="J1407" i="2"/>
  <c r="BK1083" i="2"/>
  <c r="J879" i="2"/>
  <c r="BK694" i="2"/>
  <c r="BK588" i="2"/>
  <c r="BK387" i="2"/>
  <c r="J307" i="2"/>
  <c r="BK156" i="2"/>
  <c r="BK3244" i="2"/>
  <c r="BK3064" i="2"/>
  <c r="J2902" i="2"/>
  <c r="BK2810" i="2"/>
  <c r="BK2696" i="2"/>
  <c r="J2553" i="2"/>
  <c r="BK2468" i="2"/>
  <c r="J2441" i="2"/>
  <c r="BK2410" i="2"/>
  <c r="BK2358" i="2"/>
  <c r="J2330" i="2"/>
  <c r="BK2304" i="2"/>
  <c r="BK2262" i="2"/>
  <c r="J2223" i="2"/>
  <c r="J2175" i="2"/>
  <c r="J2136" i="2"/>
  <c r="BK1981" i="2"/>
  <c r="BK1753" i="2"/>
  <c r="J1693" i="2"/>
  <c r="BK1484" i="2"/>
  <c r="J1335" i="2"/>
  <c r="J1168" i="2"/>
  <c r="BK1009" i="2"/>
  <c r="J679" i="2"/>
  <c r="BK498" i="2"/>
  <c r="J354" i="2"/>
  <c r="BK3388" i="2"/>
  <c r="J3092" i="2"/>
  <c r="BK2902" i="2"/>
  <c r="J2759" i="2"/>
  <c r="BK2674" i="2"/>
  <c r="J2537" i="2"/>
  <c r="BK2455" i="2"/>
  <c r="J2426" i="2"/>
  <c r="BK2376" i="2"/>
  <c r="BK2330" i="2"/>
  <c r="J2298" i="2"/>
  <c r="J2241" i="2"/>
  <c r="J2230" i="2"/>
  <c r="J2131" i="2"/>
  <c r="BK2068" i="2"/>
  <c r="J1802" i="2"/>
  <c r="BK1576" i="2"/>
  <c r="J1450" i="2"/>
  <c r="BK1317" i="2"/>
  <c r="J1205" i="2"/>
  <c r="BK1071" i="2"/>
  <c r="BK968" i="2"/>
  <c r="J781" i="2"/>
  <c r="J618" i="2"/>
  <c r="BK419" i="2"/>
  <c r="J377" i="2"/>
  <c r="J211" i="2"/>
  <c r="J3363" i="2"/>
  <c r="BK3291" i="2"/>
  <c r="BK3133" i="2"/>
  <c r="BK2973" i="2"/>
  <c r="BK2846" i="2"/>
  <c r="J2544" i="2"/>
  <c r="J2475" i="2"/>
  <c r="BK2426" i="2"/>
  <c r="J2407" i="2"/>
  <c r="J2378" i="2"/>
  <c r="BK2338" i="2"/>
  <c r="J2297" i="2"/>
  <c r="BK2260" i="2"/>
  <c r="J2232" i="2"/>
  <c r="BK2195" i="2"/>
  <c r="BK2149" i="2"/>
  <c r="J2122" i="2"/>
  <c r="BK2006" i="2"/>
  <c r="J1892" i="2"/>
  <c r="BK1697" i="2"/>
  <c r="BK1227" i="2"/>
  <c r="BK1198" i="2"/>
  <c r="BK992" i="2"/>
  <c r="BK781" i="2"/>
  <c r="BK478" i="2"/>
  <c r="BK389" i="2"/>
  <c r="BK251" i="2"/>
  <c r="J128" i="3"/>
  <c r="BK157" i="3"/>
  <c r="BK178" i="3"/>
  <c r="J110" i="3"/>
  <c r="J122" i="4"/>
  <c r="J3157" i="2"/>
  <c r="BK3087" i="2"/>
  <c r="J2969" i="2"/>
  <c r="BK2848" i="2"/>
  <c r="BK2760" i="2"/>
  <c r="BK2684" i="2"/>
  <c r="BK2525" i="2"/>
  <c r="BK2463" i="2"/>
  <c r="BK2434" i="2"/>
  <c r="BK2400" i="2"/>
  <c r="J2359" i="2"/>
  <c r="J2319" i="2"/>
  <c r="J2277" i="2"/>
  <c r="J2250" i="2"/>
  <c r="J2194" i="2"/>
  <c r="J2114" i="2"/>
  <c r="BK1999" i="2"/>
  <c r="J1874" i="2"/>
  <c r="J1695" i="2"/>
  <c r="J1462" i="2"/>
  <c r="BK1337" i="2"/>
  <c r="BK1076" i="2"/>
  <c r="BK807" i="2"/>
  <c r="J642" i="2"/>
  <c r="J503" i="2"/>
  <c r="J386" i="2"/>
  <c r="J288" i="2"/>
  <c r="BK3347" i="2"/>
  <c r="J3192" i="2"/>
  <c r="BK3003" i="2"/>
  <c r="BK2922" i="2"/>
  <c r="J2814" i="2"/>
  <c r="BK2718" i="2"/>
  <c r="BK2507" i="2"/>
  <c r="BK2466" i="2"/>
  <c r="J2434" i="2"/>
  <c r="J2408" i="2"/>
  <c r="BK2357" i="2"/>
  <c r="BK2322" i="2"/>
  <c r="J2296" i="2"/>
  <c r="J2251" i="2"/>
  <c r="BK2226" i="2"/>
  <c r="J2187" i="2"/>
  <c r="J2139" i="2"/>
  <c r="J2033" i="2"/>
  <c r="J1749" i="2"/>
  <c r="BK1602" i="2"/>
  <c r="BK1382" i="2"/>
  <c r="BK1203" i="2"/>
  <c r="J1083" i="2"/>
  <c r="BK927" i="2"/>
  <c r="J727" i="2"/>
  <c r="J559" i="2"/>
  <c r="J369" i="2"/>
  <c r="BK3401" i="2"/>
  <c r="J3067" i="2"/>
  <c r="J2906" i="2"/>
  <c r="J2810" i="2"/>
  <c r="BK2725" i="2"/>
  <c r="BK2569" i="2"/>
  <c r="BK2459" i="2"/>
  <c r="J2435" i="2"/>
  <c r="J2393" i="2"/>
  <c r="J2351" i="2"/>
  <c r="BK2317" i="2"/>
  <c r="BK2280" i="2"/>
  <c r="BK2245" i="2"/>
  <c r="J2214" i="2"/>
  <c r="BK2148" i="2"/>
  <c r="BK2073" i="2"/>
  <c r="BK1793" i="2"/>
  <c r="BK1490" i="2"/>
  <c r="J1363" i="2"/>
  <c r="J1261" i="2"/>
  <c r="J1175" i="2"/>
  <c r="J1011" i="2"/>
  <c r="J814" i="2"/>
  <c r="J662" i="2"/>
  <c r="J498" i="2"/>
  <c r="BK288" i="2"/>
  <c r="J3401" i="2"/>
  <c r="J3230" i="2"/>
  <c r="BK3097" i="2"/>
  <c r="BK2967" i="2"/>
  <c r="BK2767" i="2"/>
  <c r="BK2537" i="2"/>
  <c r="BK2467" i="2"/>
  <c r="J2419" i="2"/>
  <c r="J2402" i="2"/>
  <c r="BK2370" i="2"/>
  <c r="J2332" i="2"/>
  <c r="J2290" i="2"/>
  <c r="BK2261" i="2"/>
  <c r="J2221" i="2"/>
  <c r="J2167" i="2"/>
  <c r="BK2124" i="2"/>
  <c r="J2093" i="2"/>
  <c r="J1936" i="2"/>
  <c r="BK1668" i="2"/>
  <c r="J1490" i="2"/>
  <c r="BK1248" i="2"/>
  <c r="BK1152" i="2"/>
  <c r="BK937" i="2"/>
  <c r="J850" i="2"/>
  <c r="BK642" i="2"/>
  <c r="BK386" i="2"/>
  <c r="J140" i="3"/>
  <c r="J130" i="3"/>
  <c r="BK88" i="3"/>
  <c r="J93" i="4"/>
  <c r="BK3382" i="2"/>
  <c r="J3133" i="2"/>
  <c r="BK3062" i="2"/>
  <c r="J2973" i="2"/>
  <c r="J2851" i="2"/>
  <c r="J2783" i="2"/>
  <c r="BK2658" i="2"/>
  <c r="BK2460" i="2"/>
  <c r="J2429" i="2"/>
  <c r="BK2383" i="2"/>
  <c r="BK2348" i="2"/>
  <c r="BK2327" i="2"/>
  <c r="BK2298" i="2"/>
  <c r="J2269" i="2"/>
  <c r="J2245" i="2"/>
  <c r="J2195" i="2"/>
  <c r="BK2154" i="2"/>
  <c r="J2107" i="2"/>
  <c r="BK1977" i="2"/>
  <c r="BK1818" i="2"/>
  <c r="J1618" i="2"/>
  <c r="BK1434" i="2"/>
  <c r="J1196" i="2"/>
  <c r="J987" i="2"/>
  <c r="J726" i="2"/>
  <c r="J637" i="2"/>
  <c r="J583" i="2"/>
  <c r="J382" i="2"/>
  <c r="J296" i="2"/>
  <c r="J3382" i="2"/>
  <c r="BK3279" i="2"/>
  <c r="BK3067" i="2"/>
  <c r="BK2928" i="2"/>
  <c r="BK2845" i="2"/>
  <c r="BK2715" i="2"/>
  <c r="BK2530" i="2"/>
  <c r="BK2465" i="2"/>
  <c r="BK2429" i="2"/>
  <c r="J2398" i="2"/>
  <c r="BK2345" i="2"/>
  <c r="J2313" i="2"/>
  <c r="BK2287" i="2"/>
  <c r="BK2248" i="2"/>
  <c r="BK2225" i="2"/>
  <c r="J2178" i="2"/>
  <c r="J2121" i="2"/>
  <c r="BK1606" i="2"/>
  <c r="BK1377" i="2"/>
  <c r="J1256" i="2"/>
  <c r="J1152" i="2"/>
  <c r="J982" i="2"/>
  <c r="J800" i="2"/>
  <c r="J603" i="2"/>
  <c r="J161" i="2"/>
  <c r="J3274" i="2"/>
  <c r="BK3018" i="2"/>
  <c r="J2853" i="2"/>
  <c r="J2745" i="2"/>
  <c r="BK2603" i="2"/>
  <c r="J2458" i="2"/>
  <c r="BK2442" i="2"/>
  <c r="J2424" i="2"/>
  <c r="J2368" i="2"/>
  <c r="BK2332" i="2"/>
  <c r="J2295" i="2"/>
  <c r="J2265" i="2"/>
  <c r="J2170" i="2"/>
  <c r="BK2147" i="2"/>
  <c r="J2078" i="2"/>
  <c r="J1788" i="2"/>
  <c r="J1564" i="2"/>
  <c r="BK1397" i="2"/>
  <c r="BK1302" i="2"/>
  <c r="BK1200" i="2"/>
  <c r="BK1066" i="2"/>
  <c r="J937" i="2"/>
  <c r="BK772" i="2"/>
  <c r="BK536" i="2"/>
  <c r="J383" i="2"/>
  <c r="BK3407" i="2"/>
  <c r="BK3157" i="2"/>
  <c r="J2923" i="2"/>
  <c r="J2785" i="2"/>
  <c r="J2611" i="2"/>
  <c r="J2535" i="2"/>
  <c r="BK2477" i="2"/>
  <c r="BK2437" i="2"/>
  <c r="J2375" i="2"/>
  <c r="J2315" i="2"/>
  <c r="BK2281" i="2"/>
  <c r="J2258" i="2"/>
  <c r="BK2234" i="2"/>
  <c r="BK2219" i="2"/>
  <c r="BK2192" i="2"/>
  <c r="BK2156" i="2"/>
  <c r="J2108" i="2"/>
  <c r="J1992" i="2"/>
  <c r="BK1899" i="2"/>
  <c r="BK1653" i="2"/>
  <c r="J1515" i="2"/>
  <c r="J1332" i="2"/>
  <c r="J1018" i="2"/>
  <c r="BK879" i="2"/>
  <c r="J513" i="2"/>
  <c r="BK307" i="2"/>
  <c r="J174" i="3"/>
  <c r="BK117" i="3"/>
  <c r="J180" i="3"/>
  <c r="BK97" i="4"/>
  <c r="BK104" i="4"/>
  <c r="BK2461" i="2"/>
  <c r="J2440" i="2"/>
  <c r="BK2404" i="2"/>
  <c r="J2379" i="2"/>
  <c r="J2293" i="2"/>
  <c r="BK2266" i="2"/>
  <c r="J2248" i="2"/>
  <c r="BK2191" i="2"/>
  <c r="J2157" i="2"/>
  <c r="BK2116" i="2"/>
  <c r="J1899" i="2"/>
  <c r="J1779" i="2"/>
  <c r="BK1583" i="2"/>
  <c r="BK1343" i="2"/>
  <c r="J1185" i="2"/>
  <c r="J968" i="2"/>
  <c r="J613" i="2"/>
  <c r="J451" i="2"/>
  <c r="BK354" i="2"/>
  <c r="BK193" i="2"/>
  <c r="J3342" i="2"/>
  <c r="J3189" i="2"/>
  <c r="BK3044" i="2"/>
  <c r="J2908" i="2"/>
  <c r="J2844" i="2"/>
  <c r="BK2642" i="2"/>
  <c r="BK2470" i="2"/>
  <c r="J2452" i="2"/>
  <c r="BK2417" i="2"/>
  <c r="J2356" i="2"/>
  <c r="J2331" i="2"/>
  <c r="J2306" i="2"/>
  <c r="BK2270" i="2"/>
  <c r="BK2236" i="2"/>
  <c r="BK2221" i="2"/>
  <c r="BK2202" i="2"/>
  <c r="BK2085" i="2"/>
  <c r="J1825" i="2"/>
  <c r="BK1632" i="2"/>
  <c r="J1445" i="2"/>
  <c r="J1271" i="2"/>
  <c r="J1197" i="2"/>
  <c r="J1002" i="2"/>
  <c r="J758" i="2"/>
  <c r="BK571" i="2"/>
  <c r="BK403" i="2"/>
  <c r="BK283" i="2"/>
  <c r="J3357" i="2"/>
  <c r="BK2984" i="2"/>
  <c r="BK2865" i="2"/>
  <c r="J2754" i="2"/>
  <c r="BK2611" i="2"/>
  <c r="BK2474" i="2"/>
  <c r="BK2445" i="2"/>
  <c r="J2410" i="2"/>
  <c r="J2367" i="2"/>
  <c r="J2325" i="2"/>
  <c r="J2301" i="2"/>
  <c r="J2266" i="2"/>
  <c r="BK2232" i="2"/>
  <c r="BK2161" i="2"/>
  <c r="BK2058" i="2"/>
  <c r="J1840" i="2"/>
  <c r="BK1571" i="2"/>
  <c r="BK1407" i="2"/>
  <c r="BK1276" i="2"/>
  <c r="BK1188" i="2"/>
  <c r="BK1123" i="2"/>
  <c r="BK982" i="2"/>
  <c r="J714" i="2"/>
  <c r="J524" i="2"/>
  <c r="BK382" i="2"/>
  <c r="J3413" i="2"/>
  <c r="BK3327" i="2"/>
  <c r="J3146" i="2"/>
  <c r="J2917" i="2"/>
  <c r="J2723" i="2"/>
  <c r="J2511" i="2"/>
  <c r="J2446" i="2"/>
  <c r="BK2420" i="2"/>
  <c r="BK2372" i="2"/>
  <c r="BK2337" i="2"/>
  <c r="BK2300" i="2"/>
  <c r="BK2267" i="2"/>
  <c r="J2233" i="2"/>
  <c r="J2208" i="2"/>
  <c r="J2196" i="2"/>
  <c r="BK2146" i="2"/>
  <c r="J2110" i="2"/>
  <c r="J1979" i="2"/>
  <c r="BK1861" i="2"/>
  <c r="BK1610" i="2"/>
  <c r="J1467" i="2"/>
  <c r="BK1205" i="2"/>
  <c r="BK1037" i="2"/>
  <c r="BK832" i="2"/>
  <c r="J588" i="2"/>
  <c r="BK337" i="2"/>
  <c r="J164" i="3"/>
  <c r="J96" i="3"/>
  <c r="J172" i="3"/>
  <c r="J152" i="3"/>
  <c r="BK119" i="4"/>
  <c r="J3425" i="2"/>
  <c r="BK3146" i="2"/>
  <c r="BK3092" i="2"/>
  <c r="BK3020" i="2"/>
  <c r="J2823" i="2"/>
  <c r="J2740" i="2"/>
  <c r="BK2631" i="2"/>
  <c r="BK2501" i="2"/>
  <c r="BK2458" i="2"/>
  <c r="J2433" i="2"/>
  <c r="BK2399" i="2"/>
  <c r="BK2362" i="2"/>
  <c r="J2333" i="2"/>
  <c r="J2294" i="2"/>
  <c r="BK2273" i="2"/>
  <c r="BK2246" i="2"/>
  <c r="BK2213" i="2"/>
  <c r="BK2121" i="2"/>
  <c r="J2006" i="2"/>
  <c r="J1885" i="2"/>
  <c r="J1742" i="2"/>
  <c r="J1550" i="2"/>
  <c r="J1359" i="2"/>
  <c r="BK1334" i="2"/>
  <c r="BK814" i="2"/>
  <c r="BK647" i="2"/>
  <c r="BK483" i="2"/>
  <c r="BK371" i="2"/>
  <c r="J189" i="2"/>
  <c r="J3420" i="2"/>
  <c r="BK3197" i="2"/>
  <c r="BK2990" i="2"/>
  <c r="BK2917" i="2"/>
  <c r="J2848" i="2"/>
  <c r="BK2621" i="2"/>
  <c r="J2501" i="2"/>
  <c r="BK2447" i="2"/>
  <c r="BK2416" i="2"/>
  <c r="BK2366" i="2"/>
  <c r="J2340" i="2"/>
  <c r="J2308" i="2"/>
  <c r="J2272" i="2"/>
  <c r="BK2253" i="2"/>
  <c r="J2219" i="2"/>
  <c r="BK2170" i="2"/>
  <c r="BK2060" i="2"/>
  <c r="J1861" i="2"/>
  <c r="BK1733" i="2"/>
  <c r="J1612" i="2"/>
  <c r="BK1372" i="2"/>
  <c r="J1190" i="2"/>
  <c r="BK1061" i="2"/>
  <c r="BK846" i="2"/>
  <c r="J608" i="2"/>
  <c r="J412" i="2"/>
  <c r="BK246" i="2"/>
  <c r="J3187" i="2"/>
  <c r="J3003" i="2"/>
  <c r="J2877" i="2"/>
  <c r="BK2783" i="2"/>
  <c r="J2743" i="2"/>
  <c r="J2583" i="2"/>
  <c r="J2471" i="2"/>
  <c r="BK2441" i="2"/>
  <c r="BK2406" i="2"/>
  <c r="J2348" i="2"/>
  <c r="BK2316" i="2"/>
  <c r="J2276" i="2"/>
  <c r="J2235" i="2"/>
  <c r="J2213" i="2"/>
  <c r="J2163" i="2"/>
  <c r="BK2109" i="2"/>
  <c r="J1904" i="2"/>
  <c r="J1653" i="2"/>
  <c r="J1360" i="2"/>
  <c r="BK1271" i="2"/>
  <c r="BK1163" i="2"/>
  <c r="BK1002" i="2"/>
  <c r="BK800" i="2"/>
  <c r="BK667" i="2"/>
  <c r="BK503" i="2"/>
  <c r="J156" i="2"/>
  <c r="J3215" i="2"/>
  <c r="BK3001" i="2"/>
  <c r="BK2852" i="2"/>
  <c r="BK2598" i="2"/>
  <c r="J2492" i="2"/>
  <c r="J2438" i="2"/>
  <c r="BK2403" i="2"/>
  <c r="J2345" i="2"/>
  <c r="BK2308" i="2"/>
  <c r="J2282" i="2"/>
  <c r="J2254" i="2"/>
  <c r="J2222" i="2"/>
  <c r="J2172" i="2"/>
  <c r="BK2135" i="2"/>
  <c r="J2109" i="2"/>
  <c r="J1977" i="2"/>
  <c r="J1751" i="2"/>
  <c r="BK1541" i="2"/>
  <c r="BK1363" i="2"/>
  <c r="J1202" i="2"/>
  <c r="BK1175" i="2"/>
  <c r="BK884" i="2"/>
  <c r="BK726" i="2"/>
  <c r="BK684" i="2"/>
  <c r="BK376" i="2"/>
  <c r="BK174" i="3"/>
  <c r="BK110" i="3"/>
  <c r="J183" i="3"/>
  <c r="BK88" i="4"/>
  <c r="BK3215" i="2"/>
  <c r="J3107" i="2"/>
  <c r="J3005" i="2"/>
  <c r="BK2871" i="2"/>
  <c r="BK2814" i="2"/>
  <c r="BK2742" i="2"/>
  <c r="J2603" i="2"/>
  <c r="J2477" i="2"/>
  <c r="J2453" i="2"/>
  <c r="J2427" i="2"/>
  <c r="BK2380" i="2"/>
  <c r="BK2350" i="2"/>
  <c r="BK2312" i="2"/>
  <c r="J2285" i="2"/>
  <c r="J2260" i="2"/>
  <c r="BK2227" i="2"/>
  <c r="BK2187" i="2"/>
  <c r="J2151" i="2"/>
  <c r="J2064" i="2"/>
  <c r="J1967" i="2"/>
  <c r="BK1825" i="2"/>
  <c r="BK1594" i="2"/>
  <c r="BK1293" i="2"/>
  <c r="J992" i="2"/>
  <c r="BK736" i="2"/>
  <c r="BK623" i="2"/>
  <c r="J460" i="2"/>
  <c r="BK377" i="2"/>
  <c r="J246" i="2"/>
  <c r="BK3413" i="2"/>
  <c r="BK3230" i="2"/>
  <c r="J3062" i="2"/>
  <c r="BK2938" i="2"/>
  <c r="J2849" i="2"/>
  <c r="BK2701" i="2"/>
  <c r="BK2626" i="2"/>
  <c r="BK2475" i="2"/>
  <c r="BK2446" i="2"/>
  <c r="J2395" i="2"/>
  <c r="BK2349" i="2"/>
  <c r="J2327" i="2"/>
  <c r="BK2301" i="2"/>
  <c r="BK2256" i="2"/>
  <c r="BK2231" i="2"/>
  <c r="BK2208" i="2"/>
  <c r="J2177" i="2"/>
  <c r="BK2115" i="2"/>
  <c r="J1941" i="2"/>
  <c r="J1718" i="2"/>
  <c r="BK1506" i="2"/>
  <c r="BK1347" i="2"/>
  <c r="J1189" i="2"/>
  <c r="BK1004" i="2"/>
  <c r="BK765" i="2"/>
  <c r="BK583" i="2"/>
  <c r="J405" i="2"/>
  <c r="BK263" i="2"/>
  <c r="BK3203" i="2"/>
  <c r="BK3005" i="2"/>
  <c r="BK2858" i="2"/>
  <c r="BK2750" i="2"/>
  <c r="J2598" i="2"/>
  <c r="J2472" i="2"/>
  <c r="BK2440" i="2"/>
  <c r="J2403" i="2"/>
  <c r="J2336" i="2"/>
  <c r="J2305" i="2"/>
  <c r="J2268" i="2"/>
  <c r="J2231" i="2"/>
  <c r="BK2176" i="2"/>
  <c r="BK2129" i="2"/>
  <c r="BK2028" i="2"/>
  <c r="BK1772" i="2"/>
  <c r="J1541" i="2"/>
  <c r="BK1402" i="2"/>
  <c r="BK1307" i="2"/>
  <c r="J1199" i="2"/>
  <c r="J1090" i="2"/>
  <c r="J942" i="2"/>
  <c r="J705" i="2"/>
  <c r="BK548" i="2"/>
  <c r="BK359" i="2"/>
  <c r="BK134" i="2"/>
  <c r="J3284" i="2"/>
  <c r="BK3209" i="2"/>
  <c r="J3013" i="2"/>
  <c r="J2887" i="2"/>
  <c r="J2621" i="2"/>
  <c r="BK2481" i="2"/>
  <c r="BK2439" i="2"/>
  <c r="J2406" i="2"/>
  <c r="J2376" i="2"/>
  <c r="BK2341" i="2"/>
  <c r="BK2306" i="2"/>
  <c r="BK2284" i="2"/>
  <c r="BK2251" i="2"/>
  <c r="J2228" i="2"/>
  <c r="BK2194" i="2"/>
  <c r="J2152" i="2"/>
  <c r="J2116" i="2"/>
  <c r="BK2054" i="2"/>
  <c r="BK1962" i="2"/>
  <c r="J1770" i="2"/>
  <c r="J1628" i="2"/>
  <c r="J1383" i="2"/>
  <c r="J1212" i="2"/>
  <c r="J1066" i="2"/>
  <c r="BK874" i="2"/>
  <c r="BK747" i="2"/>
  <c r="BK431" i="2"/>
  <c r="J258" i="2"/>
  <c r="J121" i="3"/>
  <c r="J103" i="3"/>
  <c r="J148" i="3"/>
  <c r="J111" i="4"/>
  <c r="BK3369" i="2"/>
  <c r="J3112" i="2"/>
  <c r="BK3031" i="2"/>
  <c r="J2961" i="2"/>
  <c r="J2845" i="2"/>
  <c r="BK2743" i="2"/>
  <c r="BK2691" i="2"/>
  <c r="BK2511" i="2"/>
  <c r="BK2454" i="2"/>
  <c r="J2413" i="2"/>
  <c r="J2358" i="2"/>
  <c r="BK2313" i="2"/>
  <c r="J2281" i="2"/>
  <c r="J2256" i="2"/>
  <c r="BK2230" i="2"/>
  <c r="BK2171" i="2"/>
  <c r="BK2136" i="2"/>
  <c r="BK2004" i="2"/>
  <c r="J1863" i="2"/>
  <c r="BK1718" i="2"/>
  <c r="J1316" i="2"/>
  <c r="J1157" i="2"/>
  <c r="BK859" i="2"/>
  <c r="BK618" i="2"/>
  <c r="J508" i="2"/>
  <c r="J388" i="2"/>
  <c r="J242" i="2"/>
  <c r="BK3357" i="2"/>
  <c r="J3203" i="2"/>
  <c r="J3042" i="2"/>
  <c r="J2963" i="2"/>
  <c r="BK2887" i="2"/>
  <c r="J2801" i="2"/>
  <c r="J2639" i="2"/>
  <c r="BK2476" i="2"/>
  <c r="J2450" i="2"/>
  <c r="BK2412" i="2"/>
  <c r="J2360" i="2"/>
  <c r="BK2336" i="2"/>
  <c r="BK2305" i="2"/>
  <c r="BK2263" i="2"/>
  <c r="J2238" i="2"/>
  <c r="J2198" i="2"/>
  <c r="BK2164" i="2"/>
  <c r="BK2113" i="2"/>
  <c r="BK2035" i="2"/>
  <c r="BK1495" i="2"/>
  <c r="J1293" i="2"/>
  <c r="J1113" i="2"/>
  <c r="J884" i="2"/>
  <c r="J736" i="2"/>
  <c r="BK469" i="2"/>
  <c r="J3388" i="2"/>
  <c r="J3167" i="2"/>
  <c r="BK2916" i="2"/>
  <c r="J2818" i="2"/>
  <c r="J2691" i="2"/>
  <c r="J2548" i="2"/>
  <c r="BK2473" i="2"/>
  <c r="J2399" i="2"/>
  <c r="J2343" i="2"/>
  <c r="BK2302" i="2"/>
  <c r="BK2272" i="2"/>
  <c r="BK2240" i="2"/>
  <c r="J2229" i="2"/>
  <c r="J2162" i="2"/>
  <c r="J2111" i="2"/>
  <c r="J1981" i="2"/>
  <c r="BK1695" i="2"/>
  <c r="J1439" i="2"/>
  <c r="BK1335" i="2"/>
  <c r="BK1168" i="2"/>
  <c r="J1031" i="2"/>
  <c r="J894" i="2"/>
  <c r="J674" i="2"/>
  <c r="J493" i="2"/>
  <c r="BK344" i="2"/>
  <c r="BK139" i="2"/>
  <c r="J3297" i="2"/>
  <c r="BK3117" i="2"/>
  <c r="J2990" i="2"/>
  <c r="J2847" i="2"/>
  <c r="J2679" i="2"/>
  <c r="J2470" i="2"/>
  <c r="BK2408" i="2"/>
  <c r="BK2394" i="2"/>
  <c r="J2349" i="2"/>
  <c r="BK2340" i="2"/>
  <c r="J2302" i="2"/>
  <c r="J2270" i="2"/>
  <c r="BK2247" i="2"/>
  <c r="J2148" i="2"/>
  <c r="J2123" i="2"/>
  <c r="J2068" i="2"/>
  <c r="BK1967" i="2"/>
  <c r="BK1807" i="2"/>
  <c r="J1606" i="2"/>
  <c r="J1210" i="2"/>
  <c r="BK1147" i="2"/>
  <c r="J927" i="2"/>
  <c r="BK758" i="2"/>
  <c r="J667" i="2"/>
  <c r="J385" i="2"/>
  <c r="BK218" i="2"/>
  <c r="BK121" i="3"/>
  <c r="J114" i="4"/>
  <c r="J97" i="4"/>
  <c r="J2468" i="2"/>
  <c r="J2448" i="2"/>
  <c r="J2421" i="2"/>
  <c r="BK2354" i="2"/>
  <c r="BK2314" i="2"/>
  <c r="BK2278" i="2"/>
  <c r="BK2254" i="2"/>
  <c r="BK2223" i="2"/>
  <c r="J2160" i="2"/>
  <c r="BK2142" i="2"/>
  <c r="BK1963" i="2"/>
  <c r="J1804" i="2"/>
  <c r="BK1628" i="2"/>
  <c r="J1396" i="2"/>
  <c r="J1191" i="2"/>
  <c r="BK1025" i="2"/>
  <c r="J689" i="2"/>
  <c r="BK524" i="2"/>
  <c r="J384" i="2"/>
  <c r="J337" i="2"/>
  <c r="BK3420" i="2"/>
  <c r="BK3284" i="2"/>
  <c r="J3072" i="2"/>
  <c r="BK2923" i="2"/>
  <c r="J2850" i="2"/>
  <c r="J2725" i="2"/>
  <c r="BK2542" i="2"/>
  <c r="J2445" i="2"/>
  <c r="BK2425" i="2"/>
  <c r="BK2359" i="2"/>
  <c r="BK2342" i="2"/>
  <c r="J2311" i="2"/>
  <c r="BK2285" i="2"/>
  <c r="J2247" i="2"/>
  <c r="J2227" i="2"/>
  <c r="J2161" i="2"/>
  <c r="J2137" i="2"/>
  <c r="J2058" i="2"/>
  <c r="BK1781" i="2"/>
  <c r="BK1604" i="2"/>
  <c r="BK1413" i="2"/>
  <c r="J1163" i="2"/>
  <c r="BK1056" i="2"/>
  <c r="J823" i="2"/>
  <c r="J593" i="2"/>
  <c r="J431" i="2"/>
  <c r="J328" i="2"/>
  <c r="J3395" i="2"/>
  <c r="J3044" i="2"/>
  <c r="J2892" i="2"/>
  <c r="BK2768" i="2"/>
  <c r="BK2639" i="2"/>
  <c r="J2560" i="2"/>
  <c r="BK2438" i="2"/>
  <c r="BK2387" i="2"/>
  <c r="J2354" i="2"/>
  <c r="BK2319" i="2"/>
  <c r="J2274" i="2"/>
  <c r="J2237" i="2"/>
  <c r="J2185" i="2"/>
  <c r="J2096" i="2"/>
  <c r="J1999" i="2"/>
  <c r="BK1703" i="2"/>
  <c r="J1455" i="2"/>
  <c r="BK1359" i="2"/>
  <c r="BK1217" i="2"/>
  <c r="J1061" i="2"/>
  <c r="J1004" i="2"/>
  <c r="J846" i="2"/>
  <c r="J652" i="2"/>
  <c r="J389" i="2"/>
  <c r="BK189" i="2"/>
  <c r="BK3352" i="2"/>
  <c r="J3288" i="2"/>
  <c r="BK3112" i="2"/>
  <c r="BK2988" i="2"/>
  <c r="BK2851" i="2"/>
  <c r="BK2591" i="2"/>
  <c r="BK2478" i="2"/>
  <c r="BK2415" i="2"/>
  <c r="J2412" i="2"/>
  <c r="BK2401" i="2"/>
  <c r="BK2363" i="2"/>
  <c r="BK2331" i="2"/>
  <c r="BK2293" i="2"/>
  <c r="J2262" i="2"/>
  <c r="J2189" i="2"/>
  <c r="J2164" i="2"/>
  <c r="J2130" i="2"/>
  <c r="BK2087" i="2"/>
  <c r="J1952" i="2"/>
  <c r="BK1716" i="2"/>
  <c r="J1350" i="2"/>
  <c r="J1307" i="2"/>
  <c r="J1200" i="2"/>
  <c r="J932" i="2"/>
  <c r="BK727" i="2"/>
  <c r="J424" i="2"/>
  <c r="BK211" i="2"/>
  <c r="J178" i="3"/>
  <c r="BK103" i="3"/>
  <c r="J104" i="4"/>
  <c r="BK106" i="4"/>
  <c r="BK3167" i="2"/>
  <c r="BK3072" i="2"/>
  <c r="BK2963" i="2"/>
  <c r="J2852" i="2"/>
  <c r="J2784" i="2"/>
  <c r="J2715" i="2"/>
  <c r="J2569" i="2"/>
  <c r="J2474" i="2"/>
  <c r="J2449" i="2"/>
  <c r="BK2392" i="2"/>
  <c r="BK2356" i="2"/>
  <c r="J2326" i="2"/>
  <c r="BK2288" i="2"/>
  <c r="J2264" i="2"/>
  <c r="BK2233" i="2"/>
  <c r="BK2172" i="2"/>
  <c r="J2150" i="2"/>
  <c r="J2102" i="2"/>
  <c r="J1962" i="2"/>
  <c r="J1838" i="2"/>
  <c r="J1632" i="2"/>
  <c r="BK1455" i="2"/>
  <c r="BK1190" i="2"/>
  <c r="BK1023" i="2"/>
  <c r="J765" i="2"/>
  <c r="J630" i="2"/>
  <c r="BK513" i="2"/>
  <c r="BK383" i="2"/>
  <c r="J251" i="2"/>
  <c r="J3327" i="2"/>
  <c r="J3180" i="2"/>
  <c r="J3036" i="2"/>
  <c r="BK2933" i="2"/>
  <c r="BK2754" i="2"/>
  <c r="BK2649" i="2"/>
  <c r="J2473" i="2"/>
  <c r="BK2453" i="2"/>
  <c r="J2422" i="2"/>
  <c r="J2401" i="2"/>
  <c r="J2350" i="2"/>
  <c r="BK2325" i="2"/>
  <c r="BK2297" i="2"/>
  <c r="J2249" i="2"/>
  <c r="BK2237" i="2"/>
  <c r="J2200" i="2"/>
  <c r="BK2150" i="2"/>
  <c r="BK2088" i="2"/>
  <c r="J1966" i="2"/>
  <c r="J1434" i="2"/>
  <c r="BK1261" i="2"/>
  <c r="J1108" i="2"/>
  <c r="BK887" i="2"/>
  <c r="J747" i="2"/>
  <c r="BK460" i="2"/>
  <c r="J395" i="2"/>
  <c r="J3279" i="2"/>
  <c r="BK3033" i="2"/>
  <c r="BK2864" i="2"/>
  <c r="BK2801" i="2"/>
  <c r="J2642" i="2"/>
  <c r="J2633" i="2"/>
  <c r="J2444" i="2"/>
  <c r="BK2421" i="2"/>
  <c r="J2362" i="2"/>
  <c r="J2320" i="2"/>
  <c r="J2283" i="2"/>
  <c r="BK2250" i="2"/>
  <c r="J2173" i="2"/>
  <c r="BK2123" i="2"/>
  <c r="J2004" i="2"/>
  <c r="BK1779" i="2"/>
  <c r="J1500" i="2"/>
  <c r="J1413" i="2"/>
  <c r="BK1311" i="2"/>
  <c r="BK1191" i="2"/>
  <c r="J1037" i="2"/>
  <c r="BK914" i="2"/>
  <c r="J699" i="2"/>
  <c r="BK559" i="2"/>
  <c r="J387" i="2"/>
  <c r="BK242" i="2"/>
  <c r="J3337" i="2"/>
  <c r="J3244" i="2"/>
  <c r="BK3107" i="2"/>
  <c r="J2928" i="2"/>
  <c r="BK2740" i="2"/>
  <c r="J2525" i="2"/>
  <c r="J2464" i="2"/>
  <c r="J2417" i="2"/>
  <c r="J2397" i="2"/>
  <c r="J2372" i="2"/>
  <c r="J2304" i="2"/>
  <c r="J2271" i="2"/>
  <c r="BK2241" i="2"/>
  <c r="BK2200" i="2"/>
  <c r="BK2163" i="2"/>
  <c r="J2129" i="2"/>
  <c r="BK2064" i="2"/>
  <c r="BK1946" i="2"/>
  <c r="BK1651" i="2"/>
  <c r="J1495" i="2"/>
  <c r="BK1333" i="2"/>
  <c r="BK1090" i="2"/>
  <c r="BK812" i="2"/>
  <c r="J571" i="2"/>
  <c r="J417" i="2"/>
  <c r="BK151" i="2"/>
  <c r="J135" i="3"/>
  <c r="J119" i="3"/>
  <c r="J106" i="4"/>
  <c r="BK93" i="4"/>
  <c r="I147" i="6" l="1"/>
  <c r="I146" i="6"/>
  <c r="T133" i="2"/>
  <c r="R430" i="2"/>
  <c r="BK565" i="2"/>
  <c r="J565" i="2" s="1"/>
  <c r="J63" i="2" s="1"/>
  <c r="BK704" i="2"/>
  <c r="J704" i="2" s="1"/>
  <c r="J64" i="2" s="1"/>
  <c r="BK863" i="2"/>
  <c r="J863" i="2" s="1"/>
  <c r="J65" i="2" s="1"/>
  <c r="T886" i="2"/>
  <c r="T1181" i="2"/>
  <c r="P1505" i="2"/>
  <c r="P1204" i="2" s="1"/>
  <c r="P1601" i="2"/>
  <c r="BK1631" i="2"/>
  <c r="J1631" i="2" s="1"/>
  <c r="J73" i="2" s="1"/>
  <c r="BK1806" i="2"/>
  <c r="J1806" i="2" s="1"/>
  <c r="J74" i="2" s="1"/>
  <c r="T1965" i="2"/>
  <c r="T2095" i="2"/>
  <c r="P2106" i="2"/>
  <c r="T2144" i="2"/>
  <c r="R2174" i="2"/>
  <c r="BK2193" i="2"/>
  <c r="J2193" i="2" s="1"/>
  <c r="J80" i="2" s="1"/>
  <c r="BK2212" i="2"/>
  <c r="J2212" i="2" s="1"/>
  <c r="J84" i="2" s="1"/>
  <c r="R2309" i="2"/>
  <c r="P2339" i="2"/>
  <c r="R2353" i="2"/>
  <c r="P2365" i="2"/>
  <c r="R2374" i="2"/>
  <c r="BK2382" i="2"/>
  <c r="J2382" i="2" s="1"/>
  <c r="J90" i="2" s="1"/>
  <c r="T2391" i="2"/>
  <c r="P2436" i="2"/>
  <c r="P2456" i="2"/>
  <c r="P2480" i="2"/>
  <c r="R2495" i="2"/>
  <c r="T2610" i="2"/>
  <c r="T2641" i="2"/>
  <c r="T2717" i="2"/>
  <c r="R2727" i="2"/>
  <c r="T2857" i="2"/>
  <c r="T3035" i="2"/>
  <c r="T3091" i="2"/>
  <c r="T3101" i="2"/>
  <c r="P3119" i="2"/>
  <c r="BK3191" i="2"/>
  <c r="J3191" i="2" s="1"/>
  <c r="J105" i="2" s="1"/>
  <c r="BK3273" i="2"/>
  <c r="J3273" i="2" s="1"/>
  <c r="J107" i="2" s="1"/>
  <c r="BK3290" i="2"/>
  <c r="J3290" i="2" s="1"/>
  <c r="J108" i="2" s="1"/>
  <c r="T3320" i="2"/>
  <c r="T3319" i="2" s="1"/>
  <c r="T3419" i="2"/>
  <c r="BK87" i="3"/>
  <c r="J87" i="3" s="1"/>
  <c r="J61" i="3" s="1"/>
  <c r="P134" i="3"/>
  <c r="P171" i="3"/>
  <c r="BK103" i="4"/>
  <c r="J103" i="4"/>
  <c r="J62" i="4"/>
  <c r="P133" i="2"/>
  <c r="BK430" i="2"/>
  <c r="J430" i="2" s="1"/>
  <c r="J62" i="2" s="1"/>
  <c r="T430" i="2"/>
  <c r="R565" i="2"/>
  <c r="P704" i="2"/>
  <c r="P863" i="2"/>
  <c r="BK886" i="2"/>
  <c r="J886" i="2" s="1"/>
  <c r="J66" i="2" s="1"/>
  <c r="BK1181" i="2"/>
  <c r="J1181" i="2" s="1"/>
  <c r="J67" i="2" s="1"/>
  <c r="BK1505" i="2"/>
  <c r="J1505" i="2" s="1"/>
  <c r="J69" i="2" s="1"/>
  <c r="R1601" i="2"/>
  <c r="P1631" i="2"/>
  <c r="P1806" i="2"/>
  <c r="P1965" i="2"/>
  <c r="P2095" i="2"/>
  <c r="BK2106" i="2"/>
  <c r="J2106" i="2" s="1"/>
  <c r="J77" i="2" s="1"/>
  <c r="P2144" i="2"/>
  <c r="P2174" i="2"/>
  <c r="P2193" i="2"/>
  <c r="T2212" i="2"/>
  <c r="BK2309" i="2"/>
  <c r="J2309" i="2" s="1"/>
  <c r="J85" i="2" s="1"/>
  <c r="BK2339" i="2"/>
  <c r="J2339" i="2" s="1"/>
  <c r="J86" i="2" s="1"/>
  <c r="BK2353" i="2"/>
  <c r="J2353" i="2" s="1"/>
  <c r="J87" i="2" s="1"/>
  <c r="BK2365" i="2"/>
  <c r="J2365" i="2" s="1"/>
  <c r="J88" i="2" s="1"/>
  <c r="BK2374" i="2"/>
  <c r="J2374" i="2" s="1"/>
  <c r="J89" i="2" s="1"/>
  <c r="P2382" i="2"/>
  <c r="P2391" i="2"/>
  <c r="T2436" i="2"/>
  <c r="T2456" i="2"/>
  <c r="T2480" i="2"/>
  <c r="BK2495" i="2"/>
  <c r="J2495" i="2" s="1"/>
  <c r="J95" i="2" s="1"/>
  <c r="R2610" i="2"/>
  <c r="R2641" i="2"/>
  <c r="P2717" i="2"/>
  <c r="BK2727" i="2"/>
  <c r="J2727" i="2" s="1"/>
  <c r="J99" i="2" s="1"/>
  <c r="R2857" i="2"/>
  <c r="R3035" i="2"/>
  <c r="R3091" i="2"/>
  <c r="P3101" i="2"/>
  <c r="T3119" i="2"/>
  <c r="T3191" i="2"/>
  <c r="R3273" i="2"/>
  <c r="P3290" i="2"/>
  <c r="BK3320" i="2"/>
  <c r="J3320" i="2" s="1"/>
  <c r="J110" i="2" s="1"/>
  <c r="BK3419" i="2"/>
  <c r="J3419" i="2" s="1"/>
  <c r="J111" i="2" s="1"/>
  <c r="R87" i="3"/>
  <c r="T134" i="3"/>
  <c r="T171" i="3"/>
  <c r="T87" i="4"/>
  <c r="R103" i="4"/>
  <c r="R133" i="2"/>
  <c r="P430" i="2"/>
  <c r="P565" i="2"/>
  <c r="T704" i="2"/>
  <c r="R863" i="2"/>
  <c r="R886" i="2"/>
  <c r="P1181" i="2"/>
  <c r="R1505" i="2"/>
  <c r="R1204" i="2" s="1"/>
  <c r="BK1601" i="2"/>
  <c r="J1601" i="2" s="1"/>
  <c r="J70" i="2" s="1"/>
  <c r="R1631" i="2"/>
  <c r="R1806" i="2"/>
  <c r="BK1965" i="2"/>
  <c r="J1965" i="2" s="1"/>
  <c r="J75" i="2" s="1"/>
  <c r="BK2095" i="2"/>
  <c r="J2095" i="2" s="1"/>
  <c r="J76" i="2" s="1"/>
  <c r="T2106" i="2"/>
  <c r="R2144" i="2"/>
  <c r="T2174" i="2"/>
  <c r="T2193" i="2"/>
  <c r="R2212" i="2"/>
  <c r="P2309" i="2"/>
  <c r="R2339" i="2"/>
  <c r="T2353" i="2"/>
  <c r="R2365" i="2"/>
  <c r="T2374" i="2"/>
  <c r="R2382" i="2"/>
  <c r="BK2391" i="2"/>
  <c r="J2391" i="2" s="1"/>
  <c r="J91" i="2" s="1"/>
  <c r="BK2436" i="2"/>
  <c r="J2436" i="2" s="1"/>
  <c r="J92" i="2" s="1"/>
  <c r="BK2456" i="2"/>
  <c r="J2456" i="2" s="1"/>
  <c r="J93" i="2" s="1"/>
  <c r="T2495" i="2"/>
  <c r="P2610" i="2"/>
  <c r="BK2641" i="2"/>
  <c r="J2641" i="2" s="1"/>
  <c r="J97" i="2" s="1"/>
  <c r="BK2717" i="2"/>
  <c r="J2717" i="2" s="1"/>
  <c r="J98" i="2" s="1"/>
  <c r="T2727" i="2"/>
  <c r="BK2857" i="2"/>
  <c r="J2857" i="2" s="1"/>
  <c r="J100" i="2" s="1"/>
  <c r="P3035" i="2"/>
  <c r="P3091" i="2"/>
  <c r="R3101" i="2"/>
  <c r="R3119" i="2"/>
  <c r="R3191" i="2"/>
  <c r="P3273" i="2"/>
  <c r="T3290" i="2"/>
  <c r="P3320" i="2"/>
  <c r="P3319" i="2" s="1"/>
  <c r="R3419" i="2"/>
  <c r="P87" i="3"/>
  <c r="P86" i="3"/>
  <c r="P85" i="3"/>
  <c r="AU56" i="1"/>
  <c r="BK134" i="3"/>
  <c r="J134" i="3"/>
  <c r="J62" i="3"/>
  <c r="BK171" i="3"/>
  <c r="J171" i="3" s="1"/>
  <c r="J64" i="3" s="1"/>
  <c r="P87" i="4"/>
  <c r="BK133" i="2"/>
  <c r="J133" i="2" s="1"/>
  <c r="J61" i="2" s="1"/>
  <c r="T565" i="2"/>
  <c r="R704" i="2"/>
  <c r="T863" i="2"/>
  <c r="P886" i="2"/>
  <c r="R1181" i="2"/>
  <c r="T1505" i="2"/>
  <c r="T1204" i="2" s="1"/>
  <c r="T1601" i="2"/>
  <c r="T1631" i="2"/>
  <c r="T1806" i="2"/>
  <c r="R1965" i="2"/>
  <c r="R2095" i="2"/>
  <c r="R2106" i="2"/>
  <c r="BK2144" i="2"/>
  <c r="J2144" i="2" s="1"/>
  <c r="J78" i="2" s="1"/>
  <c r="BK2174" i="2"/>
  <c r="J2174" i="2" s="1"/>
  <c r="J79" i="2" s="1"/>
  <c r="R2193" i="2"/>
  <c r="P2212" i="2"/>
  <c r="T2309" i="2"/>
  <c r="T2339" i="2"/>
  <c r="P2353" i="2"/>
  <c r="T2365" i="2"/>
  <c r="P2374" i="2"/>
  <c r="T2382" i="2"/>
  <c r="R2391" i="2"/>
  <c r="R2436" i="2"/>
  <c r="R2456" i="2"/>
  <c r="R2480" i="2"/>
  <c r="P2495" i="2"/>
  <c r="BK2610" i="2"/>
  <c r="J2610" i="2" s="1"/>
  <c r="J96" i="2" s="1"/>
  <c r="P2641" i="2"/>
  <c r="R2717" i="2"/>
  <c r="P2727" i="2"/>
  <c r="P2857" i="2"/>
  <c r="BK3035" i="2"/>
  <c r="J3035" i="2" s="1"/>
  <c r="J101" i="2" s="1"/>
  <c r="BK3091" i="2"/>
  <c r="J3091" i="2" s="1"/>
  <c r="J102" i="2" s="1"/>
  <c r="BK3101" i="2"/>
  <c r="J3101" i="2" s="1"/>
  <c r="J103" i="2" s="1"/>
  <c r="BK3119" i="2"/>
  <c r="J3119" i="2" s="1"/>
  <c r="J104" i="2" s="1"/>
  <c r="P3191" i="2"/>
  <c r="T3273" i="2"/>
  <c r="R3290" i="2"/>
  <c r="R3320" i="2"/>
  <c r="R3319" i="2" s="1"/>
  <c r="P3419" i="2"/>
  <c r="T87" i="3"/>
  <c r="T86" i="3" s="1"/>
  <c r="T85" i="3" s="1"/>
  <c r="R134" i="3"/>
  <c r="R171" i="3"/>
  <c r="BK87" i="4"/>
  <c r="R87" i="4"/>
  <c r="P103" i="4"/>
  <c r="T103" i="4"/>
  <c r="BK113" i="4"/>
  <c r="J113" i="4"/>
  <c r="J64" i="4"/>
  <c r="P113" i="4"/>
  <c r="R113" i="4"/>
  <c r="T113" i="4"/>
  <c r="BK1627" i="2"/>
  <c r="J1627" i="2" s="1"/>
  <c r="J71" i="2" s="1"/>
  <c r="BK2199" i="2"/>
  <c r="J2199" i="2" s="1"/>
  <c r="J81" i="2" s="1"/>
  <c r="BK2201" i="2"/>
  <c r="J2201" i="2" s="1"/>
  <c r="J82" i="2" s="1"/>
  <c r="BK2207" i="2"/>
  <c r="J2207" i="2" s="1"/>
  <c r="J83" i="2" s="1"/>
  <c r="BK3243" i="2"/>
  <c r="J3243" i="2" s="1"/>
  <c r="J106" i="2" s="1"/>
  <c r="BK163" i="3"/>
  <c r="J163" i="3"/>
  <c r="J63" i="3" s="1"/>
  <c r="BK182" i="3"/>
  <c r="J182" i="3" s="1"/>
  <c r="J65" i="3" s="1"/>
  <c r="E48" i="3"/>
  <c r="BK110" i="4"/>
  <c r="J110" i="4" s="1"/>
  <c r="J63" i="4" s="1"/>
  <c r="BK121" i="4"/>
  <c r="J121" i="4"/>
  <c r="J65" i="4" s="1"/>
  <c r="E75" i="4"/>
  <c r="BE88" i="4"/>
  <c r="BE108" i="4"/>
  <c r="BE111" i="4"/>
  <c r="BE122" i="4"/>
  <c r="J52" i="4"/>
  <c r="BE97" i="4"/>
  <c r="BE101" i="4"/>
  <c r="BE106" i="4"/>
  <c r="F55" i="4"/>
  <c r="BE93" i="4"/>
  <c r="BE114" i="4"/>
  <c r="BE104" i="4"/>
  <c r="BE119" i="4"/>
  <c r="J79" i="3"/>
  <c r="BE88" i="3"/>
  <c r="BE96" i="3"/>
  <c r="BE121" i="3"/>
  <c r="BE152" i="3"/>
  <c r="BE160" i="3"/>
  <c r="BE172" i="3"/>
  <c r="BE183" i="3"/>
  <c r="F55" i="3"/>
  <c r="BE128" i="3"/>
  <c r="BE130" i="3"/>
  <c r="BE135" i="3"/>
  <c r="BE148" i="3"/>
  <c r="BE174" i="3"/>
  <c r="BE180" i="3"/>
  <c r="BE119" i="3"/>
  <c r="BE140" i="3"/>
  <c r="BE157" i="3"/>
  <c r="BE164" i="3"/>
  <c r="BE103" i="3"/>
  <c r="BE110" i="3"/>
  <c r="BE117" i="3"/>
  <c r="BE146" i="3"/>
  <c r="BE178" i="3"/>
  <c r="F55" i="2"/>
  <c r="BE134" i="2"/>
  <c r="BE156" i="2"/>
  <c r="BE166" i="2"/>
  <c r="BE189" i="2"/>
  <c r="BE242" i="2"/>
  <c r="BE274" i="2"/>
  <c r="BE288" i="2"/>
  <c r="BE292" i="2"/>
  <c r="BE344" i="2"/>
  <c r="BE354" i="2"/>
  <c r="BE369" i="2"/>
  <c r="BE377" i="2"/>
  <c r="BE383" i="2"/>
  <c r="BE387" i="2"/>
  <c r="BE398" i="2"/>
  <c r="BE405" i="2"/>
  <c r="BE460" i="2"/>
  <c r="BE488" i="2"/>
  <c r="BE498" i="2"/>
  <c r="BE524" i="2"/>
  <c r="BE548" i="2"/>
  <c r="BE578" i="2"/>
  <c r="BE593" i="2"/>
  <c r="BE598" i="2"/>
  <c r="BE608" i="2"/>
  <c r="BE618" i="2"/>
  <c r="BE630" i="2"/>
  <c r="BE647" i="2"/>
  <c r="BE674" i="2"/>
  <c r="BE699" i="2"/>
  <c r="BE705" i="2"/>
  <c r="BE710" i="2"/>
  <c r="BE765" i="2"/>
  <c r="BE800" i="2"/>
  <c r="BE814" i="2"/>
  <c r="BE841" i="2"/>
  <c r="BE894" i="2"/>
  <c r="BE963" i="2"/>
  <c r="BE982" i="2"/>
  <c r="BE1002" i="2"/>
  <c r="BE1009" i="2"/>
  <c r="BE1023" i="2"/>
  <c r="BE1056" i="2"/>
  <c r="BE1071" i="2"/>
  <c r="BE1083" i="2"/>
  <c r="BE1097" i="2"/>
  <c r="BE1113" i="2"/>
  <c r="BE1118" i="2"/>
  <c r="BE1157" i="2"/>
  <c r="BE1168" i="2"/>
  <c r="BE1182" i="2"/>
  <c r="BE1188" i="2"/>
  <c r="BE1190" i="2"/>
  <c r="BE1217" i="2"/>
  <c r="BE1261" i="2"/>
  <c r="BE1276" i="2"/>
  <c r="BE1316" i="2"/>
  <c r="BE1334" i="2"/>
  <c r="BE1337" i="2"/>
  <c r="BE1343" i="2"/>
  <c r="BE1359" i="2"/>
  <c r="BE1377" i="2"/>
  <c r="BE1396" i="2"/>
  <c r="BE1407" i="2"/>
  <c r="BE1427" i="2"/>
  <c r="BE1439" i="2"/>
  <c r="BE1455" i="2"/>
  <c r="BE1479" i="2"/>
  <c r="BE1500" i="2"/>
  <c r="BE1564" i="2"/>
  <c r="BE1594" i="2"/>
  <c r="BE1612" i="2"/>
  <c r="BE1632" i="2"/>
  <c r="BE1718" i="2"/>
  <c r="BE1731" i="2"/>
  <c r="BE1733" i="2"/>
  <c r="BE1749" i="2"/>
  <c r="BE1753" i="2"/>
  <c r="BE1788" i="2"/>
  <c r="BE1802" i="2"/>
  <c r="BE1804" i="2"/>
  <c r="BE1825" i="2"/>
  <c r="BE1827" i="2"/>
  <c r="BE1838" i="2"/>
  <c r="BE1840" i="2"/>
  <c r="BE1863" i="2"/>
  <c r="BE1885" i="2"/>
  <c r="BE1999" i="2"/>
  <c r="BE2028" i="2"/>
  <c r="BE2058" i="2"/>
  <c r="BE2073" i="2"/>
  <c r="BE2085" i="2"/>
  <c r="BE2114" i="2"/>
  <c r="BE2116" i="2"/>
  <c r="BE2136" i="2"/>
  <c r="BE2147" i="2"/>
  <c r="BE2150" i="2"/>
  <c r="BE2153" i="2"/>
  <c r="BE2158" i="2"/>
  <c r="BE2159" i="2"/>
  <c r="BE2164" i="2"/>
  <c r="BE2165" i="2"/>
  <c r="BE2170" i="2"/>
  <c r="BE2175" i="2"/>
  <c r="BE2178" i="2"/>
  <c r="BE2185" i="2"/>
  <c r="BE2189" i="2"/>
  <c r="BE2191" i="2"/>
  <c r="BE2215" i="2"/>
  <c r="BE2218" i="2"/>
  <c r="BE2222" i="2"/>
  <c r="BE2226" i="2"/>
  <c r="BE2229" i="2"/>
  <c r="BE2230" i="2"/>
  <c r="BE2235" i="2"/>
  <c r="BE2237" i="2"/>
  <c r="BE2240" i="2"/>
  <c r="BE2242" i="2"/>
  <c r="BE2243" i="2"/>
  <c r="BE2245" i="2"/>
  <c r="BE2249" i="2"/>
  <c r="BE2252" i="2"/>
  <c r="BE2255" i="2"/>
  <c r="BE2259" i="2"/>
  <c r="BE2263" i="2"/>
  <c r="BE2272" i="2"/>
  <c r="BE2273" i="2"/>
  <c r="BE2274" i="2"/>
  <c r="BE2279" i="2"/>
  <c r="BE2280" i="2"/>
  <c r="BE2283" i="2"/>
  <c r="BE2285" i="2"/>
  <c r="BE2286" i="2"/>
  <c r="BE2291" i="2"/>
  <c r="BE2295" i="2"/>
  <c r="BE2298" i="2"/>
  <c r="BE2301" i="2"/>
  <c r="BE2310" i="2"/>
  <c r="BE2311" i="2"/>
  <c r="BE2313" i="2"/>
  <c r="BE2317" i="2"/>
  <c r="BE2324" i="2"/>
  <c r="BE2325" i="2"/>
  <c r="BE2328" i="2"/>
  <c r="BE2329" i="2"/>
  <c r="BE2335" i="2"/>
  <c r="BE2347" i="2"/>
  <c r="BE2350" i="2"/>
  <c r="BE2354" i="2"/>
  <c r="BE2356" i="2"/>
  <c r="BE2358" i="2"/>
  <c r="BE2362" i="2"/>
  <c r="BE2366" i="2"/>
  <c r="BE2368" i="2"/>
  <c r="BE2383" i="2"/>
  <c r="BE2398" i="2"/>
  <c r="BE2410" i="2"/>
  <c r="BE2421" i="2"/>
  <c r="BE2424" i="2"/>
  <c r="BE2428" i="2"/>
  <c r="BE2432" i="2"/>
  <c r="BE2434" i="2"/>
  <c r="BE2440" i="2"/>
  <c r="BE2441" i="2"/>
  <c r="BE2442" i="2"/>
  <c r="BE2444" i="2"/>
  <c r="BE2447" i="2"/>
  <c r="BE2452" i="2"/>
  <c r="BE2454" i="2"/>
  <c r="BE2458" i="2"/>
  <c r="BE2459" i="2"/>
  <c r="BE2461" i="2"/>
  <c r="BE2465" i="2"/>
  <c r="BE2468" i="2"/>
  <c r="BE2472" i="2"/>
  <c r="BE2501" i="2"/>
  <c r="BE2516" i="2"/>
  <c r="BE2548" i="2"/>
  <c r="BE2560" i="2"/>
  <c r="BE2603" i="2"/>
  <c r="BE2611" i="2"/>
  <c r="BE2631" i="2"/>
  <c r="BE2639" i="2"/>
  <c r="BE2649" i="2"/>
  <c r="BE2684" i="2"/>
  <c r="BE2691" i="2"/>
  <c r="BE2701" i="2"/>
  <c r="BE2715" i="2"/>
  <c r="BE2725" i="2"/>
  <c r="BE2742" i="2"/>
  <c r="BE2745" i="2"/>
  <c r="BE2754" i="2"/>
  <c r="BE2768" i="2"/>
  <c r="BE2784" i="2"/>
  <c r="BE2823" i="2"/>
  <c r="BE2845" i="2"/>
  <c r="BE2848" i="2"/>
  <c r="BE2858" i="2"/>
  <c r="BE2872" i="2"/>
  <c r="BE2877" i="2"/>
  <c r="BE2902" i="2"/>
  <c r="BE2908" i="2"/>
  <c r="BE2938" i="2"/>
  <c r="BE2963" i="2"/>
  <c r="BE2982" i="2"/>
  <c r="BE3003" i="2"/>
  <c r="BE3027" i="2"/>
  <c r="BE3036" i="2"/>
  <c r="BE3042" i="2"/>
  <c r="BE3062" i="2"/>
  <c r="BE3067" i="2"/>
  <c r="BE3087" i="2"/>
  <c r="BE3099" i="2"/>
  <c r="BE3167" i="2"/>
  <c r="BE3182" i="2"/>
  <c r="BE3189" i="2"/>
  <c r="BE3279" i="2"/>
  <c r="BE3288" i="2"/>
  <c r="BE3317" i="2"/>
  <c r="BE3321" i="2"/>
  <c r="BE3401" i="2"/>
  <c r="BE3413" i="2"/>
  <c r="E48" i="2"/>
  <c r="BE146" i="2"/>
  <c r="BE161" i="2"/>
  <c r="BE246" i="2"/>
  <c r="BE258" i="2"/>
  <c r="BE296" i="2"/>
  <c r="BE328" i="2"/>
  <c r="BE340" i="2"/>
  <c r="BE349" i="2"/>
  <c r="BE364" i="2"/>
  <c r="BE371" i="2"/>
  <c r="BE385" i="2"/>
  <c r="BE388" i="2"/>
  <c r="BE394" i="2"/>
  <c r="BE412" i="2"/>
  <c r="BE424" i="2"/>
  <c r="BE431" i="2"/>
  <c r="BE451" i="2"/>
  <c r="BE469" i="2"/>
  <c r="BE478" i="2"/>
  <c r="BE508" i="2"/>
  <c r="BE571" i="2"/>
  <c r="BE583" i="2"/>
  <c r="BE603" i="2"/>
  <c r="BE642" i="2"/>
  <c r="BE657" i="2"/>
  <c r="BE721" i="2"/>
  <c r="BE726" i="2"/>
  <c r="BE727" i="2"/>
  <c r="BE736" i="2"/>
  <c r="BE758" i="2"/>
  <c r="BE802" i="2"/>
  <c r="BE832" i="2"/>
  <c r="BE859" i="2"/>
  <c r="BE869" i="2"/>
  <c r="BE879" i="2"/>
  <c r="BE927" i="2"/>
  <c r="BE992" i="2"/>
  <c r="BE1025" i="2"/>
  <c r="BE1076" i="2"/>
  <c r="BE1142" i="2"/>
  <c r="BE1152" i="2"/>
  <c r="BE1180" i="2"/>
  <c r="BE1189" i="2"/>
  <c r="BE1196" i="2"/>
  <c r="BE1197" i="2"/>
  <c r="BE1202" i="2"/>
  <c r="BE1248" i="2"/>
  <c r="BE1293" i="2"/>
  <c r="BE1332" i="2"/>
  <c r="BE1338" i="2"/>
  <c r="BE1372" i="2"/>
  <c r="BE1418" i="2"/>
  <c r="BE1434" i="2"/>
  <c r="BE1467" i="2"/>
  <c r="BE1506" i="2"/>
  <c r="BE1550" i="2"/>
  <c r="BE1557" i="2"/>
  <c r="BE1602" i="2"/>
  <c r="BE1606" i="2"/>
  <c r="BE1610" i="2"/>
  <c r="BE1628" i="2"/>
  <c r="BE1693" i="2"/>
  <c r="BE1742" i="2"/>
  <c r="BE1770" i="2"/>
  <c r="BE1781" i="2"/>
  <c r="BE1820" i="2"/>
  <c r="BE1861" i="2"/>
  <c r="BE1936" i="2"/>
  <c r="BE1952" i="2"/>
  <c r="BE1957" i="2"/>
  <c r="BE1963" i="2"/>
  <c r="BE1966" i="2"/>
  <c r="BE1977" i="2"/>
  <c r="BE1981" i="2"/>
  <c r="BE1994" i="2"/>
  <c r="BE2006" i="2"/>
  <c r="BE2025" i="2"/>
  <c r="BE2035" i="2"/>
  <c r="BE2060" i="2"/>
  <c r="BE2096" i="2"/>
  <c r="BE2102" i="2"/>
  <c r="BE2107" i="2"/>
  <c r="BE2112" i="2"/>
  <c r="BE2113" i="2"/>
  <c r="BE2115" i="2"/>
  <c r="BE2121" i="2"/>
  <c r="BE2135" i="2"/>
  <c r="BE2139" i="2"/>
  <c r="BE2142" i="2"/>
  <c r="BE2145" i="2"/>
  <c r="BE2149" i="2"/>
  <c r="BE2152" i="2"/>
  <c r="BE2154" i="2"/>
  <c r="BE2155" i="2"/>
  <c r="BE2160" i="2"/>
  <c r="BE2171" i="2"/>
  <c r="BE2177" i="2"/>
  <c r="BE2187" i="2"/>
  <c r="BE2190" i="2"/>
  <c r="BE2192" i="2"/>
  <c r="BE2194" i="2"/>
  <c r="BE2195" i="2"/>
  <c r="BE2208" i="2"/>
  <c r="BE2219" i="2"/>
  <c r="BE2220" i="2"/>
  <c r="BE2221" i="2"/>
  <c r="BE2223" i="2"/>
  <c r="BE2227" i="2"/>
  <c r="BE2246" i="2"/>
  <c r="BE2248" i="2"/>
  <c r="BE2256" i="2"/>
  <c r="BE2257" i="2"/>
  <c r="BE2260" i="2"/>
  <c r="BE2264" i="2"/>
  <c r="BE2268" i="2"/>
  <c r="BE2269" i="2"/>
  <c r="BE2281" i="2"/>
  <c r="BE2284" i="2"/>
  <c r="BE2287" i="2"/>
  <c r="BE2294" i="2"/>
  <c r="BE2296" i="2"/>
  <c r="BE2299" i="2"/>
  <c r="BE2300" i="2"/>
  <c r="BE2304" i="2"/>
  <c r="BE2306" i="2"/>
  <c r="BE2308" i="2"/>
  <c r="BE2312" i="2"/>
  <c r="BE2315" i="2"/>
  <c r="BE2321" i="2"/>
  <c r="BE2326" i="2"/>
  <c r="BE2327" i="2"/>
  <c r="BE2338" i="2"/>
  <c r="BE2340" i="2"/>
  <c r="BE2341" i="2"/>
  <c r="BE2345" i="2"/>
  <c r="BE2349" i="2"/>
  <c r="BE2355" i="2"/>
  <c r="BE2357" i="2"/>
  <c r="BE2359" i="2"/>
  <c r="BE2369" i="2"/>
  <c r="BE2371" i="2"/>
  <c r="BE2379" i="2"/>
  <c r="BE2395" i="2"/>
  <c r="BE2397" i="2"/>
  <c r="BE2400" i="2"/>
  <c r="BE2404" i="2"/>
  <c r="BE2408" i="2"/>
  <c r="BE2412" i="2"/>
  <c r="BE2414" i="2"/>
  <c r="BE2417" i="2"/>
  <c r="BE2419" i="2"/>
  <c r="BE2422" i="2"/>
  <c r="BE2429" i="2"/>
  <c r="BE2433" i="2"/>
  <c r="BE2446" i="2"/>
  <c r="BE2449" i="2"/>
  <c r="BE2450" i="2"/>
  <c r="BE2453" i="2"/>
  <c r="BE2460" i="2"/>
  <c r="BE2462" i="2"/>
  <c r="BE2464" i="2"/>
  <c r="BE2467" i="2"/>
  <c r="BE2469" i="2"/>
  <c r="BE2474" i="2"/>
  <c r="BE2476" i="2"/>
  <c r="BE2481" i="2"/>
  <c r="BE2491" i="2"/>
  <c r="BE2493" i="2"/>
  <c r="BE2496" i="2"/>
  <c r="BE2507" i="2"/>
  <c r="BE2530" i="2"/>
  <c r="BE2542" i="2"/>
  <c r="BE2616" i="2"/>
  <c r="BE2626" i="2"/>
  <c r="BE2679" i="2"/>
  <c r="BE2696" i="2"/>
  <c r="BE2710" i="2"/>
  <c r="BE2718" i="2"/>
  <c r="BE2740" i="2"/>
  <c r="BE2796" i="2"/>
  <c r="BE2797" i="2"/>
  <c r="BE2814" i="2"/>
  <c r="BE2844" i="2"/>
  <c r="BE2847" i="2"/>
  <c r="BE2850" i="2"/>
  <c r="BE2852" i="2"/>
  <c r="BE2854" i="2"/>
  <c r="BE2882" i="2"/>
  <c r="BE2917" i="2"/>
  <c r="BE2923" i="2"/>
  <c r="BE2928" i="2"/>
  <c r="BE2961" i="2"/>
  <c r="BE2967" i="2"/>
  <c r="BE2973" i="2"/>
  <c r="BE2988" i="2"/>
  <c r="BE3008" i="2"/>
  <c r="BE3020" i="2"/>
  <c r="BE3031" i="2"/>
  <c r="BE3053" i="2"/>
  <c r="BE3072" i="2"/>
  <c r="BE3097" i="2"/>
  <c r="BE3102" i="2"/>
  <c r="BE3107" i="2"/>
  <c r="BE3117" i="2"/>
  <c r="BE3133" i="2"/>
  <c r="BE3146" i="2"/>
  <c r="BE3160" i="2"/>
  <c r="BE3187" i="2"/>
  <c r="BE3192" i="2"/>
  <c r="BE3197" i="2"/>
  <c r="BE3209" i="2"/>
  <c r="BE3230" i="2"/>
  <c r="BE3244" i="2"/>
  <c r="BE3284" i="2"/>
  <c r="BE3369" i="2"/>
  <c r="BE3388" i="2"/>
  <c r="BE3395" i="2"/>
  <c r="BE3407" i="2"/>
  <c r="BE3425" i="2"/>
  <c r="J52" i="2"/>
  <c r="BE139" i="2"/>
  <c r="BE151" i="2"/>
  <c r="BE176" i="2"/>
  <c r="BE193" i="2"/>
  <c r="BE218" i="2"/>
  <c r="BE251" i="2"/>
  <c r="BE307" i="2"/>
  <c r="BE337" i="2"/>
  <c r="BE376" i="2"/>
  <c r="BE382" i="2"/>
  <c r="BE384" i="2"/>
  <c r="BE386" i="2"/>
  <c r="BE419" i="2"/>
  <c r="BE442" i="2"/>
  <c r="BE483" i="2"/>
  <c r="BE503" i="2"/>
  <c r="BE513" i="2"/>
  <c r="BE588" i="2"/>
  <c r="BE613" i="2"/>
  <c r="BE623" i="2"/>
  <c r="BE634" i="2"/>
  <c r="BE637" i="2"/>
  <c r="BE652" i="2"/>
  <c r="BE684" i="2"/>
  <c r="BE689" i="2"/>
  <c r="BE694" i="2"/>
  <c r="BE714" i="2"/>
  <c r="BE772" i="2"/>
  <c r="BE788" i="2"/>
  <c r="BE807" i="2"/>
  <c r="BE812" i="2"/>
  <c r="BE850" i="2"/>
  <c r="BE874" i="2"/>
  <c r="BE914" i="2"/>
  <c r="BE932" i="2"/>
  <c r="BE942" i="2"/>
  <c r="BE968" i="2"/>
  <c r="BE987" i="2"/>
  <c r="BE1018" i="2"/>
  <c r="BE1031" i="2"/>
  <c r="BE1066" i="2"/>
  <c r="BE1175" i="2"/>
  <c r="BE1185" i="2"/>
  <c r="BE1191" i="2"/>
  <c r="BE1198" i="2"/>
  <c r="BE1200" i="2"/>
  <c r="BE1210" i="2"/>
  <c r="BE1227" i="2"/>
  <c r="BE1241" i="2"/>
  <c r="BE1302" i="2"/>
  <c r="BE1311" i="2"/>
  <c r="BE1333" i="2"/>
  <c r="BE1336" i="2"/>
  <c r="BE1350" i="2"/>
  <c r="BE1360" i="2"/>
  <c r="BE1383" i="2"/>
  <c r="BE1402" i="2"/>
  <c r="BE1450" i="2"/>
  <c r="BE1495" i="2"/>
  <c r="BE1515" i="2"/>
  <c r="BE1583" i="2"/>
  <c r="BE1618" i="2"/>
  <c r="BE1651" i="2"/>
  <c r="BE1668" i="2"/>
  <c r="BE1695" i="2"/>
  <c r="BE1703" i="2"/>
  <c r="BE1716" i="2"/>
  <c r="BE1772" i="2"/>
  <c r="BE1779" i="2"/>
  <c r="BE1793" i="2"/>
  <c r="BE1797" i="2"/>
  <c r="BE1818" i="2"/>
  <c r="BE1892" i="2"/>
  <c r="BE1899" i="2"/>
  <c r="BE1909" i="2"/>
  <c r="BE1946" i="2"/>
  <c r="BE1962" i="2"/>
  <c r="BE1967" i="2"/>
  <c r="BE1968" i="2"/>
  <c r="BE1992" i="2"/>
  <c r="BE2004" i="2"/>
  <c r="BE2054" i="2"/>
  <c r="BE2064" i="2"/>
  <c r="BE2078" i="2"/>
  <c r="BE2087" i="2"/>
  <c r="BE2093" i="2"/>
  <c r="BE2104" i="2"/>
  <c r="BE2108" i="2"/>
  <c r="BE2111" i="2"/>
  <c r="BE2122" i="2"/>
  <c r="BE2124" i="2"/>
  <c r="BE2130" i="2"/>
  <c r="BE2134" i="2"/>
  <c r="BE2146" i="2"/>
  <c r="BE2148" i="2"/>
  <c r="BE2151" i="2"/>
  <c r="BE2156" i="2"/>
  <c r="BE2157" i="2"/>
  <c r="BE2162" i="2"/>
  <c r="BE2166" i="2"/>
  <c r="BE2172" i="2"/>
  <c r="BE2196" i="2"/>
  <c r="BE2213" i="2"/>
  <c r="BE2217" i="2"/>
  <c r="BE2233" i="2"/>
  <c r="BE2241" i="2"/>
  <c r="BE2250" i="2"/>
  <c r="BE2254" i="2"/>
  <c r="BE2258" i="2"/>
  <c r="BE2261" i="2"/>
  <c r="BE2266" i="2"/>
  <c r="BE2267" i="2"/>
  <c r="BE2271" i="2"/>
  <c r="BE2275" i="2"/>
  <c r="BE2277" i="2"/>
  <c r="BE2278" i="2"/>
  <c r="BE2288" i="2"/>
  <c r="BE2289" i="2"/>
  <c r="BE2290" i="2"/>
  <c r="BE2293" i="2"/>
  <c r="BE2302" i="2"/>
  <c r="BE2314" i="2"/>
  <c r="BE2319" i="2"/>
  <c r="BE2323" i="2"/>
  <c r="BE2330" i="2"/>
  <c r="BE2332" i="2"/>
  <c r="BE2333" i="2"/>
  <c r="BE2334" i="2"/>
  <c r="BE2337" i="2"/>
  <c r="BE2342" i="2"/>
  <c r="BE2348" i="2"/>
  <c r="BE2351" i="2"/>
  <c r="BE2361" i="2"/>
  <c r="BE2367" i="2"/>
  <c r="BE2375" i="2"/>
  <c r="BE2378" i="2"/>
  <c r="BE2380" i="2"/>
  <c r="BE2392" i="2"/>
  <c r="BE2393" i="2"/>
  <c r="BE2396" i="2"/>
  <c r="BE2399" i="2"/>
  <c r="BE2403" i="2"/>
  <c r="BE2406" i="2"/>
  <c r="BE2413" i="2"/>
  <c r="BE2420" i="2"/>
  <c r="BE2423" i="2"/>
  <c r="BE2426" i="2"/>
  <c r="BE2427" i="2"/>
  <c r="BE2430" i="2"/>
  <c r="BE2438" i="2"/>
  <c r="BE2439" i="2"/>
  <c r="BE2443" i="2"/>
  <c r="BE2448" i="2"/>
  <c r="BE2455" i="2"/>
  <c r="BE2457" i="2"/>
  <c r="BE2463" i="2"/>
  <c r="BE2471" i="2"/>
  <c r="BE2477" i="2"/>
  <c r="BE2479" i="2"/>
  <c r="BE2511" i="2"/>
  <c r="BE2525" i="2"/>
  <c r="BE2535" i="2"/>
  <c r="BE2544" i="2"/>
  <c r="BE2569" i="2"/>
  <c r="BE2583" i="2"/>
  <c r="BE2598" i="2"/>
  <c r="BE2633" i="2"/>
  <c r="BE2658" i="2"/>
  <c r="BE2674" i="2"/>
  <c r="BE2728" i="2"/>
  <c r="BE2743" i="2"/>
  <c r="BE2760" i="2"/>
  <c r="BE2783" i="2"/>
  <c r="BE2803" i="2"/>
  <c r="BE2846" i="2"/>
  <c r="BE2851" i="2"/>
  <c r="BE2853" i="2"/>
  <c r="BE2864" i="2"/>
  <c r="BE2865" i="2"/>
  <c r="BE2871" i="2"/>
  <c r="BE2892" i="2"/>
  <c r="BE2969" i="2"/>
  <c r="BE3001" i="2"/>
  <c r="BE3005" i="2"/>
  <c r="BE3018" i="2"/>
  <c r="BE3051" i="2"/>
  <c r="BE3089" i="2"/>
  <c r="BE3092" i="2"/>
  <c r="BE3112" i="2"/>
  <c r="BE3120" i="2"/>
  <c r="BE3157" i="2"/>
  <c r="BE3215" i="2"/>
  <c r="BE3221" i="2"/>
  <c r="BE3274" i="2"/>
  <c r="BE3291" i="2"/>
  <c r="BE3297" i="2"/>
  <c r="BE3337" i="2"/>
  <c r="BE3342" i="2"/>
  <c r="BE3352" i="2"/>
  <c r="BE3375" i="2"/>
  <c r="BE211" i="2"/>
  <c r="BE263" i="2"/>
  <c r="BE283" i="2"/>
  <c r="BE311" i="2"/>
  <c r="BE359" i="2"/>
  <c r="BE389" i="2"/>
  <c r="BE395" i="2"/>
  <c r="BE403" i="2"/>
  <c r="BE417" i="2"/>
  <c r="BE493" i="2"/>
  <c r="BE536" i="2"/>
  <c r="BE559" i="2"/>
  <c r="BE566" i="2"/>
  <c r="BE662" i="2"/>
  <c r="BE667" i="2"/>
  <c r="BE679" i="2"/>
  <c r="BE747" i="2"/>
  <c r="BE781" i="2"/>
  <c r="BE797" i="2"/>
  <c r="BE823" i="2"/>
  <c r="BE846" i="2"/>
  <c r="BE864" i="2"/>
  <c r="BE884" i="2"/>
  <c r="BE887" i="2"/>
  <c r="BE922" i="2"/>
  <c r="BE937" i="2"/>
  <c r="BE977" i="2"/>
  <c r="BE997" i="2"/>
  <c r="BE1004" i="2"/>
  <c r="BE1011" i="2"/>
  <c r="BE1037" i="2"/>
  <c r="BE1061" i="2"/>
  <c r="BE1090" i="2"/>
  <c r="BE1108" i="2"/>
  <c r="BE1123" i="2"/>
  <c r="BE1147" i="2"/>
  <c r="BE1163" i="2"/>
  <c r="BE1170" i="2"/>
  <c r="BE1199" i="2"/>
  <c r="BE1201" i="2"/>
  <c r="BE1203" i="2"/>
  <c r="BE1205" i="2"/>
  <c r="BE1212" i="2"/>
  <c r="BE1222" i="2"/>
  <c r="BE1234" i="2"/>
  <c r="BE1256" i="2"/>
  <c r="BE1271" i="2"/>
  <c r="BE1307" i="2"/>
  <c r="BE1317" i="2"/>
  <c r="BE1335" i="2"/>
  <c r="BE1347" i="2"/>
  <c r="BE1363" i="2"/>
  <c r="BE1382" i="2"/>
  <c r="BE1397" i="2"/>
  <c r="BE1413" i="2"/>
  <c r="BE1445" i="2"/>
  <c r="BE1462" i="2"/>
  <c r="BE1472" i="2"/>
  <c r="BE1484" i="2"/>
  <c r="BE1490" i="2"/>
  <c r="BE1520" i="2"/>
  <c r="BE1528" i="2"/>
  <c r="BE1541" i="2"/>
  <c r="BE1571" i="2"/>
  <c r="BE1576" i="2"/>
  <c r="BE1604" i="2"/>
  <c r="BE1653" i="2"/>
  <c r="BE1666" i="2"/>
  <c r="BE1697" i="2"/>
  <c r="BE1751" i="2"/>
  <c r="BE1807" i="2"/>
  <c r="BE1874" i="2"/>
  <c r="BE1904" i="2"/>
  <c r="BE1934" i="2"/>
  <c r="BE1941" i="2"/>
  <c r="BE1979" i="2"/>
  <c r="BE2033" i="2"/>
  <c r="BE2068" i="2"/>
  <c r="BE2080" i="2"/>
  <c r="BE2088" i="2"/>
  <c r="BE2109" i="2"/>
  <c r="BE2110" i="2"/>
  <c r="BE2123" i="2"/>
  <c r="BE2129" i="2"/>
  <c r="BE2131" i="2"/>
  <c r="BE2137" i="2"/>
  <c r="BE2161" i="2"/>
  <c r="BE2163" i="2"/>
  <c r="BE2167" i="2"/>
  <c r="BE2173" i="2"/>
  <c r="BE2176" i="2"/>
  <c r="BE2197" i="2"/>
  <c r="BE2198" i="2"/>
  <c r="BE2200" i="2"/>
  <c r="BE2202" i="2"/>
  <c r="BE2214" i="2"/>
  <c r="BE2216" i="2"/>
  <c r="BE2224" i="2"/>
  <c r="BE2225" i="2"/>
  <c r="BE2228" i="2"/>
  <c r="BE2231" i="2"/>
  <c r="BE2232" i="2"/>
  <c r="BE2234" i="2"/>
  <c r="BE2236" i="2"/>
  <c r="BE2238" i="2"/>
  <c r="BE2239" i="2"/>
  <c r="BE2244" i="2"/>
  <c r="BE2247" i="2"/>
  <c r="BE2251" i="2"/>
  <c r="BE2253" i="2"/>
  <c r="BE2262" i="2"/>
  <c r="BE2265" i="2"/>
  <c r="BE2270" i="2"/>
  <c r="BE2276" i="2"/>
  <c r="BE2282" i="2"/>
  <c r="BE2292" i="2"/>
  <c r="BE2297" i="2"/>
  <c r="BE2305" i="2"/>
  <c r="BE2307" i="2"/>
  <c r="BE2316" i="2"/>
  <c r="BE2318" i="2"/>
  <c r="BE2320" i="2"/>
  <c r="BE2322" i="2"/>
  <c r="BE2331" i="2"/>
  <c r="BE2336" i="2"/>
  <c r="BE2343" i="2"/>
  <c r="BE2344" i="2"/>
  <c r="BE2346" i="2"/>
  <c r="BE2360" i="2"/>
  <c r="BE2363" i="2"/>
  <c r="BE2370" i="2"/>
  <c r="BE2372" i="2"/>
  <c r="BE2376" i="2"/>
  <c r="BE2377" i="2"/>
  <c r="BE2387" i="2"/>
  <c r="BE2394" i="2"/>
  <c r="BE2401" i="2"/>
  <c r="BE2402" i="2"/>
  <c r="BE2405" i="2"/>
  <c r="BE2407" i="2"/>
  <c r="BE2409" i="2"/>
  <c r="BE2411" i="2"/>
  <c r="BE2415" i="2"/>
  <c r="BE2416" i="2"/>
  <c r="BE2418" i="2"/>
  <c r="BE2425" i="2"/>
  <c r="BE2431" i="2"/>
  <c r="BE2435" i="2"/>
  <c r="BE2437" i="2"/>
  <c r="BE2445" i="2"/>
  <c r="BE2451" i="2"/>
  <c r="BE2466" i="2"/>
  <c r="BE2470" i="2"/>
  <c r="BE2473" i="2"/>
  <c r="BE2475" i="2"/>
  <c r="BE2478" i="2"/>
  <c r="BE2486" i="2"/>
  <c r="BE2492" i="2"/>
  <c r="BE2537" i="2"/>
  <c r="BE2553" i="2"/>
  <c r="BE2574" i="2"/>
  <c r="BE2591" i="2"/>
  <c r="BE2608" i="2"/>
  <c r="BE2621" i="2"/>
  <c r="BE2638" i="2"/>
  <c r="BE2642" i="2"/>
  <c r="BE2667" i="2"/>
  <c r="BE2723" i="2"/>
  <c r="BE2750" i="2"/>
  <c r="BE2759" i="2"/>
  <c r="BE2767" i="2"/>
  <c r="BE2785" i="2"/>
  <c r="BE2801" i="2"/>
  <c r="BE2810" i="2"/>
  <c r="BE2818" i="2"/>
  <c r="BE2849" i="2"/>
  <c r="BE2855" i="2"/>
  <c r="BE2887" i="2"/>
  <c r="BE2897" i="2"/>
  <c r="BE2906" i="2"/>
  <c r="BE2916" i="2"/>
  <c r="BE2922" i="2"/>
  <c r="BE2933" i="2"/>
  <c r="BE2965" i="2"/>
  <c r="BE2984" i="2"/>
  <c r="BE2990" i="2"/>
  <c r="BE3013" i="2"/>
  <c r="BE3033" i="2"/>
  <c r="BE3044" i="2"/>
  <c r="BE3064" i="2"/>
  <c r="BE3162" i="2"/>
  <c r="BE3169" i="2"/>
  <c r="BE3180" i="2"/>
  <c r="BE3203" i="2"/>
  <c r="BE3327" i="2"/>
  <c r="BE3332" i="2"/>
  <c r="BE3347" i="2"/>
  <c r="BE3357" i="2"/>
  <c r="BE3363" i="2"/>
  <c r="BE3382" i="2"/>
  <c r="BE3420" i="2"/>
  <c r="F34" i="3"/>
  <c r="BA56" i="1"/>
  <c r="J34" i="4"/>
  <c r="AW57" i="1" s="1"/>
  <c r="J34" i="2"/>
  <c r="AW55" i="1" s="1"/>
  <c r="F36" i="3"/>
  <c r="BC56" i="1" s="1"/>
  <c r="J34" i="3"/>
  <c r="AW56" i="1"/>
  <c r="F35" i="4"/>
  <c r="BB57" i="1" s="1"/>
  <c r="F35" i="3"/>
  <c r="BB56" i="1"/>
  <c r="F37" i="3"/>
  <c r="BD56" i="1" s="1"/>
  <c r="F37" i="4"/>
  <c r="BD57" i="1" s="1"/>
  <c r="F36" i="2"/>
  <c r="BC55" i="1" s="1"/>
  <c r="F37" i="2"/>
  <c r="BD55" i="1" s="1"/>
  <c r="F36" i="4"/>
  <c r="BC57" i="1" s="1"/>
  <c r="F34" i="4"/>
  <c r="BA57" i="1" s="1"/>
  <c r="F34" i="2"/>
  <c r="BA55" i="1" s="1"/>
  <c r="F35" i="2"/>
  <c r="BB55" i="1" s="1"/>
  <c r="I149" i="6" l="1"/>
  <c r="I2482" i="2" s="1"/>
  <c r="BK2482" i="2" s="1"/>
  <c r="BK2480" i="2" s="1"/>
  <c r="BK1204" i="2"/>
  <c r="J1204" i="2" s="1"/>
  <c r="J68" i="2" s="1"/>
  <c r="BK3319" i="2"/>
  <c r="J3319" i="2" s="1"/>
  <c r="J109" i="2" s="1"/>
  <c r="P86" i="4"/>
  <c r="P85" i="4" s="1"/>
  <c r="AU57" i="1" s="1"/>
  <c r="R1630" i="2"/>
  <c r="R132" i="2"/>
  <c r="R86" i="3"/>
  <c r="R85" i="3"/>
  <c r="T132" i="2"/>
  <c r="R86" i="4"/>
  <c r="R85" i="4" s="1"/>
  <c r="T1630" i="2"/>
  <c r="P1630" i="2"/>
  <c r="BK86" i="4"/>
  <c r="J86" i="4" s="1"/>
  <c r="J60" i="4" s="1"/>
  <c r="T86" i="4"/>
  <c r="T85" i="4" s="1"/>
  <c r="P132" i="2"/>
  <c r="BK132" i="2"/>
  <c r="J132" i="2" s="1"/>
  <c r="J60" i="2" s="1"/>
  <c r="BK86" i="3"/>
  <c r="J86" i="3"/>
  <c r="J60" i="3" s="1"/>
  <c r="J87" i="4"/>
  <c r="J61" i="4" s="1"/>
  <c r="BB54" i="1"/>
  <c r="AX54" i="1" s="1"/>
  <c r="J33" i="3"/>
  <c r="AV56" i="1"/>
  <c r="AT56" i="1"/>
  <c r="F33" i="4"/>
  <c r="AZ57" i="1" s="1"/>
  <c r="BC54" i="1"/>
  <c r="W32" i="1" s="1"/>
  <c r="F33" i="3"/>
  <c r="AZ56" i="1" s="1"/>
  <c r="J33" i="4"/>
  <c r="AV57" i="1"/>
  <c r="AT57" i="1"/>
  <c r="BA54" i="1"/>
  <c r="AW54" i="1" s="1"/>
  <c r="AK30" i="1" s="1"/>
  <c r="BD54" i="1"/>
  <c r="W33" i="1" s="1"/>
  <c r="J2480" i="2" l="1"/>
  <c r="J94" i="2" s="1"/>
  <c r="BK1630" i="2"/>
  <c r="J1630" i="2" s="1"/>
  <c r="J72" i="2" s="1"/>
  <c r="J2482" i="2"/>
  <c r="BE2482" i="2" s="1"/>
  <c r="P131" i="2"/>
  <c r="AU55" i="1" s="1"/>
  <c r="AU54" i="1" s="1"/>
  <c r="T131" i="2"/>
  <c r="R131" i="2"/>
  <c r="BK85" i="3"/>
  <c r="J85" i="3"/>
  <c r="J59" i="3"/>
  <c r="BK85" i="4"/>
  <c r="J85" i="4"/>
  <c r="J30" i="4"/>
  <c r="AG57" i="1" s="1"/>
  <c r="W30" i="1"/>
  <c r="W31" i="1"/>
  <c r="AY54" i="1"/>
  <c r="BK131" i="2" l="1"/>
  <c r="J131" i="2" s="1"/>
  <c r="J59" i="2" s="1"/>
  <c r="F33" i="2"/>
  <c r="AZ55" i="1" s="1"/>
  <c r="AZ54" i="1" s="1"/>
  <c r="W29" i="1" s="1"/>
  <c r="J33" i="2"/>
  <c r="AV55" i="1" s="1"/>
  <c r="AT55" i="1" s="1"/>
  <c r="J39" i="4"/>
  <c r="J59" i="4"/>
  <c r="AN57" i="1"/>
  <c r="J30" i="3"/>
  <c r="AG56" i="1" s="1"/>
  <c r="J30" i="2" l="1"/>
  <c r="AG55" i="1" s="1"/>
  <c r="AG54" i="1" s="1"/>
  <c r="AK26" i="1" s="1"/>
  <c r="AV54" i="1"/>
  <c r="AK29" i="1" s="1"/>
  <c r="J39" i="3"/>
  <c r="AN56" i="1"/>
  <c r="AN55" i="1" l="1"/>
  <c r="J39" i="2"/>
  <c r="AT54" i="1"/>
  <c r="AN54" i="1" s="1"/>
  <c r="AK35" i="1"/>
</calcChain>
</file>

<file path=xl/sharedStrings.xml><?xml version="1.0" encoding="utf-8"?>
<sst xmlns="http://schemas.openxmlformats.org/spreadsheetml/2006/main" count="37585" uniqueCount="5902">
  <si>
    <t>Export Komplet</t>
  </si>
  <si>
    <t>VZ</t>
  </si>
  <si>
    <t>2.0</t>
  </si>
  <si>
    <t>ZAMOK</t>
  </si>
  <si>
    <t>False</t>
  </si>
  <si>
    <t>{b3519bda-1638-43aa-924e-537929aea3fb}</t>
  </si>
  <si>
    <t>0,01</t>
  </si>
  <si>
    <t>21</t>
  </si>
  <si>
    <t>12</t>
  </si>
  <si>
    <t>REKAPITULACE STAVBY</t>
  </si>
  <si>
    <t>v ---  níže se nacházejí doplnkové a pomocné údaje k sestavám  --- v</t>
  </si>
  <si>
    <t>Návod na vyplnění</t>
  </si>
  <si>
    <t>0,001</t>
  </si>
  <si>
    <t>Kód:</t>
  </si>
  <si>
    <t>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</si>
  <si>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</si>
  <si>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</si>
  <si>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Modernizace a rozšíření balneo provozu lázeňský dům AURORA - I.Etapa - Rozšíření slatinných koupelí</t>
  </si>
  <si>
    <t>KSO:</t>
  </si>
  <si>
    <t/>
  </si>
  <si>
    <t>CC-CZ:</t>
  </si>
  <si>
    <t>126</t>
  </si>
  <si>
    <t>Místo:</t>
  </si>
  <si>
    <t>Datum:</t>
  </si>
  <si>
    <t>14. 7. 2025</t>
  </si>
  <si>
    <t>Zadavatel:</t>
  </si>
  <si>
    <t>IČ:</t>
  </si>
  <si>
    <t>25179896</t>
  </si>
  <si>
    <t>Slatinné lázně Třeboň s.r.o.</t>
  </si>
  <si>
    <t>DIČ:</t>
  </si>
  <si>
    <t>CZ25179896</t>
  </si>
  <si>
    <t>Účastník:</t>
  </si>
  <si>
    <t>Vyplň údaj</t>
  </si>
  <si>
    <t>Projektant:</t>
  </si>
  <si>
    <t>05097681</t>
  </si>
  <si>
    <t>A-Z Eko ateliér s.r.o.</t>
  </si>
  <si>
    <t>CZ05097681</t>
  </si>
  <si>
    <t>True</t>
  </si>
  <si>
    <t>Zpracovatel:</t>
  </si>
  <si>
    <t>Ludmila Votavová</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</si>
  <si>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</si>
  <si>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</si>
  <si>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</si>
  <si>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</si>
  <si>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</si>
  <si>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</si>
  <si>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</si>
  <si>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</si>
  <si>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</si>
  <si>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</si>
  <si>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</si>
  <si>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</si>
  <si>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</si>
  <si>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</si>
  <si>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</si>
  <si>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</si>
  <si>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</si>
  <si>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</si>
  <si>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</si>
  <si>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</si>
  <si>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</si>
  <si>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</si>
  <si>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</si>
  <si>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</si>
  <si>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</si>
  <si>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</si>
  <si>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</si>
  <si>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</si>
  <si>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</si>
  <si>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</si>
  <si>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</si>
  <si>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</si>
  <si>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</si>
  <si>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</si>
  <si>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</si>
  <si>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</si>
  <si>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</si>
  <si>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</si>
  <si>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</si>
  <si>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</si>
  <si>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</si>
  <si>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 xml:space="preserve"> I.Etapa - Rozšíření slatinných koupelí</t>
  </si>
  <si>
    <t>STA</t>
  </si>
  <si>
    <t>{45243606-454f-4b3a-a7d8-beac3ea2a9a6}</t>
  </si>
  <si>
    <t>2</t>
  </si>
  <si>
    <t>02</t>
  </si>
  <si>
    <t>Příjezdová komunikace a jeřábová dráha</t>
  </si>
  <si>
    <t>{d9b4e1de-1de7-4fa2-a510-9fea784afdd6}</t>
  </si>
  <si>
    <t>03</t>
  </si>
  <si>
    <t>VRN</t>
  </si>
  <si>
    <t>{79056c8b-c5a2-43f4-bade-59050bf2c3b0}</t>
  </si>
  <si>
    <t>KRYCÍ LIST SOUPISU PRACÍ</t>
  </si>
  <si>
    <t>Objekt:</t>
  </si>
  <si>
    <t>01 -  I.Etapa - Rozšíření slatinných koupelí</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</si>
  <si>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</si>
  <si>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</si>
  <si>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</si>
  <si>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</si>
  <si>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</si>
  <si>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</si>
  <si>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</si>
  <si>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</si>
  <si>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</si>
  <si>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</si>
  <si>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</si>
  <si>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</si>
  <si>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</si>
  <si>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96 - Bourání konstrukcí</t>
  </si>
  <si>
    <t xml:space="preserve">    997 - Doprava suti a vybouraných hmot</t>
  </si>
  <si>
    <t xml:space="preserve">    998 - Přesun hmot</t>
  </si>
  <si>
    <t>PSV - Práce a dodávky PSV</t>
  </si>
  <si>
    <t xml:space="preserve">    711 - Izolace proti vodě, vlhkosti a plynům</t>
  </si>
  <si>
    <t xml:space="preserve">    712 - Povlakové krytiny</t>
  </si>
  <si>
    <t xml:space="preserve">    713 - Izolace tepelné</t>
  </si>
  <si>
    <t xml:space="preserve">    714 - Akustická a protiotřesová opatření</t>
  </si>
  <si>
    <t xml:space="preserve">    721 - Zdravotechnika - vnitřní kanalizace</t>
  </si>
  <si>
    <t xml:space="preserve">    722 - Zdravotechnika - vnitřní vodovod</t>
  </si>
  <si>
    <t xml:space="preserve">    725 - Zdravotechnika - zařizovací předměty</t>
  </si>
  <si>
    <t xml:space="preserve">    726 - Zdravotechnika - předstěnové instalace</t>
  </si>
  <si>
    <t xml:space="preserve">    731 - Ústřední vytápění - kotelny</t>
  </si>
  <si>
    <t xml:space="preserve">    733 - Ústřední vytápění - rozvodné potrubí</t>
  </si>
  <si>
    <t xml:space="preserve">    736 - Ústřední vytápění - plošné vytápění a chlazení</t>
  </si>
  <si>
    <t xml:space="preserve">    741 - Elektroinstalace - silnoproud</t>
  </si>
  <si>
    <t xml:space="preserve">    741-1 - Ochrana před bleskem</t>
  </si>
  <si>
    <t xml:space="preserve">    741-2 - Rozvaděč R-VZT - specifikace</t>
  </si>
  <si>
    <t xml:space="preserve">    741-3 - Rozvaděč R-NBAL - specifikace</t>
  </si>
  <si>
    <t xml:space="preserve">    741-4 - Rozvaděč RH - Doplnění přístrojů - specifikace</t>
  </si>
  <si>
    <t xml:space="preserve">    741-5 - Rozvaděč R-T - specifikace</t>
  </si>
  <si>
    <t xml:space="preserve">    742 - Elektroinstalace - slaboproud</t>
  </si>
  <si>
    <t xml:space="preserve">    742-2 - Slaboproud  - LAN</t>
  </si>
  <si>
    <t xml:space="preserve">    742-3 - Tísňová signalizace</t>
  </si>
  <si>
    <t xml:space="preserve">    742-4 - Rozhlas</t>
  </si>
  <si>
    <t xml:space="preserve">    751 - Vzduchotechnika</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</si>
  <si>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</si>
  <si>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</si>
  <si>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</si>
  <si>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</si>
  <si>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</si>
  <si>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</si>
  <si>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</si>
  <si>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776 - Podlahy povlakové</t>
  </si>
  <si>
    <t xml:space="preserve">    777 - Podlahy lité</t>
  </si>
  <si>
    <t xml:space="preserve">    781 - Dokončovací práce - obklady</t>
  </si>
  <si>
    <t xml:space="preserve">    783 - Dokončovací práce - nátěry</t>
  </si>
  <si>
    <t xml:space="preserve">    784 - Dokončovací práce - malby a tapety</t>
  </si>
  <si>
    <t xml:space="preserve">    786 - Dokončovací práce - čalounické úpravy</t>
  </si>
  <si>
    <t xml:space="preserve">    789 - Povrchové úpravy ocelových konstrukcí a technologických zařízení</t>
  </si>
  <si>
    <t>M - Práce a dodávky M</t>
  </si>
  <si>
    <t xml:space="preserve">    46-M - Zemní práce při extr.mont.pracích</t>
  </si>
  <si>
    <t>HZS - Hodinové zúčtovací sazby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</si>
  <si>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</si>
  <si>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</si>
  <si>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</si>
  <si>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</si>
  <si>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</si>
  <si>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</si>
  <si>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</si>
  <si>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</si>
  <si>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</si>
  <si>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</si>
  <si>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</si>
  <si>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</si>
  <si>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</si>
  <si>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</si>
  <si>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</si>
  <si>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</si>
  <si>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</si>
  <si>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</si>
  <si>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111251102</t>
  </si>
  <si>
    <t>Odstranění křovin a stromů s odstraněním kořenů strojně průměru kmene do 100 mm v rovině nebo ve svahu sklonu terénu do 1:5, při celkové ploše přes 100 do 500 m2</t>
  </si>
  <si>
    <t>m2</t>
  </si>
  <si>
    <t>CS ÚRS 2025 02</t>
  </si>
  <si>
    <t>4</t>
  </si>
  <si>
    <t>130991257</t>
  </si>
  <si>
    <t>Online PSC</t>
  </si>
  <si>
    <t>https://podminky.urs.cz/item/CS_URS_2025_02/111251102</t>
  </si>
  <si>
    <t>VV</t>
  </si>
  <si>
    <t>Výkres č. D.1.1.04 - atrium , plocha zeleně</t>
  </si>
  <si>
    <t>12*7+12*3+2*6</t>
  </si>
  <si>
    <t>Součet</t>
  </si>
  <si>
    <t>112101121</t>
  </si>
  <si>
    <t>Odstranění stromů s odřezáním kmene a s odvětvením jehličnatých bez odkornění, průměru kmene přes 100 do 300 mm</t>
  </si>
  <si>
    <t>kus</t>
  </si>
  <si>
    <t>2139699138</t>
  </si>
  <si>
    <t>https://podminky.urs.cz/item/CS_URS_2025_02/112101121</t>
  </si>
  <si>
    <t>Výkres č. D.1.1.04 - atrium , tis</t>
  </si>
  <si>
    <t>borovice</t>
  </si>
  <si>
    <t>3</t>
  </si>
  <si>
    <t>113106022</t>
  </si>
  <si>
    <t>Rozebrání dlažeb a dílců při překopech inženýrských sítí s přemístěním hmot na skládku na vzdálenost do 3 m nebo s naložením na dopravní prostředek ručně komunikací pro pěší s ložem z kameniva nebo živice a s výplní spár z kamenných dlaždic nebo desek</t>
  </si>
  <si>
    <t>-1542455396</t>
  </si>
  <si>
    <t>https://podminky.urs.cz/item/CS_URS_2025_02/113106022</t>
  </si>
  <si>
    <t>výkres č. D.1.1.3.04+06 2. NP - atrium  šlapáky</t>
  </si>
  <si>
    <t>0,9*(13+10)</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</si>
  <si>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</si>
  <si>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</si>
  <si>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1302204665</t>
  </si>
  <si>
    <t>https://podminky.urs.cz/item/CS_URS_2025_02/113106121</t>
  </si>
  <si>
    <t>Výkres č. D.1.1.04 - atrium , betonová dlažba</t>
  </si>
  <si>
    <t>19,45*3,5+3*6+0,5*(21*2+19,43+1,07*2)</t>
  </si>
  <si>
    <t>5</t>
  </si>
  <si>
    <t>113107030</t>
  </si>
  <si>
    <t>Odstranění podkladů nebo krytů při překopech inženýrských sítí s přemístěním hmot na skládku ve vzdálenosti do 3 m nebo s naložením na dopravní prostředek ručně z betonu prostého, o tl. vrstvy do 100 mm</t>
  </si>
  <si>
    <t>-263369537</t>
  </si>
  <si>
    <t>https://podminky.urs.cz/item/CS_URS_2025_02/113107030</t>
  </si>
  <si>
    <t>6</t>
  </si>
  <si>
    <t>113107511</t>
  </si>
  <si>
    <t>Odstranění podkladů nebo krytů při překopech inženýrských sítí s přemístěním hmot na skládku ve vzdálenosti do 3 m nebo s naložením na dopravní prostředek strojně plochy jednotlivě přes 15 m2 z kameniva těženého, o tl. vrstvy do 100 mm</t>
  </si>
  <si>
    <t>822084474</t>
  </si>
  <si>
    <t>https://podminky.urs.cz/item/CS_URS_2025_02/113107511</t>
  </si>
  <si>
    <t>7</t>
  </si>
  <si>
    <t>132212331</t>
  </si>
  <si>
    <t>Hloubení nezapažených rýh šířky přes 800 do 2 000 mm ručně s urovnáním dna do předepsaného profilu a spádu v hornině třídy těžitelnosti I skupiny 3 soudržných</t>
  </si>
  <si>
    <t>m3</t>
  </si>
  <si>
    <t>145499295</t>
  </si>
  <si>
    <t>https://podminky.urs.cz/item/CS_URS_2025_02/132212331</t>
  </si>
  <si>
    <t>výkres č. 1.1.3.11+13 - výkopové práce - atrium - pro S12</t>
  </si>
  <si>
    <t>pro kanál přívodu vzduchu</t>
  </si>
  <si>
    <t>1,6*7,65*0,15</t>
  </si>
  <si>
    <t>pro základ</t>
  </si>
  <si>
    <t>1,0*0,15*19,02</t>
  </si>
  <si>
    <t>pro kanály</t>
  </si>
  <si>
    <t>1,8*0,15*(19,02+1,25*1,25*6+3,31)</t>
  </si>
  <si>
    <t>8</t>
  </si>
  <si>
    <t>132251253</t>
  </si>
  <si>
    <t>Hloubení nezapažených rýh šířky přes 800 do 2 000 mm strojně s urovnáním dna do předepsaného profilu a spádu v hornině třídy těžitelnosti I skupiny 3 přes 50 do 100 m3</t>
  </si>
  <si>
    <t>1341526118</t>
  </si>
  <si>
    <t>https://podminky.urs.cz/item/CS_URS_2025_02/132251253</t>
  </si>
  <si>
    <t>(0,8+2,9)/2*19,45*2+(3,5+5)/2*19,45*1,7</t>
  </si>
  <si>
    <t>3,2*8,15*2,8+2*9,65*2,7/2*2</t>
  </si>
  <si>
    <t>(2,6+2,5)/2*1,35*19,02</t>
  </si>
  <si>
    <t>(3,2+5,2)/2*1,6*(19,02+1,25*1,25*2+3,31)</t>
  </si>
  <si>
    <t>u stěny  chodby</t>
  </si>
  <si>
    <t>(0,8+1)/2*2,25*(11,56+2,5+5)</t>
  </si>
  <si>
    <t>9</t>
  </si>
  <si>
    <t>132351102</t>
  </si>
  <si>
    <t>Hloubení rýh nezapažených š do 800 mm v hornině třídy těžitelnosti II skupiny 4 objem do 50 m3 strojně</t>
  </si>
  <si>
    <t>-1624180869</t>
  </si>
  <si>
    <t>ZTI</t>
  </si>
  <si>
    <t>0,8*0,6*83</t>
  </si>
  <si>
    <t>10</t>
  </si>
  <si>
    <t>161151104</t>
  </si>
  <si>
    <t>Svislé přemístění výkopku strojně bez naložení do dopravní nádoby avšak s vyprázdněním dopravní nádoby na hromadu nebo do dopravního prostředku z horniny třídy těžitelnosti I skupiny 1 až 3 při hloubce výkopu přes 8 do 12 m</t>
  </si>
  <si>
    <t>1536225419</t>
  </si>
  <si>
    <t>https://podminky.urs.cz/item/CS_URS_2025_02/161151104</t>
  </si>
  <si>
    <t>výkres č. 1.1.3.11+13 - výkopové práce - atrium - pro S12   jeřábem</t>
  </si>
  <si>
    <t>1,6*7,65*0,15+3,2*8,15*2,8+2*9,65*2,7/2*2</t>
  </si>
  <si>
    <t>1,0*0,15*19,02+(2,6+2,5)/2*1,35*19,02</t>
  </si>
  <si>
    <t>výkres č. D.1.13.12  pro zpětný zásyp  dle pol.č. 175111201</t>
  </si>
  <si>
    <t>319,496</t>
  </si>
  <si>
    <t>11</t>
  </si>
  <si>
    <t>162201405</t>
  </si>
  <si>
    <t>Vodorovné přemístění větví, kmenů nebo pařezů s naložením, složením a dopravou do 1000 m větví stromů jehličnatých, průměru kmene přes 100 do 300 mm</t>
  </si>
  <si>
    <t>-352367176</t>
  </si>
  <si>
    <t>https://podminky.urs.cz/item/CS_URS_2025_02/162201405</t>
  </si>
  <si>
    <t>162251102</t>
  </si>
  <si>
    <t>Vodorovné přemístění výkopku nebo sypaniny po suchu na obvyklém dopravním prostředku, bez naložení výkopku, avšak se složením bez rozhrnutí z horniny třídy těžitelnosti I skupiny 1 až 3 na vzdálenost přes 20 do 50 m</t>
  </si>
  <si>
    <t>-1700298494</t>
  </si>
  <si>
    <t>https://podminky.urs.cz/item/CS_URS_2025_02/162251102</t>
  </si>
  <si>
    <t>39,840-6,64-28,22</t>
  </si>
  <si>
    <t>13</t>
  </si>
  <si>
    <t>162251122</t>
  </si>
  <si>
    <t>Vodorovné přemístění přes 20 do 50 m výkopku/sypaniny z horniny třídy těžitelnosti II skupiny 4 a 5</t>
  </si>
  <si>
    <t>2053809877</t>
  </si>
  <si>
    <t>14</t>
  </si>
  <si>
    <t>162301501</t>
  </si>
  <si>
    <t>Vodorovné přemístění smýcených křovin do průměru kmene 100 mm na vzdálenost do 5 000 m</t>
  </si>
  <si>
    <t>1153552547</t>
  </si>
  <si>
    <t>https://podminky.urs.cz/item/CS_URS_2025_02/162301501</t>
  </si>
  <si>
    <t>15</t>
  </si>
  <si>
    <t>162301931</t>
  </si>
  <si>
    <t>Vodorovné přemístění větví, kmenů nebo pařezů s naložením, složením a dopravou Příplatek k cenám za každých dalších i započatých 1000 m přes 1000 m větví stromů listnatých, průměru kmene přes 100 do 300 mm</t>
  </si>
  <si>
    <t>-857568957</t>
  </si>
  <si>
    <t>https://podminky.urs.cz/item/CS_URS_2025_02/162301931</t>
  </si>
  <si>
    <t>Výkres č. D.1.1.04 - atrium , tis  dalších  6 km</t>
  </si>
  <si>
    <t>1*6</t>
  </si>
  <si>
    <t>3*6</t>
  </si>
  <si>
    <t>16</t>
  </si>
  <si>
    <t>162301981</t>
  </si>
  <si>
    <t>Vodorovné přemístění smýcených křovin Příplatek k ceně za každých dalších i započatých 1 000 m</t>
  </si>
  <si>
    <t>-180593943</t>
  </si>
  <si>
    <t>https://podminky.urs.cz/item/CS_URS_2025_02/162301981</t>
  </si>
  <si>
    <t>Výkres č. D.1.1.04 - atrium , plocha zeleně další 2 km</t>
  </si>
  <si>
    <t>(2*7+12*3+2*6)*2</t>
  </si>
  <si>
    <t>17</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</si>
  <si>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</si>
  <si>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</si>
  <si>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-126359406</t>
  </si>
  <si>
    <t>https://podminky.urs.cz/item/CS_URS_2025_02/162751117</t>
  </si>
  <si>
    <t>dle pol.č. 132212331</t>
  </si>
  <si>
    <t>13,249</t>
  </si>
  <si>
    <t>dle pol.č. 132251253</t>
  </si>
  <si>
    <t>612,756-319,496</t>
  </si>
  <si>
    <t>39,84-6,64-28,22</t>
  </si>
  <si>
    <t>18</t>
  </si>
  <si>
    <t>167111101</t>
  </si>
  <si>
    <t>Nakládání, skládání a překládání neulehlého výkopku nebo sypaniny ručně nakládání, z hornin třídy těžitelnosti I, skupiny 1 až 3</t>
  </si>
  <si>
    <t>-450392821</t>
  </si>
  <si>
    <t>https://podminky.urs.cz/item/CS_URS_2025_02/167111101</t>
  </si>
  <si>
    <t>19</t>
  </si>
  <si>
    <t>167111102</t>
  </si>
  <si>
    <t>Nakládání, skládání a překládání neulehlého výkopku nebo sypaniny ručně nakládání, z hornin třídy těžitelnosti II, skupiny 4 a 5</t>
  </si>
  <si>
    <t>379212944</t>
  </si>
  <si>
    <t>https://podminky.urs.cz/item/CS_URS_2025_02/167111102</t>
  </si>
  <si>
    <t>20</t>
  </si>
  <si>
    <t>171201231</t>
  </si>
  <si>
    <t>Poplatek za uložení stavebního odpadu na recyklační skládce (skládkovné) zeminy a kamení zatříděného do Katalogu odpadů pod kódem 17 05 04</t>
  </si>
  <si>
    <t>t</t>
  </si>
  <si>
    <t>757023314</t>
  </si>
  <si>
    <t>https://podminky.urs.cz/item/CS_URS_2025_02/171201231</t>
  </si>
  <si>
    <t>630,985*1,7</t>
  </si>
  <si>
    <t>171251101</t>
  </si>
  <si>
    <t>Uložení sypaniny do násypů nezhutněných strojně</t>
  </si>
  <si>
    <t>-1007495550</t>
  </si>
  <si>
    <t>22</t>
  </si>
  <si>
    <t>171251201</t>
  </si>
  <si>
    <t>Uložení sypaniny na skládky nebo meziskládky bez hutnění s upravením uložené sypaniny do předepsaného tvaru</t>
  </si>
  <si>
    <t>-504308386</t>
  </si>
  <si>
    <t>https://podminky.urs.cz/item/CS_URS_2025_02/171251201</t>
  </si>
  <si>
    <t>23</t>
  </si>
  <si>
    <t>174151101</t>
  </si>
  <si>
    <t>Zásyp jam, šachet rýh nebo kolem objektů sypaninou se zhutněním</t>
  </si>
  <si>
    <t>683358435</t>
  </si>
  <si>
    <t>24</t>
  </si>
  <si>
    <t>175111201</t>
  </si>
  <si>
    <t>Obsypání objektů nad přilehlým původním terénem ručně sypaninou z vhodných hornin třídy těžitelnosti I a II, skupiny 1 až 4 nebo materiálem uloženým ve vzdálenosti do 3 m od vnějšího kraje objektu pro jakoukoliv míru zhutnění bez prohození sypaniny</t>
  </si>
  <si>
    <t>-162666085</t>
  </si>
  <si>
    <t>https://podminky.urs.cz/item/CS_URS_2025_02/175111201</t>
  </si>
  <si>
    <t>výkres č. D.1.13.12 skladba S12</t>
  </si>
  <si>
    <t>(0,8+2,9)/2*19,45*2+(3,5+5)/2*19,45*1,7-1,5*1,3*4</t>
  </si>
  <si>
    <t>3,2*8,15*2,8+2*9,65*2,7/2*2-2,3*1,6*7,65</t>
  </si>
  <si>
    <t>(2,6+2,5)/2*1,35*19,02-0,6*1*19,02-0,75*0,5*19,02</t>
  </si>
  <si>
    <t>(3,2+5,2)/2*1,6*(19,02+1,25*1,25*2+3,31)-1,5*1,17*19,02-1,5*1,25*6-1,5*1,7*3,612</t>
  </si>
  <si>
    <t>(0,8+1)/2*2,25*(11,56+2,5+5)-2,25*0,1*(11,56+2,5+5)</t>
  </si>
  <si>
    <t>odpočet pol.č. 635111241</t>
  </si>
  <si>
    <t>-18,063</t>
  </si>
  <si>
    <t>-162,571</t>
  </si>
  <si>
    <t>25</t>
  </si>
  <si>
    <t>175111209</t>
  </si>
  <si>
    <t>Obsypání objektů nad přilehlým původním terénem ručně Příplatek k ceně za prohození sypaniny</t>
  </si>
  <si>
    <t>-1662008515</t>
  </si>
  <si>
    <t>https://podminky.urs.cz/item/CS_URS_2025_02/175111209</t>
  </si>
  <si>
    <t>500,13</t>
  </si>
  <si>
    <t>26</t>
  </si>
  <si>
    <t>175151101</t>
  </si>
  <si>
    <t>Obsypání potrubí strojně sypaninou bez prohození, uloženou do 3 m</t>
  </si>
  <si>
    <t>910054280</t>
  </si>
  <si>
    <t>0,8*0,425*83</t>
  </si>
  <si>
    <t>27</t>
  </si>
  <si>
    <t>M</t>
  </si>
  <si>
    <t>58337308</t>
  </si>
  <si>
    <t>štěrkopísek frakce 0/2</t>
  </si>
  <si>
    <t>-1604124052</t>
  </si>
  <si>
    <t>28,22*1,7 'Přepočtené koeficientem množství</t>
  </si>
  <si>
    <t>28</t>
  </si>
  <si>
    <t>175253101</t>
  </si>
  <si>
    <t>Přísyp těsnící folie nebo geotextilie na objektech vodních staveb z vhodného materiálu, bez zhutnění v rovině nebo ve svahu sklonu do 1 : 5</t>
  </si>
  <si>
    <t>1554192150</t>
  </si>
  <si>
    <t>https://podminky.urs.cz/item/CS_URS_2025_02/175253101</t>
  </si>
  <si>
    <t>výkres č, D.1.1.3.15 - atrium pod kačírek</t>
  </si>
  <si>
    <t>0,3*(9,515+4,8+7,20+0,5)+0,4*20,385+2,5*(9,9+6,05)</t>
  </si>
  <si>
    <t>29</t>
  </si>
  <si>
    <t>181101121</t>
  </si>
  <si>
    <t>Úprava pozemku s rozpojením a přehrnutím včetně urovnání v zemině skupiny 1 a 2, s přemístěním na vzdálenost do 20 m</t>
  </si>
  <si>
    <t>-1570406815</t>
  </si>
  <si>
    <t>https://podminky.urs.cz/item/CS_URS_2025_02/181101121</t>
  </si>
  <si>
    <t>výkres č, D.1.1.3.15 - atrium</t>
  </si>
  <si>
    <t>(10,15*20,785+36,2)*0,2</t>
  </si>
  <si>
    <t>30</t>
  </si>
  <si>
    <t>181911101</t>
  </si>
  <si>
    <t>Úprava pláně vyrovnáním výškových rozdílů ručně v hornině třídy těžitelnosti I skupiny 1 a 2 bez zhutnění</t>
  </si>
  <si>
    <t>-1439890696</t>
  </si>
  <si>
    <t>https://podminky.urs.cz/item/CS_URS_2025_02/181911101</t>
  </si>
  <si>
    <t>10,15*20,785</t>
  </si>
  <si>
    <t>31</t>
  </si>
  <si>
    <t>181911102</t>
  </si>
  <si>
    <t>Úprava pláně vyrovnáním výškových rozdílů ručně v hornině třídy těžitelnosti I skupiny 1 a 2 se zhutněním</t>
  </si>
  <si>
    <t>858428454</t>
  </si>
  <si>
    <t>https://podminky.urs.cz/item/CS_URS_2025_02/181911102</t>
  </si>
  <si>
    <t>0,5*(20,785*2+10,015*2)+4*7+36,2+1*0,8*31</t>
  </si>
  <si>
    <t>32</t>
  </si>
  <si>
    <t>183101315</t>
  </si>
  <si>
    <t>Hloubení jamek pro vysazování rostlin v zemině skupiny 1 až 4 s výměnou půdy z 100% v rovině nebo na svahu do 1:5, objemu přes 0,125 do 0,40 m3</t>
  </si>
  <si>
    <t>1058441178</t>
  </si>
  <si>
    <t>https://podminky.urs.cz/item/CS_URS_2025_02/183101315</t>
  </si>
  <si>
    <t>výkres č. D.1.1.3.25   pro keře</t>
  </si>
  <si>
    <t>4+8+8+8+4+8+6</t>
  </si>
  <si>
    <t>33</t>
  </si>
  <si>
    <t>10321100</t>
  </si>
  <si>
    <t>zahradní substrát pro výsadbu VL</t>
  </si>
  <si>
    <t>-1501956085</t>
  </si>
  <si>
    <t>46*0,4 'Přepočtené koeficientem množství</t>
  </si>
  <si>
    <t>34</t>
  </si>
  <si>
    <t>183101321</t>
  </si>
  <si>
    <t>Hloubení jamek pro vysazování rostlin v zemině skupiny 1 až 4 s výměnou půdy z 100% v rovině nebo na svahu do 1:5, objemu přes 0,40 do 1,00 m3</t>
  </si>
  <si>
    <t>-1294573106</t>
  </si>
  <si>
    <t>https://podminky.urs.cz/item/CS_URS_2025_02/183101321</t>
  </si>
  <si>
    <t>výkres č. D.1.1.3.25   pro stromy</t>
  </si>
  <si>
    <t>1+3</t>
  </si>
  <si>
    <t>35</t>
  </si>
  <si>
    <t>440636062</t>
  </si>
  <si>
    <t>36</t>
  </si>
  <si>
    <t>183211312</t>
  </si>
  <si>
    <t>Výsadba květin do připravené půdy se zalitím do připravené půdy, se zalitím trvalek prostokořenných</t>
  </si>
  <si>
    <t>-851428455</t>
  </si>
  <si>
    <t>https://podminky.urs.cz/item/CS_URS_2025_02/183211312</t>
  </si>
  <si>
    <t>výkres č. D.1.1.3.25 - trvalky</t>
  </si>
  <si>
    <t>37</t>
  </si>
  <si>
    <t>1843</t>
  </si>
  <si>
    <t>Zvonek dalmatský (Campanula portenschlagiana)</t>
  </si>
  <si>
    <t>178055163</t>
  </si>
  <si>
    <t>38</t>
  </si>
  <si>
    <t>1844</t>
  </si>
  <si>
    <t>Plamenka Lilac Cloud ) Phlox douglasii Lilac Cloud)</t>
  </si>
  <si>
    <t>954614434</t>
  </si>
  <si>
    <t>39</t>
  </si>
  <si>
    <t>1845</t>
  </si>
  <si>
    <t>Tařička zahradaní ( Aubrieta hybrida)</t>
  </si>
  <si>
    <t>-575754545</t>
  </si>
  <si>
    <t>40</t>
  </si>
  <si>
    <t>1846</t>
  </si>
  <si>
    <t>Machnička trojčetná ( Waldsteinia ternata)</t>
  </si>
  <si>
    <t>793573123</t>
  </si>
  <si>
    <t>41</t>
  </si>
  <si>
    <t>1847</t>
  </si>
  <si>
    <t>Rdesno hlavaté ( Polygonum capitatum )</t>
  </si>
  <si>
    <t>100816357</t>
  </si>
  <si>
    <t>42</t>
  </si>
  <si>
    <t>1848</t>
  </si>
  <si>
    <t>Úrazník ( sagina subulata)</t>
  </si>
  <si>
    <t>906084814</t>
  </si>
  <si>
    <t>43</t>
  </si>
  <si>
    <t>1849</t>
  </si>
  <si>
    <t>Trávnička Přímořská ( Armeria maritima)</t>
  </si>
  <si>
    <t>-1540225915</t>
  </si>
  <si>
    <t>44</t>
  </si>
  <si>
    <t>184102115</t>
  </si>
  <si>
    <t>Výsadba dřeviny s balem do předem vyhloubené jamky se zalitím v rovině nebo na svahu do 1:5, při průměru balu přes 500 do 600 mm</t>
  </si>
  <si>
    <t>-55618306</t>
  </si>
  <si>
    <t>https://podminky.urs.cz/item/CS_URS_2025_02/184102115</t>
  </si>
  <si>
    <t xml:space="preserve">výkres č. D.1.1.3.25 </t>
  </si>
  <si>
    <t>45</t>
  </si>
  <si>
    <t>1841</t>
  </si>
  <si>
    <t>Tis Prostřední ( Taxus media)</t>
  </si>
  <si>
    <t>1020265176</t>
  </si>
  <si>
    <t>46</t>
  </si>
  <si>
    <t>1842</t>
  </si>
  <si>
    <t>Borovice Blatka ( Pinus uncinata)</t>
  </si>
  <si>
    <t>1840387444</t>
  </si>
  <si>
    <t>47</t>
  </si>
  <si>
    <t>184215413</t>
  </si>
  <si>
    <t>Zhotovení závlahové mísy u solitérních dřevin v rovině nebo na svahu do 1:5, o průměru mísy přes 1 m</t>
  </si>
  <si>
    <t>25229673</t>
  </si>
  <si>
    <t>https://podminky.urs.cz/item/CS_URS_2025_02/184215413</t>
  </si>
  <si>
    <t>výkres č. D.1.1.3.25</t>
  </si>
  <si>
    <t>48</t>
  </si>
  <si>
    <t>10364101</t>
  </si>
  <si>
    <t>zemina pro terénní úpravy - ornice</t>
  </si>
  <si>
    <t>-469875973</t>
  </si>
  <si>
    <t>4*0,005 'Přepočtené koeficientem množství</t>
  </si>
  <si>
    <t>49</t>
  </si>
  <si>
    <t>184801121</t>
  </si>
  <si>
    <t>Ošetření vysazených dřevin solitérních v rovině nebo na svahu do 1:5</t>
  </si>
  <si>
    <t>386509538</t>
  </si>
  <si>
    <t>https://podminky.urs.cz/item/CS_URS_2025_02/184801121</t>
  </si>
  <si>
    <t>výkres č. D.1.1.3.25 stávající</t>
  </si>
  <si>
    <t>nové</t>
  </si>
  <si>
    <t>50</t>
  </si>
  <si>
    <t>184911431</t>
  </si>
  <si>
    <t>Mulčování vysazených rostlin mulčovací kůrou, tl. přes 100 do 150 mm v rovině nebo na svahu do 1:5</t>
  </si>
  <si>
    <t>1396662347</t>
  </si>
  <si>
    <t>https://podminky.urs.cz/item/CS_URS_2025_02/184911431</t>
  </si>
  <si>
    <t>116</t>
  </si>
  <si>
    <t>51</t>
  </si>
  <si>
    <t>10391100</t>
  </si>
  <si>
    <t>kůra mulčovací VL</t>
  </si>
  <si>
    <t>1179545454</t>
  </si>
  <si>
    <t>116*0,153 'Přepočtené koeficientem množství</t>
  </si>
  <si>
    <t>52</t>
  </si>
  <si>
    <t>185804111</t>
  </si>
  <si>
    <t>Ošetření vysazených květin jednorázové v rovině</t>
  </si>
  <si>
    <t>931175226</t>
  </si>
  <si>
    <t>https://podminky.urs.cz/item/CS_URS_2025_02/185804111</t>
  </si>
  <si>
    <t>53</t>
  </si>
  <si>
    <t>185851121</t>
  </si>
  <si>
    <t>Dovoz vody pro zálivku rostlin na vzdálenost do 1000 m</t>
  </si>
  <si>
    <t>1417973759</t>
  </si>
  <si>
    <t>https://podminky.urs.cz/item/CS_URS_2025_02/185851121</t>
  </si>
  <si>
    <t>6*0,020*3</t>
  </si>
  <si>
    <t>116*0,01*3</t>
  </si>
  <si>
    <t>Zakládání</t>
  </si>
  <si>
    <t>54</t>
  </si>
  <si>
    <t>213311141</t>
  </si>
  <si>
    <t>Polštáře zhutněné pod základy ze štěrkopísku tříděného</t>
  </si>
  <si>
    <t>1809107417</t>
  </si>
  <si>
    <t>https://podminky.urs.cz/item/CS_URS_2025_02/213311141</t>
  </si>
  <si>
    <t>výkres č. D.3.4.-01 Technologický kanál</t>
  </si>
  <si>
    <t>1,80*7,65*0,20</t>
  </si>
  <si>
    <t>Výkres č. D.3.4.02 Instalační kanál</t>
  </si>
  <si>
    <t>(1,8*20,94+1,8*3,612+1,3*1,25*6)*0,20</t>
  </si>
  <si>
    <t>shoz</t>
  </si>
  <si>
    <t>1*1*4*0,2</t>
  </si>
  <si>
    <t>výkres č. D.1.1.3.18+ D.3.4.-02 - základ</t>
  </si>
  <si>
    <t>0,3*1,2*21,35</t>
  </si>
  <si>
    <t>55</t>
  </si>
  <si>
    <t>273321117</t>
  </si>
  <si>
    <t>Základové konstrukce z betonu železového desky ve výkopu nebo na hlavách pilot C 25/30</t>
  </si>
  <si>
    <t>-1544585423</t>
  </si>
  <si>
    <t>https://podminky.urs.cz/item/CS_URS_2025_02/273321117</t>
  </si>
  <si>
    <t>1,30*7,65*0,15</t>
  </si>
  <si>
    <t>Výkres č. D.3.4.02</t>
  </si>
  <si>
    <t>(1,5*20,94+1,5*3,612+1,05*1,25*6)*0,15</t>
  </si>
  <si>
    <t>0,15*1*1*4</t>
  </si>
  <si>
    <t>56</t>
  </si>
  <si>
    <t>273321191</t>
  </si>
  <si>
    <t>Základové konstrukce z betonu železového Příplatek k cenám za betonáž malého rozsahu do 25 m3</t>
  </si>
  <si>
    <t>1545332917</t>
  </si>
  <si>
    <t>https://podminky.urs.cz/item/CS_URS_2025_02/273321191</t>
  </si>
  <si>
    <t>57</t>
  </si>
  <si>
    <t>273351121</t>
  </si>
  <si>
    <t>Bednění základů desek zřízení</t>
  </si>
  <si>
    <t>-1519678465</t>
  </si>
  <si>
    <t>https://podminky.urs.cz/item/CS_URS_2025_02/273351121</t>
  </si>
  <si>
    <t>0,15*(1,30+7,65*2)</t>
  </si>
  <si>
    <t>Výkres č. D.3.4.02 - Instalační kanál</t>
  </si>
  <si>
    <t>0,15*(20,924*2+3,612*2+1,05*12)</t>
  </si>
  <si>
    <t>0,15*1*11</t>
  </si>
  <si>
    <t>58</t>
  </si>
  <si>
    <t>273351122</t>
  </si>
  <si>
    <t>Bednění základů desek odstranění</t>
  </si>
  <si>
    <t>641855695</t>
  </si>
  <si>
    <t>https://podminky.urs.cz/item/CS_URS_2025_02/273351122</t>
  </si>
  <si>
    <t>59</t>
  </si>
  <si>
    <t>273361413</t>
  </si>
  <si>
    <t>Výztuž základových konstrukcí desek ze svařovaných sítí, hmotnosti přes 6 kg/m2</t>
  </si>
  <si>
    <t>-1081825777</t>
  </si>
  <si>
    <t>https://podminky.urs.cz/item/CS_URS_2025_02/273361413</t>
  </si>
  <si>
    <t>výkres č. D.1.1.3.14+18+ D.3.4.-02 - základ R8/100/100</t>
  </si>
  <si>
    <t>(0,9*2+0,2*2)*21,35*0,00799*1,1</t>
  </si>
  <si>
    <t>60</t>
  </si>
  <si>
    <t>274321117</t>
  </si>
  <si>
    <t>Základové konstrukce z betonu železového pásy, prahy, věnce a ostruhy ve výkopu nebo na hlavách pilot C 25/30</t>
  </si>
  <si>
    <t>1871793099</t>
  </si>
  <si>
    <t>https://podminky.urs.cz/item/CS_URS_2025_02/274321117</t>
  </si>
  <si>
    <t>0,3*1,0*21,35</t>
  </si>
  <si>
    <t>61</t>
  </si>
  <si>
    <t>274351101</t>
  </si>
  <si>
    <t>Bednění základových konstrukcí oboustranné pasů zřízení</t>
  </si>
  <si>
    <t>1985613587</t>
  </si>
  <si>
    <t>https://podminky.urs.cz/item/CS_URS_2025_02/274351101</t>
  </si>
  <si>
    <t>0,3*21,35*2</t>
  </si>
  <si>
    <t>62</t>
  </si>
  <si>
    <t>274351102</t>
  </si>
  <si>
    <t>Bednění základových konstrukcí oboustranné pasů odstranění</t>
  </si>
  <si>
    <t>-1589303640</t>
  </si>
  <si>
    <t>https://podminky.urs.cz/item/CS_URS_2025_02/274351102</t>
  </si>
  <si>
    <t>63</t>
  </si>
  <si>
    <t>274361413</t>
  </si>
  <si>
    <t>Výztuž základových konstrukcí pasů, prahů, věnců a ostruh ze svařovaných sítí, hmotnosti přes 6 kg/m2</t>
  </si>
  <si>
    <t>-1752473630</t>
  </si>
  <si>
    <t>https://podminky.urs.cz/item/CS_URS_2025_02/274361413</t>
  </si>
  <si>
    <t>64</t>
  </si>
  <si>
    <t>275321191</t>
  </si>
  <si>
    <t>-1996207535</t>
  </si>
  <si>
    <t>https://podminky.urs.cz/item/CS_URS_2025_02/275321191</t>
  </si>
  <si>
    <t>65</t>
  </si>
  <si>
    <t>279113145</t>
  </si>
  <si>
    <t>Základové zdi z tvárnic ztraceného bednění včetně výplně z betonu bez zvláštních nároků na vliv prostředí třídy C 20/25, tloušťky zdiva přes 300 do 400 mm</t>
  </si>
  <si>
    <t>-56598355</t>
  </si>
  <si>
    <t>https://podminky.urs.cz/item/CS_URS_2025_02/279113145</t>
  </si>
  <si>
    <t>0,75*21,35</t>
  </si>
  <si>
    <t>66</t>
  </si>
  <si>
    <t>279321347</t>
  </si>
  <si>
    <t>Základové zdi z betonu železového (bez výztuže) bez zvláštních nároků na prostředí tř. C 25/30</t>
  </si>
  <si>
    <t>-1667099532</t>
  </si>
  <si>
    <t>https://podminky.urs.cz/item/CS_URS_2025_02/279321347</t>
  </si>
  <si>
    <t>0,15*1*6,35*2</t>
  </si>
  <si>
    <t>šachta</t>
  </si>
  <si>
    <t>0,15*(2,32*1,3+2,32*1*2+1,35*1,3)</t>
  </si>
  <si>
    <t>0,15*(0,9*20,92+0,9*16,12+0,9*3,6*2+1,05*1,05*2*6+0,65*6)</t>
  </si>
  <si>
    <t>0,15*(0,852*7+0,85+1*3)</t>
  </si>
  <si>
    <t>67</t>
  </si>
  <si>
    <t>279351311</t>
  </si>
  <si>
    <t>Bednění základových zdí rovné jednostranné zřízení</t>
  </si>
  <si>
    <t>-1385452008</t>
  </si>
  <si>
    <t>https://podminky.urs.cz/item/CS_URS_2025_02/279351311</t>
  </si>
  <si>
    <t>1,5*6,35*2+1*6,35*2</t>
  </si>
  <si>
    <t>2,5*1,3*3+1,5*1,3+2,3*1*3+1,5*1</t>
  </si>
  <si>
    <t>1,05*(20,95*2-1,2-0,65*6+3,60*2)+1,2*1,05*12+1,2*1,25*6</t>
  </si>
  <si>
    <t>0,9*(20,95*2-1,2-0,65*6+3,60*2)+1,05*(1,05*12+0,65*6)</t>
  </si>
  <si>
    <t>2,05*(0,852*7+0,85+1,3*3)+1,9*(0,83*7+0,85+1*3)</t>
  </si>
  <si>
    <t>68</t>
  </si>
  <si>
    <t>279351312</t>
  </si>
  <si>
    <t>Bednění základových zdí rovné jednostranné odstranění</t>
  </si>
  <si>
    <t>94865403</t>
  </si>
  <si>
    <t>https://podminky.urs.cz/item/CS_URS_2025_02/279351312</t>
  </si>
  <si>
    <t>69</t>
  </si>
  <si>
    <t>279361821</t>
  </si>
  <si>
    <t>Výztuž základových zdí nosných svislých nebo odkloněných od svislice, rovinných nebo oblých, deskových nebo žebrových, včetně výztuže jejich žeber z betonářské oceli 10 505 (R) nebo BSt 500</t>
  </si>
  <si>
    <t>48403219</t>
  </si>
  <si>
    <t>https://podminky.urs.cz/item/CS_URS_2025_02/279361821</t>
  </si>
  <si>
    <t>výkres č. D.3.4.-01 Technologický kanál včetně základové desky</t>
  </si>
  <si>
    <t>0,4803*1,05</t>
  </si>
  <si>
    <t>1,1509*1,05</t>
  </si>
  <si>
    <t>(0,0576+0,0237)*1,05</t>
  </si>
  <si>
    <t>výkres č. D.1.1.3.18+ D.3.4.-02 - základ zdivo z tvárnic</t>
  </si>
  <si>
    <t>0,75*21,35*0,0102*1,1</t>
  </si>
  <si>
    <t>70</t>
  </si>
  <si>
    <t>279362021</t>
  </si>
  <si>
    <t>Výztuž základových zdí nosných svislých nebo odkloněných od svislice, rovinných nebo oblých, deskových nebo žebrových, včetně výztuže jejich žeber ze svařovaných sítí z drátů typu KARI</t>
  </si>
  <si>
    <t>674135931</t>
  </si>
  <si>
    <t>https://podminky.urs.cz/item/CS_URS_2025_02/279362021</t>
  </si>
  <si>
    <t>0,237*1,05</t>
  </si>
  <si>
    <t>Svislé a kompletní konstrukce</t>
  </si>
  <si>
    <t>71</t>
  </si>
  <si>
    <t>311271031</t>
  </si>
  <si>
    <t>Zdivo strojně zděné z pórobetonových velkoformátových bloků pevnost tvárnic přes P2 do P4, na tenkovrstvou maltu, tloušťka zdiva 300 mm, objemová hmotnost přes 450 do 600 kg/m3</t>
  </si>
  <si>
    <t>590659690</t>
  </si>
  <si>
    <t>https://podminky.urs.cz/item/CS_URS_2025_02/311271031</t>
  </si>
  <si>
    <t>Výkres č. D.1.1.3.15-18 2.NP</t>
  </si>
  <si>
    <t>25,575*3,35-(6*0,85*1,75+6*0,75*1,25+1*2)</t>
  </si>
  <si>
    <t>72</t>
  </si>
  <si>
    <t>311272031</t>
  </si>
  <si>
    <t>Zdivo z pórobetonových tvárnic na tenké maltové lože, tl. zdiva 200 mm pevnost tvárnic přes P2 do P4, objemová hmotnost přes 450 do 600 kg/m3 hladkých</t>
  </si>
  <si>
    <t>-1198133166</t>
  </si>
  <si>
    <t>https://podminky.urs.cz/item/CS_URS_2025_02/311272031</t>
  </si>
  <si>
    <t>3,2*(3,005+5,605+5,6+3+25,575)-(0,97*2,135*2+0,87*2,135*12)</t>
  </si>
  <si>
    <t>atika</t>
  </si>
  <si>
    <t>0,6*(25,575*2+9,155*2)</t>
  </si>
  <si>
    <t>73</t>
  </si>
  <si>
    <t>311351311</t>
  </si>
  <si>
    <t>Bednění nadzákladových zdí nosných rovné jednostranné zřízení</t>
  </si>
  <si>
    <t>1274456142</t>
  </si>
  <si>
    <t>https://podminky.urs.cz/item/CS_URS_2025_02/311351311</t>
  </si>
  <si>
    <t>výkres č. D.1.1.3.14 + 31a - shoz - dobetonování z chodby</t>
  </si>
  <si>
    <t>0,8*0,9*5</t>
  </si>
  <si>
    <t>74</t>
  </si>
  <si>
    <t>311351312</t>
  </si>
  <si>
    <t>Bednění nadzákladových zdí nosných rovné jednostranné odstranění</t>
  </si>
  <si>
    <t>2079989476</t>
  </si>
  <si>
    <t>https://podminky.urs.cz/item/CS_URS_2025_02/311351312</t>
  </si>
  <si>
    <t>75</t>
  </si>
  <si>
    <t>317142412</t>
  </si>
  <si>
    <t>Překlady nenosné z pórobetonu osazené do tenkého maltového lože, výšky do 250 mm, šířky překladu 75 mm, délky překladu přes 1000 do 1250 mm</t>
  </si>
  <si>
    <t>106533491</t>
  </si>
  <si>
    <t>https://podminky.urs.cz/item/CS_URS_2025_02/317142412</t>
  </si>
  <si>
    <t xml:space="preserve">Výkres č. D.1.1.3.15-18+30 2.NP </t>
  </si>
  <si>
    <t>76</t>
  </si>
  <si>
    <t>317142422</t>
  </si>
  <si>
    <t>Překlady nenosné z pórobetonu osazené do tenkého maltového lože, výšky do 250 mm, šířky překladu 100 mm, délky překladu přes 1000 do 1250 mm</t>
  </si>
  <si>
    <t>340524588</t>
  </si>
  <si>
    <t>https://podminky.urs.cz/item/CS_URS_2025_02/317142422</t>
  </si>
  <si>
    <t>77</t>
  </si>
  <si>
    <t>317142432</t>
  </si>
  <si>
    <t>Překlady nenosné z pórobetonu osazené do tenkého maltového lože, výšky do 250 mm, šířky překladu 125 mm, délky překladu přes 1000 do 1250 mm</t>
  </si>
  <si>
    <t>-254234965</t>
  </si>
  <si>
    <t>https://podminky.urs.cz/item/CS_URS_2025_02/317142432</t>
  </si>
  <si>
    <t>78</t>
  </si>
  <si>
    <t>317143431</t>
  </si>
  <si>
    <t>Překlady nosné z pórobetonu osazené do tenkého maltového lože, pro zdi tl. 200 mm, délky překladu do 1300 mm</t>
  </si>
  <si>
    <t>740862397</t>
  </si>
  <si>
    <t>https://podminky.urs.cz/item/CS_URS_2025_02/317143431</t>
  </si>
  <si>
    <t>79</t>
  </si>
  <si>
    <t>317143432</t>
  </si>
  <si>
    <t>Překlady nosné z pórobetonu osazené do tenkého maltového lože, pro zdi tl. 200 mm, délky překladu přes 1300 do 1500 mm</t>
  </si>
  <si>
    <t>-1926578261</t>
  </si>
  <si>
    <t>https://podminky.urs.cz/item/CS_URS_2025_02/317143432</t>
  </si>
  <si>
    <t>80</t>
  </si>
  <si>
    <t>317251003</t>
  </si>
  <si>
    <t>Schránka nenosná žaluziová pro zdivo z pórobetonu výšky překladu do 249 mm, šířky do 164 mm osazovaná během zdění současně s nosným pórobetonovým překladem nebo překladem z pórobetonových U profilů, délky přes 1000 do 1500 mm</t>
  </si>
  <si>
    <t>2122314985</t>
  </si>
  <si>
    <t>https://podminky.urs.cz/item/CS_URS_2025_02/317251003</t>
  </si>
  <si>
    <t>výkres č. D.1.1.3.26  dl. 1250 mm</t>
  </si>
  <si>
    <t>81</t>
  </si>
  <si>
    <t>317251005</t>
  </si>
  <si>
    <t>Schránka nenosná žaluziová pro zdivo z pórobetonu výšky překladu do 249 mm, šířky do 164 mm osazovaná během zdění současně s nosným pórobetonovým překladem nebo překladem z pórobetonových U profilů, délky přes 1500 do 2000 mm</t>
  </si>
  <si>
    <t>-777592605</t>
  </si>
  <si>
    <t>https://podminky.urs.cz/item/CS_URS_2025_02/317251005</t>
  </si>
  <si>
    <t>výkres č. D.1.1.3.26  dl. 1750mm</t>
  </si>
  <si>
    <t>82</t>
  </si>
  <si>
    <t>317941121</t>
  </si>
  <si>
    <t>Osazování ocelových válcovaných nosníků na zdivu I nebo IE nebo U nebo UE nebo L, výšky do 120 mm</t>
  </si>
  <si>
    <t>1549332114</t>
  </si>
  <si>
    <t>https://podminky.urs.cz/item/CS_URS_2025_02/317941121</t>
  </si>
  <si>
    <t>výkres č. D.1.1.3.14 + 31a - shoz  L 60/6</t>
  </si>
  <si>
    <t>0,8*5*0,00542</t>
  </si>
  <si>
    <t>Výkres č. D.1.1.3.15-18+30 2.NP  L 50/50</t>
  </si>
  <si>
    <t>0,83*2*0,00403</t>
  </si>
  <si>
    <t>83</t>
  </si>
  <si>
    <t>13010242</t>
  </si>
  <si>
    <t>tyč ocelová plochá jakost S235JR (11 375) 60x6mm</t>
  </si>
  <si>
    <t>628341255</t>
  </si>
  <si>
    <t>84</t>
  </si>
  <si>
    <t>13010420</t>
  </si>
  <si>
    <t>úhelník ocelový rovnostranný jakost S235JR (11 375) 50x50x5mm</t>
  </si>
  <si>
    <t>-1276959496</t>
  </si>
  <si>
    <t>0,007*1,05 'Přepočtené koeficientem množství</t>
  </si>
  <si>
    <t>85</t>
  </si>
  <si>
    <t>317998113</t>
  </si>
  <si>
    <t>Izolace tepelná mezi překlady z pěnového polystyrenu výšky 24 cm, tloušťky 80 mm</t>
  </si>
  <si>
    <t>m</t>
  </si>
  <si>
    <t>147458380</t>
  </si>
  <si>
    <t>https://podminky.urs.cz/item/CS_URS_2025_02/317998113</t>
  </si>
  <si>
    <t>Výkres č. D.3.4-03 V1</t>
  </si>
  <si>
    <t>24,2</t>
  </si>
  <si>
    <t>86</t>
  </si>
  <si>
    <t>319201321</t>
  </si>
  <si>
    <t>Vyrovnání nerovného povrchu vnitřního i vnějšího zdiva bez odsekání vadných cihel, maltou (s dodáním hmot) tl. do 30 mm</t>
  </si>
  <si>
    <t>-1439580216</t>
  </si>
  <si>
    <t>https://podminky.urs.cz/item/CS_URS_2025_02/319201321</t>
  </si>
  <si>
    <t>výkres č. D.1.1.3.15.2. NP   pod parapety</t>
  </si>
  <si>
    <t>0,3*(1,25*6+1,75*6)</t>
  </si>
  <si>
    <t>87</t>
  </si>
  <si>
    <t>341941004</t>
  </si>
  <si>
    <t>Nosné nebo spojovací svary ocelových doplňkových konstrukcí kromě betonářské oceli, tloušťky svaru přes 14 do 16 mm</t>
  </si>
  <si>
    <t>-626082074</t>
  </si>
  <si>
    <t>https://podminky.urs.cz/item/CS_URS_2025_02/341941004</t>
  </si>
  <si>
    <t>výkres č. D.3.4.-08 - ocel.konstrukce mont. otvoru  I16</t>
  </si>
  <si>
    <t>0,16*4*4</t>
  </si>
  <si>
    <t>88</t>
  </si>
  <si>
    <t>342244111</t>
  </si>
  <si>
    <t>Příčky jednoduché z cihel děrovaných klasických spojených na pero a drážku na maltu M5, pevnost cihel do P15, tl. příčky 115 mm</t>
  </si>
  <si>
    <t>1459359166</t>
  </si>
  <si>
    <t>https://podminky.urs.cz/item/CS_URS_2025_02/342244111</t>
  </si>
  <si>
    <t>výkres č. D.1.1.3.14 - shoz</t>
  </si>
  <si>
    <t>2,98*(1,085*2+0,15+0,6+0,7)-0,7*0,7</t>
  </si>
  <si>
    <t>89</t>
  </si>
  <si>
    <t>342272235</t>
  </si>
  <si>
    <t>Příčky z pórobetonových tvárnic hladkých na tenké maltové lože objemová hmotnost do 500 kg/m3, tloušťka příčky 125 mm</t>
  </si>
  <si>
    <t>-1103806815</t>
  </si>
  <si>
    <t>https://podminky.urs.cz/item/CS_URS_2025_02/342272235</t>
  </si>
  <si>
    <t>výkres č. D.1.1.3.15 2. NP - šachty VZT</t>
  </si>
  <si>
    <t>2,5*(0,625*2+1,25)*2-1*2*2</t>
  </si>
  <si>
    <t>90</t>
  </si>
  <si>
    <t>342291121</t>
  </si>
  <si>
    <t>Ukotvení příček plochými kotvami, do konstrukce cihelné</t>
  </si>
  <si>
    <t>1886344039</t>
  </si>
  <si>
    <t>https://podminky.urs.cz/item/CS_URS_2025_02/342291121</t>
  </si>
  <si>
    <t>výkres č. D.1.1.3.14+22 - u shozu nová příčka</t>
  </si>
  <si>
    <t>2,98</t>
  </si>
  <si>
    <t>91</t>
  </si>
  <si>
    <t>342291131</t>
  </si>
  <si>
    <t>Ukotvení příček plochými kotvami, do konstrukce betonové</t>
  </si>
  <si>
    <t>191029394</t>
  </si>
  <si>
    <t>https://podminky.urs.cz/item/CS_URS_2025_02/342291131</t>
  </si>
  <si>
    <t>2,98*2</t>
  </si>
  <si>
    <t>zdiva do sloupů</t>
  </si>
  <si>
    <t>3,335*16</t>
  </si>
  <si>
    <t>92</t>
  </si>
  <si>
    <t>346272216</t>
  </si>
  <si>
    <t>Přizdívky z pórobetonových tvárnic objemová hmotnost do 500 kg/m3, na tenké maltové lože, tloušťka přizdívky 50 mm</t>
  </si>
  <si>
    <t>1942754943</t>
  </si>
  <si>
    <t>https://podminky.urs.cz/item/CS_URS_2025_02/346272216</t>
  </si>
  <si>
    <t>3,6*0,4*2</t>
  </si>
  <si>
    <t>93</t>
  </si>
  <si>
    <t>346272226</t>
  </si>
  <si>
    <t>Přizdívky z pórobetonových tvárnic objemová hmotnost do 500 kg/m3, na tenké maltové lože, tloušťka přizdívky 75 mm</t>
  </si>
  <si>
    <t>-1373100541</t>
  </si>
  <si>
    <t>https://podminky.urs.cz/item/CS_URS_2025_02/346272226</t>
  </si>
  <si>
    <t>3,6*(3,5*10+0,5*8+2,9*2+5,8*2+1*2+3,7+1+2,5+2,5+1+3,7+0,815+2,5+1+2,5+1+2,5+1)-(0,8*2,1*18+0,7*2,1*2)</t>
  </si>
  <si>
    <t>94</t>
  </si>
  <si>
    <t>346272236</t>
  </si>
  <si>
    <t>Přizdívky z pórobetonových tvárnic objemová hmotnost do 500 kg/m3, na tenké maltové lože, tloušťka přizdívky 100 mm</t>
  </si>
  <si>
    <t>495846364</t>
  </si>
  <si>
    <t>https://podminky.urs.cz/item/CS_URS_2025_02/346272236</t>
  </si>
  <si>
    <t>3,6*(2,8*6*2)-0,9*2,1*12</t>
  </si>
  <si>
    <t>95</t>
  </si>
  <si>
    <t>346272246</t>
  </si>
  <si>
    <t>Přizdívky z pórobetonových tvárnic objemová hmotnost do 500 kg/m3, na tenké maltové lože, tloušťka přizdívky 125 mm</t>
  </si>
  <si>
    <t>-1067407516</t>
  </si>
  <si>
    <t>https://podminky.urs.cz/item/CS_URS_2025_02/346272246</t>
  </si>
  <si>
    <t>3,6*(1,28+1,3*2+1,25*2+1,275+2,9*2+1+2,5+3,75+1+1+1,1+2,75+3,75+1+1+3,75*2)</t>
  </si>
  <si>
    <t>96</t>
  </si>
  <si>
    <t>346272266</t>
  </si>
  <si>
    <t>Přizdívky z pórobetonových tvárnic objemová hmotnost do 500 kg/m3, na tenké maltové lože, tloušťka přizdívky 200 mm</t>
  </si>
  <si>
    <t>-2098547883</t>
  </si>
  <si>
    <t>https://podminky.urs.cz/item/CS_URS_2025_02/346272266</t>
  </si>
  <si>
    <t>výkres č. D.1.1.3.15.2. No míst. 2.10</t>
  </si>
  <si>
    <t>1*1,5</t>
  </si>
  <si>
    <t>97</t>
  </si>
  <si>
    <t>389381001</t>
  </si>
  <si>
    <t>Dobetonování prefabrikovaných konstrukcí</t>
  </si>
  <si>
    <t>-2102535579</t>
  </si>
  <si>
    <t>https://podminky.urs.cz/item/CS_URS_2025_02/389381001</t>
  </si>
  <si>
    <t>0,07*1,15*0,15*2</t>
  </si>
  <si>
    <t>Vodorovné konstrukce</t>
  </si>
  <si>
    <t>98</t>
  </si>
  <si>
    <t>411121127</t>
  </si>
  <si>
    <t>Montáž prefabrikovaných železobetonových stropů se zalitím spár, včetně podpěrné konstrukce, na cementovou maltu ze stropních panelů šířky do 1200 mm a délky přes 7000 mm</t>
  </si>
  <si>
    <t>1334713676</t>
  </si>
  <si>
    <t>https://podminky.urs.cz/item/CS_URS_2025_02/411121127</t>
  </si>
  <si>
    <t>výkres č. D.3.4.-05 stropní panel Spiroll</t>
  </si>
  <si>
    <t>99</t>
  </si>
  <si>
    <t>59346866</t>
  </si>
  <si>
    <t>panel stropní předpjatý š 1190mm v 320mm, počet lan 10 + 2</t>
  </si>
  <si>
    <t>-1973109958</t>
  </si>
  <si>
    <t>9,8*20</t>
  </si>
  <si>
    <t>100</t>
  </si>
  <si>
    <t>411121141</t>
  </si>
  <si>
    <t>Montáž prefabrikovaných železobetonových stropů se zalitím spár, včetně podpěrné konstrukce, na cementovou maltu ze stropních panelů šířky přes 1800 do 2400 mm a délky do 3800 mm</t>
  </si>
  <si>
    <t>2022188352</t>
  </si>
  <si>
    <t>https://podminky.urs.cz/item/CS_URS_2025_02/411121141</t>
  </si>
  <si>
    <t>výkres č. D.1.1.3.013+ statika D.3.4.-06 - technologický kanál VZT - stropní desky</t>
  </si>
  <si>
    <t>výkres č. D.1.1.3.013+ statika D.3.4.-07 - technologický kanál VZT - stropní desky</t>
  </si>
  <si>
    <t>101</t>
  </si>
  <si>
    <t>411121232</t>
  </si>
  <si>
    <t>Montáž prefabrikovaných železobetonových stropů se zalitím spár, včetně podpěrné konstrukce, na cementovou maltu ze stropních desek, šířky do 600 mm a délky přes 900 do 1800 mm</t>
  </si>
  <si>
    <t>548083260</t>
  </si>
  <si>
    <t>https://podminky.urs.cz/item/CS_URS_2025_02/411121232</t>
  </si>
  <si>
    <t>výkres č. D.1.1.3.15 2. NP - šachty VZT skladba S11</t>
  </si>
  <si>
    <t>2*2</t>
  </si>
  <si>
    <t>102</t>
  </si>
  <si>
    <t>59341051</t>
  </si>
  <si>
    <t>deska stropní plná PZD 1490x340x70mm</t>
  </si>
  <si>
    <t>160761162</t>
  </si>
  <si>
    <t>103</t>
  </si>
  <si>
    <t>411321414</t>
  </si>
  <si>
    <t>Stropy z betonu železového (bez výztuže) stropů deskových, plochých střech, desek balkonových, desek hřibových stropů včetně hlavic hřibových sloupů tř. C 25/30</t>
  </si>
  <si>
    <t>592808807</t>
  </si>
  <si>
    <t>https://podminky.urs.cz/item/CS_URS_2025_02/411321414</t>
  </si>
  <si>
    <t>výkres č. D.1.1.3.013+ statika D.3.4.-01 - technologický kanál VZT - strop VZT  šachty</t>
  </si>
  <si>
    <t>0,15*0,76*1,262</t>
  </si>
  <si>
    <t>0,15*2,09*1,3*3</t>
  </si>
  <si>
    <t>0,15*(1,5*2,99-0,7*0,7)*2+0,15*(1,5*2,49-0,7-0,7)*2+0,15*1,71*1,5+0,15*(1,219+1,5-0,7*0,7)+0,15*2,99*1,5+0,15*(2,99*1,5-0,7*0,7*2)</t>
  </si>
  <si>
    <t>104</t>
  </si>
  <si>
    <t>411351011</t>
  </si>
  <si>
    <t>Bednění stropních konstrukcí - bez podpěrné konstrukce desek tloušťky stropní desky přes 5 do 25 cm zřízení</t>
  </si>
  <si>
    <t>598244786</t>
  </si>
  <si>
    <t>https://podminky.urs.cz/item/CS_URS_2025_02/411351011</t>
  </si>
  <si>
    <t>výkres č. D.1.1.3.03+06 1. NP - světlík pro odstranění stropní desky</t>
  </si>
  <si>
    <t>4,5*4,5</t>
  </si>
  <si>
    <t>0,76*1,262</t>
  </si>
  <si>
    <t>0,15*(2,09*2+1,3*2)*3</t>
  </si>
  <si>
    <t>výkres č. D.1.1.3.013+ statika D.3.4.-07 - Instalační kanál - stropní desky</t>
  </si>
  <si>
    <t>0,15*(1,5*2*10+2,99*2*4+2,49*22+1,71*2+2,19*2+0,7*4*7)</t>
  </si>
  <si>
    <t>105</t>
  </si>
  <si>
    <t>411351012</t>
  </si>
  <si>
    <t>Bednění stropních konstrukcí - bez podpěrné konstrukce desek tloušťky stropní desky přes 5 do 25 cm odstranění</t>
  </si>
  <si>
    <t>-882904038</t>
  </si>
  <si>
    <t>https://podminky.urs.cz/item/CS_URS_2025_02/411351012</t>
  </si>
  <si>
    <t>106</t>
  </si>
  <si>
    <t>411354311</t>
  </si>
  <si>
    <t>Podpěrná konstrukce stropů - desek, kleneb a skořepin výška podepření do 4 m tloušťka stropu přes 5 do 15 cm zřízení</t>
  </si>
  <si>
    <t>-94840289</t>
  </si>
  <si>
    <t>https://podminky.urs.cz/item/CS_URS_2025_02/411354311</t>
  </si>
  <si>
    <t>107</t>
  </si>
  <si>
    <t>411354312</t>
  </si>
  <si>
    <t>Podpěrná konstrukce stropů - desek, kleneb a skořepin výška podepření do 4 m tloušťka stropu přes 5 do 15 cm odstranění</t>
  </si>
  <si>
    <t>-1287927258</t>
  </si>
  <si>
    <t>https://podminky.urs.cz/item/CS_URS_2025_02/411354312</t>
  </si>
  <si>
    <t>108</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</si>
  <si>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</si>
  <si>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</si>
  <si>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441983269</t>
  </si>
  <si>
    <t>https://podminky.urs.cz/item/CS_URS_2025_02/411361821</t>
  </si>
  <si>
    <t>0,0114*1,05</t>
  </si>
  <si>
    <t>0,0034*1,1*3</t>
  </si>
  <si>
    <t>(0,0129+0,0075+0,0129+0,008+0,0129+0,0065+0,0129+0,0065+0,004*3+0,0129+0,0069+0,006+0,0257+0,0098)*1,05</t>
  </si>
  <si>
    <t>109</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</si>
  <si>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</si>
  <si>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</si>
  <si>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4576636</t>
  </si>
  <si>
    <t>https://podminky.urs.cz/item/CS_URS_2025_02/411362021</t>
  </si>
  <si>
    <t>výkres č. D.1.1.3.013+ statika D.3.4.-06 - technologický kanál VZT - stropní desky R8/150/150</t>
  </si>
  <si>
    <t>0,0399*1,1*3</t>
  </si>
  <si>
    <t>(0,0448+0,0448+0,0371+0,0371+0,0253*3+0,0326+0,0448+0,0448)*1,1</t>
  </si>
  <si>
    <t>110</t>
  </si>
  <si>
    <t>413941123</t>
  </si>
  <si>
    <t>Osazování ocelových válcovaných nosníků ve stropech I nebo IE nebo U nebo UE nebo L, výšky přes 120 do 220 mm</t>
  </si>
  <si>
    <t>300548090</t>
  </si>
  <si>
    <t>https://podminky.urs.cz/item/CS_URS_2025_02/413941123</t>
  </si>
  <si>
    <t>výkres č. D.1.1.3.03+06 1. NP - pracovní plošina 2. NP  I180</t>
  </si>
  <si>
    <t>5,9*4*0,0219</t>
  </si>
  <si>
    <t>výkres č. D.3.4.-08 - ocel.konstrukce mont. otvoru I 22</t>
  </si>
  <si>
    <t>6,025*4*0,0311</t>
  </si>
  <si>
    <t>I 160</t>
  </si>
  <si>
    <t>3,90*2*2*0,0228</t>
  </si>
  <si>
    <t>111</t>
  </si>
  <si>
    <t>13010718</t>
  </si>
  <si>
    <t>ocel profilová jakost S235JR (11 375) průřez I (IPN) 160</t>
  </si>
  <si>
    <t>-576032788</t>
  </si>
  <si>
    <t>0,356*1,02 'Přepočtené koeficientem množství</t>
  </si>
  <si>
    <t>112</t>
  </si>
  <si>
    <t>13010720</t>
  </si>
  <si>
    <t>ocel profilová jakost S235JR (11 375) průřez I (IPN) 180</t>
  </si>
  <si>
    <t>-849158571</t>
  </si>
  <si>
    <t>0,517*1,05 'Přepočtené koeficientem množství</t>
  </si>
  <si>
    <t>113</t>
  </si>
  <si>
    <t>13010724</t>
  </si>
  <si>
    <t>ocel profilová jakost S235JR (11 375) průřez I (IPN) 220</t>
  </si>
  <si>
    <t>-251501554</t>
  </si>
  <si>
    <t>0,75*1,05 'Přepočtené koeficientem množství</t>
  </si>
  <si>
    <t>114</t>
  </si>
  <si>
    <t>413941133</t>
  </si>
  <si>
    <t>Osazování ocelových válcovaných nosníků ve stropech HE-A nebo HE-B, výšky přes 120 do 220 mm</t>
  </si>
  <si>
    <t>-1650699869</t>
  </si>
  <si>
    <t>https://podminky.urs.cz/item/CS_URS_2025_02/413941133</t>
  </si>
  <si>
    <t>výkres č. D.3.4-05 HEA 180</t>
  </si>
  <si>
    <t>3,5*2*0,0355</t>
  </si>
  <si>
    <t>115</t>
  </si>
  <si>
    <t>13010958</t>
  </si>
  <si>
    <t>ocel profilová jakost S235JR (11 375) průřez HEA 180</t>
  </si>
  <si>
    <t>1087464888</t>
  </si>
  <si>
    <t>0,249*1,01 'Přepočtené koeficientem množství</t>
  </si>
  <si>
    <t>417321515</t>
  </si>
  <si>
    <t>Ztužující pásy a věnce z betonu železového (bez výztuže) tř. C 25/30</t>
  </si>
  <si>
    <t>-471108484</t>
  </si>
  <si>
    <t>https://podminky.urs.cz/item/CS_URS_2025_02/417321515</t>
  </si>
  <si>
    <t>0,25*0,22*24,2</t>
  </si>
  <si>
    <t>V2</t>
  </si>
  <si>
    <t>(0,25*0,675)*24,2</t>
  </si>
  <si>
    <t>V3</t>
  </si>
  <si>
    <t>0,25*0,2*48,4</t>
  </si>
  <si>
    <t>117</t>
  </si>
  <si>
    <t>417351115</t>
  </si>
  <si>
    <t>Bednění bočnic ztužujících pásů a věnců včetně vzpěr zřízení</t>
  </si>
  <si>
    <t>-1277234704</t>
  </si>
  <si>
    <t>https://podminky.urs.cz/item/CS_URS_2025_02/417351115</t>
  </si>
  <si>
    <t>0,25*2*24,2</t>
  </si>
  <si>
    <t>(0,25*2+0,375)*24,2</t>
  </si>
  <si>
    <t>0,25*2*48,4</t>
  </si>
  <si>
    <t>118</t>
  </si>
  <si>
    <t>417351116</t>
  </si>
  <si>
    <t>Bednění bočnic ztužujících pásů a věnců včetně vzpěr odstranění</t>
  </si>
  <si>
    <t>296399369</t>
  </si>
  <si>
    <t>https://podminky.urs.cz/item/CS_URS_2025_02/417351116</t>
  </si>
  <si>
    <t>119</t>
  </si>
  <si>
    <t>417361821</t>
  </si>
  <si>
    <t>Výztuž ztužujících pásů a věnců z betonářské oceli 10 505 (R) nebo BSt 500</t>
  </si>
  <si>
    <t>1018174518</t>
  </si>
  <si>
    <t>https://podminky.urs.cz/item/CS_URS_2025_02/417361821</t>
  </si>
  <si>
    <t>výkres č. D.3.4-03 věnce V1-V3</t>
  </si>
  <si>
    <t>0,4724*1,05</t>
  </si>
  <si>
    <t>120</t>
  </si>
  <si>
    <t>451573111</t>
  </si>
  <si>
    <t>Lože pod potrubí otevřený výkop ze štěrkopísku</t>
  </si>
  <si>
    <t>-488275101</t>
  </si>
  <si>
    <t>0,8*0,1*83</t>
  </si>
  <si>
    <t>121</t>
  </si>
  <si>
    <t>452311141</t>
  </si>
  <si>
    <t>Podkladní a zajišťovací konstrukce z betonu prostého v otevřeném výkopu bez zvýšených nároků na prostředí desky pod potrubí, stoky a drobné objekty z betonu tř. C 16/20</t>
  </si>
  <si>
    <t>1675921959</t>
  </si>
  <si>
    <t>https://podminky.urs.cz/item/CS_URS_2025_02/452311141</t>
  </si>
  <si>
    <t>výkres č. D.1.1.3.013+ statika D.3.4.-01 - technologický kanál VZT</t>
  </si>
  <si>
    <t>1,6*0,10*7,655</t>
  </si>
  <si>
    <t>výkres č. D.1.1.3.013+ statika D.3.4.-01 - Instalační kanál</t>
  </si>
  <si>
    <t>0,10*(1,8*21,078+1,05*1,143+1,05*1,25*5+1,8*3,12)</t>
  </si>
  <si>
    <t>0,10*(1*11*1,3*3)</t>
  </si>
  <si>
    <t>122</t>
  </si>
  <si>
    <t>457531112</t>
  </si>
  <si>
    <t>Filtrační vrstvy z hrubého drceného kameniva bez zhutnění frakce od 16 až 63 do 32 až 63 mm</t>
  </si>
  <si>
    <t>-55968518</t>
  </si>
  <si>
    <t>17,50</t>
  </si>
  <si>
    <t>Komunikace pozemní</t>
  </si>
  <si>
    <t>123</t>
  </si>
  <si>
    <t>564801012</t>
  </si>
  <si>
    <t>Podklad ze štěrkodrti ŠD s rozprostřením a zhutněním plochy jednotlivě do 100 m2, po zhutnění tl. 40 mm</t>
  </si>
  <si>
    <t>838695200</t>
  </si>
  <si>
    <t>https://podminky.urs.cz/item/CS_URS_2025_02/564801012</t>
  </si>
  <si>
    <t>výkres č. D.1.1.3.15 - atrium skladba S14  fr. 4-8 mm</t>
  </si>
  <si>
    <t>6*3</t>
  </si>
  <si>
    <t>124</t>
  </si>
  <si>
    <t>564851011</t>
  </si>
  <si>
    <t>Podklad ze štěrkodrti ŠD s rozprostřením a zhutněním plochy jednotlivě do 100 m2, po zhutnění tl. 150 mm</t>
  </si>
  <si>
    <t>-1420186996</t>
  </si>
  <si>
    <t>https://podminky.urs.cz/item/CS_URS_2025_02/564851011</t>
  </si>
  <si>
    <t>výkres č. D.1.1.3.15 - atrium skladba S14  fr. 8-16 mm</t>
  </si>
  <si>
    <t>125</t>
  </si>
  <si>
    <t>564861012</t>
  </si>
  <si>
    <t>Podklad ze štěrkodrti ŠD s rozprostřením a zhutněním plochy jednotlivě do 100 m2, po zhutnění tl. 210 mm</t>
  </si>
  <si>
    <t>-2625080</t>
  </si>
  <si>
    <t>https://podminky.urs.cz/item/CS_URS_2025_02/564861012</t>
  </si>
  <si>
    <t>výkres č. D.1.1.3.15 - atrium skladba S14  fr. 0-63 mm</t>
  </si>
  <si>
    <t>7*4</t>
  </si>
  <si>
    <t>596911111</t>
  </si>
  <si>
    <t>Kladení šlapáků z jednotlivých kusů do lože ze štěrkopísku nebo z prohozené zeminy v rovině nebo na svahu do 1:5</t>
  </si>
  <si>
    <t>-699134386</t>
  </si>
  <si>
    <t>https://podminky.urs.cz/item/CS_URS_2025_02/596911111</t>
  </si>
  <si>
    <t>0,6*0,9*31</t>
  </si>
  <si>
    <t>127</t>
  </si>
  <si>
    <t>58337303</t>
  </si>
  <si>
    <t>štěrkopísek frakce 0/8</t>
  </si>
  <si>
    <t>-945960637</t>
  </si>
  <si>
    <t>16,74*0,06 'Přepočtené koeficientem množství</t>
  </si>
  <si>
    <t>Úpravy povrchů, podlahy a osazování výplní</t>
  </si>
  <si>
    <t>128</t>
  </si>
  <si>
    <t>611315422</t>
  </si>
  <si>
    <t>Oprava vápenné omítky vnitřních ploch štukové dvouvrstvé, tl. jádrové omítky do 20 mm a tl. štuku do 3 mm stropů, v rozsahu opravované plochy přes 10 do 30%</t>
  </si>
  <si>
    <t>1630012668</t>
  </si>
  <si>
    <t>https://podminky.urs.cz/item/CS_URS_2025_02/611315422</t>
  </si>
  <si>
    <t>výkres č. D.1.1.1´3.14 - nasávací komory</t>
  </si>
  <si>
    <t>1,19*5,51+1,19*5,61</t>
  </si>
  <si>
    <t>strop strojovny VZT</t>
  </si>
  <si>
    <t>142,68</t>
  </si>
  <si>
    <t>129</t>
  </si>
  <si>
    <t>612142001</t>
  </si>
  <si>
    <t>Pletivo vnitřních ploch v ploše nebo pruzích, na plném podkladu sklovláknité vtlačené do tmelu včetně tmelu stěn</t>
  </si>
  <si>
    <t>-1522187688</t>
  </si>
  <si>
    <t>https://podminky.urs.cz/item/CS_URS_2025_02/612142001</t>
  </si>
  <si>
    <t>výkres č. D.1.1.3.15 - míst.č. odpočívárna  a masáže</t>
  </si>
  <si>
    <t>1,35*(3,50*24+2,425+1,5*2+2,3*4+1,51*4+2,45)</t>
  </si>
  <si>
    <t>3,1*(0,5*2*6+2,425+1,5*2+2,3*4+1,51*4+2,45+1,05*4+1,475*2*0,9*2)</t>
  </si>
  <si>
    <t>-0,8*2,1*12</t>
  </si>
  <si>
    <t>míst č. 2.07 - chodba</t>
  </si>
  <si>
    <t>3,10*(27,175*2+1,275*2+0,55*8)</t>
  </si>
  <si>
    <t>-(0,9*2,1*8+0,8*2,1*19)</t>
  </si>
  <si>
    <t>míst.č. 2.01.1-2.06.1 - převlékací kabiny</t>
  </si>
  <si>
    <t>3,1*(1,14*2+3,65*12+2,925+1*10+2,875*10)</t>
  </si>
  <si>
    <t>-(0,8*21*3*6)</t>
  </si>
  <si>
    <t>míst.č. 2.11 - chodba</t>
  </si>
  <si>
    <t>3,1*(27,575+9,7*2)</t>
  </si>
  <si>
    <t>-(0,9*2,1*2+0,8*2,1*12)</t>
  </si>
  <si>
    <t>míst.č. 2.01.2-2.06.2 - koupele</t>
  </si>
  <si>
    <t>3,1*(2,25*12+2,8*12+1*6)-0,9*2,1*12</t>
  </si>
  <si>
    <t>místnost č. 2.08</t>
  </si>
  <si>
    <t>3,1*(1,1*2+2,55*2)-0,8*2,1</t>
  </si>
  <si>
    <t>130</t>
  </si>
  <si>
    <t>612311141</t>
  </si>
  <si>
    <t>Omítka vápenná vnitřních ploch nanášená ručně dvouvrstvá štuková, tloušťky jádrové omítky do 10 mm a tloušťky štuku do 3 mm svislých konstrukcí stěn</t>
  </si>
  <si>
    <t>-630186544</t>
  </si>
  <si>
    <t>https://podminky.urs.cz/item/CS_URS_2025_02/612311141</t>
  </si>
  <si>
    <t>výkres č. D.1.1.3.14+22 - u shozu nová příčka  sklad portýra</t>
  </si>
  <si>
    <t>2,98*(0,5+0,985+0,2)</t>
  </si>
  <si>
    <t>výkres č. D.1.1.3.14 -stěny strojovny vZT</t>
  </si>
  <si>
    <t>2,95*(7,2*2+0,41*2+0,66*2+8,01+0,41*3+6,86*2+5,61)-(00,68*1,86+1,45*1,97*2)</t>
  </si>
  <si>
    <t>4,56*(5,58*2+1,34*2+2,4+0,41+0,26*2)-0,63*1,86</t>
  </si>
  <si>
    <t>131</t>
  </si>
  <si>
    <t>612315223</t>
  </si>
  <si>
    <t>Vápenná omítka jednotlivých malých ploch štuková dvouvrstvá na stěnách, plochy jednotlivě přes 0,25 do 1 m2</t>
  </si>
  <si>
    <t>-337650918</t>
  </si>
  <si>
    <t>https://podminky.urs.cz/item/CS_URS_2025_02/612315223</t>
  </si>
  <si>
    <t>výkres č. D.1.1.3.14+22 - u shozů</t>
  </si>
  <si>
    <t>2*2*5</t>
  </si>
  <si>
    <t>132</t>
  </si>
  <si>
    <t>612315422</t>
  </si>
  <si>
    <t>Oprava vápenné omítky vnitřních ploch štukové dvouvrstvé, tl. jádrové omítky do 20 mm a tl. štuku do 3 mm stěn, v rozsahu opravované plochy přes 10 do 30%</t>
  </si>
  <si>
    <t>-1935990660</t>
  </si>
  <si>
    <t>https://podminky.urs.cz/item/CS_URS_2025_02/612315422</t>
  </si>
  <si>
    <t>výkres č. D.1.1.3.14 - nasávací komory</t>
  </si>
  <si>
    <t>2,96*(1,19*2+5,51*2+1,19*2+5,61*2)-0,63*1,86*2</t>
  </si>
  <si>
    <t>133</t>
  </si>
  <si>
    <t>612341121</t>
  </si>
  <si>
    <t>Omítka sádrová nebo vápenosádrová vnitřních ploch nanášená ručně jednovrstvá, tloušťky do 10 mm hladká svislých konstrukcí stěn</t>
  </si>
  <si>
    <t>966257955</t>
  </si>
  <si>
    <t>https://podminky.urs.cz/item/CS_URS_2025_02/612341121</t>
  </si>
  <si>
    <t>výkres č. D.1.1.3.15 - pozn. 3 pod PL</t>
  </si>
  <si>
    <t>1,75*(3,50*24+2,425+1,5*2+2,3*4+1,51*4+2,425)</t>
  </si>
  <si>
    <t>134</t>
  </si>
  <si>
    <t>612381036</t>
  </si>
  <si>
    <t>Omítka tenkovrstvá minerální vnitřních ploch bez penetrace zatíraná (škrábaná), zrnitost 3,0 mm svislých konstrukcí stěn v podlaží i na schodišti</t>
  </si>
  <si>
    <t>719895796</t>
  </si>
  <si>
    <t>https://podminky.urs.cz/item/CS_URS_2025_02/612381036</t>
  </si>
  <si>
    <t>výkres č. D.1.1.3.15 - šachta VZT</t>
  </si>
  <si>
    <t>2,5*(0,625*4+1,35*2+0,5*4+1,075*4)-1*2*4</t>
  </si>
  <si>
    <t>135</t>
  </si>
  <si>
    <t>612822021</t>
  </si>
  <si>
    <t>Omítka kapilárně aktivní vnitřních ploch s vysokou absorpcí a odparem vlhkosti do vzduchu štuk, tloušťky do 2 mm</t>
  </si>
  <si>
    <t>-1477331229</t>
  </si>
  <si>
    <t>https://podminky.urs.cz/item/CS_URS_2025_02/612822021</t>
  </si>
  <si>
    <t>1,1*(0,5*2*6+1,205+1,05*4+1,2+1,05*4+1,475+0,95*2)</t>
  </si>
  <si>
    <t>3,1*(1,25+1,5+1,25+1,51*2+1,25+1,25+1,51*2+1,25+1,5+1,25)</t>
  </si>
  <si>
    <t>0,5*(2,25*12+2,8*12+1*6)</t>
  </si>
  <si>
    <t>0,9*(1,1*2+2,55*2)</t>
  </si>
  <si>
    <t>136</t>
  </si>
  <si>
    <t>619991001</t>
  </si>
  <si>
    <t>Zakrytí vnitřních ploch před znečištěním PE fólií včetně pozdějšího odkrytí podlah</t>
  </si>
  <si>
    <t>1289169458</t>
  </si>
  <si>
    <t>https://podminky.urs.cz/item/CS_URS_2025_02/619991001</t>
  </si>
  <si>
    <t>výkres č. D.1.1.3.04 +06  - pracovní plošina</t>
  </si>
  <si>
    <t>137</t>
  </si>
  <si>
    <t>619991005</t>
  </si>
  <si>
    <t>Zakrytí vnitřních ploch před znečištěním PE fólií včetně pozdějšího odkrytí stěn nebo svislých ploch</t>
  </si>
  <si>
    <t>672000007</t>
  </si>
  <si>
    <t>https://podminky.urs.cz/item/CS_URS_2025_02/619991005</t>
  </si>
  <si>
    <t>výkres č. D.1.1.3.04+06 2. NP  provizorní příčka dřevěná</t>
  </si>
  <si>
    <t>44*3,3</t>
  </si>
  <si>
    <t>Výkres č. D.1.1.04 - atrium , stávající skleněné výplně</t>
  </si>
  <si>
    <t>2,76*2,95+5,56*2,95</t>
  </si>
  <si>
    <t>Výkres č. D.1.1.3,15 -  stávající skleněné výplně</t>
  </si>
  <si>
    <t>2,55*2,2</t>
  </si>
  <si>
    <t>138</t>
  </si>
  <si>
    <t>619991015</t>
  </si>
  <si>
    <t>Zakrytí vnitřních ploch před znečištěním textilií absorpční včetně pozdějšího odkrytí podlah</t>
  </si>
  <si>
    <t>1121572159</t>
  </si>
  <si>
    <t>https://podminky.urs.cz/item/CS_URS_2025_02/619991015</t>
  </si>
  <si>
    <t>139</t>
  </si>
  <si>
    <t>619991021</t>
  </si>
  <si>
    <t>Zakrytí vnitřních ploch před znečištěním páskou včetně pozdějšího odlepení rámů oken a dveří, keramických soklů</t>
  </si>
  <si>
    <t>-943687366</t>
  </si>
  <si>
    <t>https://podminky.urs.cz/item/CS_URS_2025_02/619991021</t>
  </si>
  <si>
    <t>2,76*2+29,5*2+5,56*2+2,95*2</t>
  </si>
  <si>
    <t>140</t>
  </si>
  <si>
    <t>619996135</t>
  </si>
  <si>
    <t>Ochrana stavebních konstrukcí a samostatných prvků včetně pozdějšího odstranění obedněním z řeziva samostatných konstrukcí a prvků</t>
  </si>
  <si>
    <t>478349357</t>
  </si>
  <si>
    <t>https://podminky.urs.cz/item/CS_URS_2025_02/619996135</t>
  </si>
  <si>
    <t>výkres č. D.1.1.3.04 - stávající stromy</t>
  </si>
  <si>
    <t>2,*0,5*4*2</t>
  </si>
  <si>
    <t>141</t>
  </si>
  <si>
    <t>619996145</t>
  </si>
  <si>
    <t>Ochrana stavebních konstrukcí a samostatných prvků včetně pozdějšího odstranění geotextilií obalením samostatných konstrukcí a prvků</t>
  </si>
  <si>
    <t>-1063774504</t>
  </si>
  <si>
    <t>https://podminky.urs.cz/item/CS_URS_2025_02/619996145</t>
  </si>
  <si>
    <t>142</t>
  </si>
  <si>
    <t>621211022</t>
  </si>
  <si>
    <t>Montáž kontaktního zateplení lepením a mechanickým kotvením z polystyrenových desek (dodávka ve specifikaci) na vnější podhledy, na podklad z pórobetonu, tloušťky desek přes 80 do 120 mm</t>
  </si>
  <si>
    <t>438384676</t>
  </si>
  <si>
    <t>https://podminky.urs.cz/item/CS_URS_2025_02/621211022</t>
  </si>
  <si>
    <t>Výkres č. D.1.1.3.16+20 skladba A2</t>
  </si>
  <si>
    <t>0,5*10,315*2+0,6*24,735*2</t>
  </si>
  <si>
    <t>143</t>
  </si>
  <si>
    <t>28376075</t>
  </si>
  <si>
    <t>deska EPS grafitová fasádní λ=0,030-0,031 tl 80mm</t>
  </si>
  <si>
    <t>-1045934387</t>
  </si>
  <si>
    <t>39,997*1,05 'Přepočtené koeficientem množství</t>
  </si>
  <si>
    <t>144</t>
  </si>
  <si>
    <t>621221032</t>
  </si>
  <si>
    <t>Montáž kontaktního zateplení lepením a mechanickým kotvením z desek minerální vlny s podélnou orientací vláken nebo kombinovaných (dodávka ve specifikaci) na vnější podhledy, na podklad z pórobetonu, tloušťky desek přes 120 do 160 mm</t>
  </si>
  <si>
    <t>-2137732710</t>
  </si>
  <si>
    <t>https://podminky.urs.cz/item/CS_URS_2025_02/621221032</t>
  </si>
  <si>
    <t>výkres č. D.1.1.3.15+17 skladba A1</t>
  </si>
  <si>
    <t>(1,25+0,5+3,1)*25,575-(1,75*0,85*6+1,25*0,85*6+1*2)</t>
  </si>
  <si>
    <t>145</t>
  </si>
  <si>
    <t>63142028</t>
  </si>
  <si>
    <t>deska tepelně izolační minerální kontaktních fasád podélné vlákno λ=0,035-0,036 tl 150mm</t>
  </si>
  <si>
    <t>1877102021</t>
  </si>
  <si>
    <t>106,739*1,05 'Přepočtené koeficientem množství</t>
  </si>
  <si>
    <t>146</t>
  </si>
  <si>
    <t>622151001</t>
  </si>
  <si>
    <t>Penetrační nátěr vnějších pastovitých tenkovrstvých omítek akrylátový stěn</t>
  </si>
  <si>
    <t>-763207310</t>
  </si>
  <si>
    <t>https://podminky.urs.cz/item/CS_URS_2025_02/622151001</t>
  </si>
  <si>
    <t>147</t>
  </si>
  <si>
    <t>622271041</t>
  </si>
  <si>
    <t>Montáž zavěšené odvětrávané fasády na kombinované nosné konstrukci z fasádních desek na jednosměrné nosné konstrukci opláštění připevněné mechanickým viditelným spojem, (nýty) stěn s vložením tepelné izolace, tloušťky 120 mm</t>
  </si>
  <si>
    <t>1313881917</t>
  </si>
  <si>
    <t>https://podminky.urs.cz/item/CS_URS_2025_02/622271041</t>
  </si>
  <si>
    <t xml:space="preserve">výkres č. D.3.4.-08 - ocel.konstrukce mont. otvoru </t>
  </si>
  <si>
    <t>0,9*(3,78*2+4,06*2)</t>
  </si>
  <si>
    <t>148</t>
  </si>
  <si>
    <t>28376212</t>
  </si>
  <si>
    <t>panel střešní a fasádní izolační z tvrzené PU pěny s reflexní Al fólií a zapuštěnou integrovanou rovnou kovovou latí pro montáž plechové falcované krytiny λ=0,021 tl 120mm</t>
  </si>
  <si>
    <t>-606984355</t>
  </si>
  <si>
    <t>14,112*1,25 'Přepočtené koeficientem množství</t>
  </si>
  <si>
    <t>149</t>
  </si>
  <si>
    <t>622511112.WBR.001</t>
  </si>
  <si>
    <t>Tenkovrstvá akrylátová omítka weberpas marmolit střednězrnný vnějších stěn</t>
  </si>
  <si>
    <t>-1126915279</t>
  </si>
  <si>
    <t>2,5*(0,625*4+1,35*2)-1*2*2</t>
  </si>
  <si>
    <t>výkres č. D.1.1.3.15 - sokl</t>
  </si>
  <si>
    <t>0,5*(25,575+3+3)</t>
  </si>
  <si>
    <t>150</t>
  </si>
  <si>
    <t>622531012.BMT.001</t>
  </si>
  <si>
    <t>Tenkovrstvá silikonová omítka Baumit StarTop K 1,5 mm vnějších stěn</t>
  </si>
  <si>
    <t>-882182072</t>
  </si>
  <si>
    <t>151</t>
  </si>
  <si>
    <t>629995101</t>
  </si>
  <si>
    <t>Očištění vnějších ploch tlakovou vodou omytím tlakovou vodou</t>
  </si>
  <si>
    <t>669987176</t>
  </si>
  <si>
    <t>https://podminky.urs.cz/item/CS_URS_2025_02/629995101</t>
  </si>
  <si>
    <t>4,75*(0,8+12,4+0,8)*2,55*1,1</t>
  </si>
  <si>
    <t>výkres č. D.1.13.14 skladba S15</t>
  </si>
  <si>
    <t>2,75*(21,35+1,2*2)</t>
  </si>
  <si>
    <t>skladba S7b</t>
  </si>
  <si>
    <t>36,2</t>
  </si>
  <si>
    <t>výkres č. D.1.1.3.15 skladba S5c</t>
  </si>
  <si>
    <t>4,225*10,81</t>
  </si>
  <si>
    <t>Výkres č. D.1.1.3.16. + skladba S5a</t>
  </si>
  <si>
    <t>1*2,4*4+24,5*0,75</t>
  </si>
  <si>
    <t>Výkres č. D.1.1.3.16. + skladba S6a</t>
  </si>
  <si>
    <t>1,5*3,5</t>
  </si>
  <si>
    <t xml:space="preserve">výkres č, D.1.1.3.19 - skladba S6 </t>
  </si>
  <si>
    <t>1*3,5*2+2,3*2*(1,3+6,7)</t>
  </si>
  <si>
    <t>výkres č. D.1.1.3.16 skladba S5b</t>
  </si>
  <si>
    <t>10,745*7,435+2*0,5</t>
  </si>
  <si>
    <t>152</t>
  </si>
  <si>
    <t>631311115</t>
  </si>
  <si>
    <t>Mazanina z betonu prostého bez zvýšených nároků na prostředí tl. přes 50 do 80 mm tř. C 20/25</t>
  </si>
  <si>
    <t>992907535</t>
  </si>
  <si>
    <t>https://podminky.urs.cz/item/CS_URS_2025_02/631311115</t>
  </si>
  <si>
    <t>výkres č. D.1.1.3.15 skladba S7b</t>
  </si>
  <si>
    <t>36,2*0,7</t>
  </si>
  <si>
    <t>153</t>
  </si>
  <si>
    <t>631311124</t>
  </si>
  <si>
    <t>Mazanina z betonu prostého bez zvýšených nároků na prostředí tl. přes 80 do 120 mm tř. C 16/20</t>
  </si>
  <si>
    <t>-1525549680</t>
  </si>
  <si>
    <t>https://podminky.urs.cz/item/CS_URS_2025_02/631311124</t>
  </si>
  <si>
    <t>výkres č. D.1.1.3.14 . 1.NP strojovna VZT - skladba S3b</t>
  </si>
  <si>
    <t>0,1*(10+3)</t>
  </si>
  <si>
    <t>154</t>
  </si>
  <si>
    <t>631311134</t>
  </si>
  <si>
    <t>Mazanina z betonu prostého bez zvýšených nároků na prostředí tl. přes 120 do 240 mm tř. C 16/20</t>
  </si>
  <si>
    <t>-195586625</t>
  </si>
  <si>
    <t>https://podminky.urs.cz/item/CS_URS_2025_02/631311134</t>
  </si>
  <si>
    <t>výkres č. D.1.1.3.13+18+ Statika D.3.4.-03 skladba S8</t>
  </si>
  <si>
    <t>0,15*(9,15*21,40-1*8,4-0,7*0,7*7-1*1)</t>
  </si>
  <si>
    <t>155</t>
  </si>
  <si>
    <t>631311135</t>
  </si>
  <si>
    <t>Mazanina z betonu prostého bez zvýšených nároků na prostředí tl. přes 120 do 240 mm tř. C 20/25</t>
  </si>
  <si>
    <t>-37676404</t>
  </si>
  <si>
    <t>https://podminky.urs.cz/item/CS_URS_2025_02/631311135</t>
  </si>
  <si>
    <t>výkres č. D.1.1.3.13. 1. PP- oprava betonové mazaniny skladba S2b</t>
  </si>
  <si>
    <t>17*(0,13+0,19)/2</t>
  </si>
  <si>
    <t>156</t>
  </si>
  <si>
    <t>631311224</t>
  </si>
  <si>
    <t>Mazanina z betonu prostého se zvýšenými nároky na prostředí tl. přes 80 do 120 mm tř. C 25/30</t>
  </si>
  <si>
    <t>1398192224</t>
  </si>
  <si>
    <t>https://podminky.urs.cz/item/CS_URS_2025_02/631311224</t>
  </si>
  <si>
    <t>výkres č. D.1.1.3.14 . 1.NP strojovna VZT - skladba S3a</t>
  </si>
  <si>
    <t>125*(0,06+0,14)/2</t>
  </si>
  <si>
    <t>(10+3)*0,1</t>
  </si>
  <si>
    <t>157</t>
  </si>
  <si>
    <t>631319012</t>
  </si>
  <si>
    <t>Příplatek k cenám mazanin za úpravu povrchu mazaniny přehlazením, mazanina tl. přes 80 do 120 mm</t>
  </si>
  <si>
    <t>1064758064</t>
  </si>
  <si>
    <t>https://podminky.urs.cz/item/CS_URS_2025_02/631319012</t>
  </si>
  <si>
    <t>158</t>
  </si>
  <si>
    <t>631319013</t>
  </si>
  <si>
    <t>Příplatek k cenám mazanin za úpravu povrchu mazaniny přehlazením, mazanina tl. přes 120 do 240 mm</t>
  </si>
  <si>
    <t>1284443851</t>
  </si>
  <si>
    <t>https://podminky.urs.cz/item/CS_URS_2025_02/631319013</t>
  </si>
  <si>
    <t>159</t>
  </si>
  <si>
    <t>631362021</t>
  </si>
  <si>
    <t>Výztuž mazanin ze svařovaných sítí z drátů typu KARI</t>
  </si>
  <si>
    <t>228425889</t>
  </si>
  <si>
    <t>https://podminky.urs.cz/item/CS_URS_2025_02/631362021</t>
  </si>
  <si>
    <t>výkres č. D.1.1.3.13. 1. PP- oprava betonové mazaniny skladba S2b R5/100x100</t>
  </si>
  <si>
    <t>17*0,00308*1,1</t>
  </si>
  <si>
    <t>výkres č. D.1.1.3.13+18+ Statika D.3.4.-03 skladba S8  R8/100/100</t>
  </si>
  <si>
    <t>(9,15*21,40-1*8,4-0,7*0,7*7-1*1)*0,0079*1,1</t>
  </si>
  <si>
    <t>výkres č. D.1.1.3.14 . 1.NP strojovna VZT - skladba S3a R6/100/100</t>
  </si>
  <si>
    <t>125*0,00444*1,1</t>
  </si>
  <si>
    <t>výkres č. D.1.1.3.14 . 1.NP strojovna VZT - skladba S3b R5/100/100</t>
  </si>
  <si>
    <t>13*0,00308*1,1</t>
  </si>
  <si>
    <t>160</t>
  </si>
  <si>
    <t>632441217</t>
  </si>
  <si>
    <t>Potěr anhydritový samonivelační litý tř. C 25, tl. přes 30 do 35 mm</t>
  </si>
  <si>
    <t>-1049825511</t>
  </si>
  <si>
    <t>https://podminky.urs.cz/item/CS_URS_2025_02/632441217</t>
  </si>
  <si>
    <t>výkres č. D.1.1.3.15 +23 2.NP  skladba S4a, S7a ,S8, S9a zalití podlahového topení</t>
  </si>
  <si>
    <t>13,9+30,3+119,3+42,6</t>
  </si>
  <si>
    <t>161</t>
  </si>
  <si>
    <t>632451456</t>
  </si>
  <si>
    <t>Potěr pískocementový běžný tl. přes 40 do 50 mm tř. C 25</t>
  </si>
  <si>
    <t>1910082311</t>
  </si>
  <si>
    <t>https://podminky.urs.cz/item/CS_URS_2025_02/632451456</t>
  </si>
  <si>
    <t xml:space="preserve">výkres č. D.1.1.3.15 +23 2.NP  skladba S4a, S7a ,S8, S9a </t>
  </si>
  <si>
    <t>162</t>
  </si>
  <si>
    <t>632451491</t>
  </si>
  <si>
    <t>Potěr pískocementový běžný Příplatek k cenám za úpravu povrchu přehlazením</t>
  </si>
  <si>
    <t>-919673155</t>
  </si>
  <si>
    <t>https://podminky.urs.cz/item/CS_URS_2025_02/632451491</t>
  </si>
  <si>
    <t>163</t>
  </si>
  <si>
    <t>632481213</t>
  </si>
  <si>
    <t>Separační vrstva k oddělení podlahových vrstev z polyetylénové fólie</t>
  </si>
  <si>
    <t>-2095026886</t>
  </si>
  <si>
    <t>https://podminky.urs.cz/item/CS_URS_2025_02/632481213</t>
  </si>
  <si>
    <t>výkres č. D.1.1.3.13. 1. PP - roznášecí deska skladba S2a</t>
  </si>
  <si>
    <t>oprava betonové mazaniny skladba S2b</t>
  </si>
  <si>
    <t>1,8*7,655</t>
  </si>
  <si>
    <t>výkres č. D.1.1.3.14 + 31a - shoz</t>
  </si>
  <si>
    <t>0,85*0,7*5</t>
  </si>
  <si>
    <t>1,95*(0,8+0,7+0,85*8+0,7)</t>
  </si>
  <si>
    <t>10+3</t>
  </si>
  <si>
    <t>výkres č. D.1.1.3.15 +23 2.NP</t>
  </si>
  <si>
    <t>13,9+30,3+36,2+119,3+42,6</t>
  </si>
  <si>
    <t>164</t>
  </si>
  <si>
    <t>634662111</t>
  </si>
  <si>
    <t>Výplň dilatačních spar mazanin akrylátovým tmelem, šířka spáry do 10 mm</t>
  </si>
  <si>
    <t>-1519764684</t>
  </si>
  <si>
    <t>https://podminky.urs.cz/item/CS_URS_2025_02/634662111</t>
  </si>
  <si>
    <t>výkres č. D.1.1.3.013+ statika D.3.4.-02 Instalační kanál - řízená trhlin - bytumitové těsnění</t>
  </si>
  <si>
    <t>1,5*4</t>
  </si>
  <si>
    <t>165</t>
  </si>
  <si>
    <t>634911112</t>
  </si>
  <si>
    <t>Řezání dilatačních nebo smršťovacích spár v čerstvé betonové mazanině nebo potěru šířky do 5 mm, hloubky přes 10 do 20 mm</t>
  </si>
  <si>
    <t>-732104960</t>
  </si>
  <si>
    <t>https://podminky.urs.cz/item/CS_URS_2025_02/634911112</t>
  </si>
  <si>
    <t>výkres č. D.1.1.3.013+ statika D.3.4.-02 Instalační kanál - řízená trhlin</t>
  </si>
  <si>
    <t>1,5*4+1,05*4*2</t>
  </si>
  <si>
    <t>166</t>
  </si>
  <si>
    <t>635111241</t>
  </si>
  <si>
    <t>Násyp ze štěrkopísku, písku nebo kameniva pod podlahy se zhutněním z kameniva hrubého 8-16</t>
  </si>
  <si>
    <t>-528493386</t>
  </si>
  <si>
    <t>https://podminky.urs.cz/item/CS_URS_2025_02/635111241</t>
  </si>
  <si>
    <t>0,05*(3,45*11,47+33,45*8,27+0,71+6,005+1,25*1*5+3,31*2,75+3,31*1,6+1,3*1,+2*0,7*2+1,25*1*2+2,15*3,55+2,5*0,7+2,15*0,8)</t>
  </si>
  <si>
    <t>167</t>
  </si>
  <si>
    <t>635111242</t>
  </si>
  <si>
    <t>Násyp ze štěrkopísku, písku nebo kameniva pod podlahy se zhutněním z kameniva hrubého 16-32</t>
  </si>
  <si>
    <t>-1813783538</t>
  </si>
  <si>
    <t>https://podminky.urs.cz/item/CS_URS_2025_02/635111242</t>
  </si>
  <si>
    <t>ŠD 0-63 MM</t>
  </si>
  <si>
    <t>0,45*(3,45*11,47+33,45*8,27+0,71+6,005+1,25*1*5+3,31*2,75+3,31*1,6+1,3*1,+2*0,7*2+1,25*1*2+2,15*3,55+2,5*0,7+2,15*0,8)</t>
  </si>
  <si>
    <t>168</t>
  </si>
  <si>
    <t>636311123</t>
  </si>
  <si>
    <t>Kladení dlažby z betonových dlaždic na sucho na terče rozměr dlažby 500x500 mm, výška terče přes 70 do 100 mm</t>
  </si>
  <si>
    <t>1908937196</t>
  </si>
  <si>
    <t>https://podminky.urs.cz/item/CS_URS_2025_02/636311123</t>
  </si>
  <si>
    <t>169</t>
  </si>
  <si>
    <t>59246108</t>
  </si>
  <si>
    <t>dlažba chodníková betonová 500x500mm tl 50mm barevná</t>
  </si>
  <si>
    <t>98483047</t>
  </si>
  <si>
    <t>18*1,02 'Přepočtené koeficientem množství</t>
  </si>
  <si>
    <t>170</t>
  </si>
  <si>
    <t>637121112</t>
  </si>
  <si>
    <t>Okapový chodník z kameniva s udusáním a urovnáním povrchu z kačírku tl. 150 mm</t>
  </si>
  <si>
    <t>1554377960</t>
  </si>
  <si>
    <t>https://podminky.urs.cz/item/CS_URS_2025_02/637121112</t>
  </si>
  <si>
    <t>171</t>
  </si>
  <si>
    <t>642944121</t>
  </si>
  <si>
    <t>Osazení ocelových dveřních zárubní lisovaných nebo z úhelníků dodatečně s vybetonováním prahu, plochy do 2,5 m2</t>
  </si>
  <si>
    <t>1447727775</t>
  </si>
  <si>
    <t>https://podminky.urs.cz/item/CS_URS_2025_02/642944121</t>
  </si>
  <si>
    <t>výkres č. D.1.1.3.27 ozn. Z12</t>
  </si>
  <si>
    <t>172</t>
  </si>
  <si>
    <t>55331430</t>
  </si>
  <si>
    <t>zárubeň jednokřídlá ocelová pro dodatečnou montáž tl stěny 75-100mm rozměru 600/1970, 2100mm</t>
  </si>
  <si>
    <t>1593908693</t>
  </si>
  <si>
    <t>Trubní vedení</t>
  </si>
  <si>
    <t>173</t>
  </si>
  <si>
    <t>28610402</t>
  </si>
  <si>
    <t>trubka drenážní systému budov celoperforovaná flexibilní tyčová PVC-U DN 160 SN4 2,5m šířka štěrbin 1,2mm</t>
  </si>
  <si>
    <t>1026887621</t>
  </si>
  <si>
    <t>58*1,01 "Přepočtené koeficientem množství</t>
  </si>
  <si>
    <t>174</t>
  </si>
  <si>
    <t>28613422</t>
  </si>
  <si>
    <t>potrubí kanalizační jednovrstvé PE100 RC SDR11 40x3,7mm</t>
  </si>
  <si>
    <t>368179753</t>
  </si>
  <si>
    <t>5*1,015 "Přepočtené koeficientem množství</t>
  </si>
  <si>
    <t>175</t>
  </si>
  <si>
    <t>63126036</t>
  </si>
  <si>
    <t>poklop šachtový s kompozitním rámem kruhový DN 600 A15</t>
  </si>
  <si>
    <t>1188285283</t>
  </si>
  <si>
    <t>176</t>
  </si>
  <si>
    <t>871184201</t>
  </si>
  <si>
    <t>Montáž kanalizačního potrubí z PE SDR11 otevřený výkop sklon do 20 % svařovaných na tupo d 40x3,7 mm</t>
  </si>
  <si>
    <t>-154707467</t>
  </si>
  <si>
    <t>177</t>
  </si>
  <si>
    <t>871238111</t>
  </si>
  <si>
    <t>Kladení drenážního potrubí z tvrdého PVC průměru přes 150 do 200 mm</t>
  </si>
  <si>
    <t>691033338</t>
  </si>
  <si>
    <t>178</t>
  </si>
  <si>
    <t>893215121</t>
  </si>
  <si>
    <t>Šachtice domovní pro vodoměry nebo vodovodní uzávěry se stěnami z betonu se základovou deskou (dnem) z betonu s cementovým potěrem, s vyspravením nerovností, s vynecháním prostupů ve stěnách pro potrubí a jeho obetonováním, s dodáním a osazením poklopu vel. 500x500 mm obestavěného prostoru do 0,75 m3</t>
  </si>
  <si>
    <t>-1664686228</t>
  </si>
  <si>
    <t>https://podminky.urs.cz/item/CS_URS_2025_02/893215121</t>
  </si>
  <si>
    <t>(0,7*0,7*1,5+0,7*0,7*0,45)*5</t>
  </si>
  <si>
    <t>179</t>
  </si>
  <si>
    <t>894812111</t>
  </si>
  <si>
    <t>Revizní a čistící šachta z PP šachtové dno DN 315/150 přímý tok</t>
  </si>
  <si>
    <t>2043958651</t>
  </si>
  <si>
    <t>180</t>
  </si>
  <si>
    <t>894812132</t>
  </si>
  <si>
    <t>Revizní a čistící šachta z PP DN 315 šachtová roura korugovaná bez hrdla světlé hloubky 2000 mm</t>
  </si>
  <si>
    <t>-1145317795</t>
  </si>
  <si>
    <t>181</t>
  </si>
  <si>
    <t>894812149</t>
  </si>
  <si>
    <t>Příplatek k rourám revizní a čistící šachty z PP DN 315 za uříznutí šachtové roury</t>
  </si>
  <si>
    <t>739439362</t>
  </si>
  <si>
    <t>182</t>
  </si>
  <si>
    <t>894812155</t>
  </si>
  <si>
    <t>Revizní a čistící šachta z PP DN 315 poklop pro šachtu plastový pachotěsný s madlem</t>
  </si>
  <si>
    <t>391151206</t>
  </si>
  <si>
    <t>183</t>
  </si>
  <si>
    <t>894812311</t>
  </si>
  <si>
    <t>Revizní a čistící šachta z PP typ DN 600/160 šachtové dno průtočné</t>
  </si>
  <si>
    <t>1077161472</t>
  </si>
  <si>
    <t>184</t>
  </si>
  <si>
    <t>894812332</t>
  </si>
  <si>
    <t>Revizní a čistící šachta z PP DN 600 šachtová roura korugovaná světlé hloubky 2000 mm</t>
  </si>
  <si>
    <t>-1423851910</t>
  </si>
  <si>
    <t>185</t>
  </si>
  <si>
    <t>894812339</t>
  </si>
  <si>
    <t>Příplatek k rourám revizní a čistící šachty z PP DN 600 za uříznutí šachtové roury</t>
  </si>
  <si>
    <t>-1082566840</t>
  </si>
  <si>
    <t>186</t>
  </si>
  <si>
    <t>899112112</t>
  </si>
  <si>
    <t>Osazení poklopů plastových nebo kompozitních včetně rámů pro třídu zatížení A15, A50</t>
  </si>
  <si>
    <t>754727509</t>
  </si>
  <si>
    <t>Ostatní konstrukce a práce, bourání</t>
  </si>
  <si>
    <t>187</t>
  </si>
  <si>
    <t>916131113</t>
  </si>
  <si>
    <t>Osazení silničního obrubníku betonového se zřízením lože, s vyplněním a zatřením spár cementovou maltou ležatého s boční opěrou z betonu prostého, do lože z betonu prostého</t>
  </si>
  <si>
    <t>449205305</t>
  </si>
  <si>
    <t>https://podminky.urs.cz/item/CS_URS_2025_02/916131113</t>
  </si>
  <si>
    <t>9,215*2+20,085*2+0,3+3*2+6</t>
  </si>
  <si>
    <t>188</t>
  </si>
  <si>
    <t>59217062</t>
  </si>
  <si>
    <t>obrubník parkový betonový 1000x50x250mm přírodní</t>
  </si>
  <si>
    <t>-1932767475</t>
  </si>
  <si>
    <t>70,9*1,02 'Přepočtené koeficientem množství</t>
  </si>
  <si>
    <t>189</t>
  </si>
  <si>
    <t>919726122</t>
  </si>
  <si>
    <t>Geotextilie pro ochranu, separaci a filtraci netkaná měrná hm přes 200 do 300 g/m2</t>
  </si>
  <si>
    <t>1598530925</t>
  </si>
  <si>
    <t>P</t>
  </si>
  <si>
    <t>Poznámka k položce:_x000D_
Poznámka k položce: obalení drenážního potrubí</t>
  </si>
  <si>
    <t>32,0</t>
  </si>
  <si>
    <t>190</t>
  </si>
  <si>
    <t>931991111</t>
  </si>
  <si>
    <t>Zřízení těsnění dilatační spáry pásem gumovým profilovým nebo z PVC ve dně</t>
  </si>
  <si>
    <t>1076999948</t>
  </si>
  <si>
    <t>https://podminky.urs.cz/item/CS_URS_2025_02/931991111</t>
  </si>
  <si>
    <t>191</t>
  </si>
  <si>
    <t>931991112</t>
  </si>
  <si>
    <t>Zřízení těsnění dilatační spáry pásem gumovým profilovým nebo z PVC ve stěně</t>
  </si>
  <si>
    <t>-405392265</t>
  </si>
  <si>
    <t>https://podminky.urs.cz/item/CS_URS_2025_02/931991112</t>
  </si>
  <si>
    <t>1,05*4*2</t>
  </si>
  <si>
    <t>192</t>
  </si>
  <si>
    <t>941111121</t>
  </si>
  <si>
    <t>Lešení řadové trubkové lehké pracovní s podlahami s provozním zatížením tř. 3 do 200 kg/m2 šířky tř. W09 od 0,9 do 1,2 m, výšky výšky do 10 m montáž</t>
  </si>
  <si>
    <t>86308220</t>
  </si>
  <si>
    <t>https://podminky.urs.cz/item/CS_URS_2025_02/941111121</t>
  </si>
  <si>
    <t>výkres č. D.1.1.3.16</t>
  </si>
  <si>
    <t>4*25,50</t>
  </si>
  <si>
    <t>výkres č. D.1.1.3.15 sanace zdí</t>
  </si>
  <si>
    <t>3*(21+8,5+10,5)</t>
  </si>
  <si>
    <t>193</t>
  </si>
  <si>
    <t>941111221</t>
  </si>
  <si>
    <t>Lešení řadové trubkové lehké pracovní s podlahami s provozním zatížením tř. 3 do 200 kg/m2 šířky tř. W09 od 0,9 do 1,2 m, výšky výšky do 10 m příplatek k ceně za každý den použití</t>
  </si>
  <si>
    <t>799367002</t>
  </si>
  <si>
    <t>https://podminky.urs.cz/item/CS_URS_2025_02/941111221</t>
  </si>
  <si>
    <t>výkres č. D.1.1.3.15</t>
  </si>
  <si>
    <t>4*25,50*30*3</t>
  </si>
  <si>
    <t>3*(21+8,5+10,5)*50</t>
  </si>
  <si>
    <t>194</t>
  </si>
  <si>
    <t>941111821</t>
  </si>
  <si>
    <t>Lešení řadové trubkové lehké pracovní s podlahami s provozním zatížením tř. 3 do 200 kg/m2 šířky tř. W09 od 0,9 do 1,2 m, výšky výšky do 10 m demontáž</t>
  </si>
  <si>
    <t>1436689969</t>
  </si>
  <si>
    <t>https://podminky.urs.cz/item/CS_URS_2025_02/941111821</t>
  </si>
  <si>
    <t>195</t>
  </si>
  <si>
    <t>949101111</t>
  </si>
  <si>
    <t>Lešení pomocné pracovní pro objekty pozemních staveb pro zatížení do 150 kg/m2, o výšce lešeňové podlahy do 1,9 m</t>
  </si>
  <si>
    <t>-1141732908</t>
  </si>
  <si>
    <t>https://podminky.urs.cz/item/CS_URS_2025_02/949101111</t>
  </si>
  <si>
    <t>výkres č, D.1.1.3.14 strojovna VZT</t>
  </si>
  <si>
    <t>6,92+6,77+6,2*8,01+5,61*6,66</t>
  </si>
  <si>
    <t>Výkres č. D.1.1.3.15</t>
  </si>
  <si>
    <t>46,13+2,04*5+115,75+5,98*5+7,67+6,35+5,31+9,12+7,74+6,35+5,31+8,48+7,79+6,35+5,31+8,48+7,75+6,35+5,31+8,48+7,75+6,35+5,31+8,48+8,23+6,35+5,31+9,13</t>
  </si>
  <si>
    <t>41,50+2,86+1,1+1,55+64,39</t>
  </si>
  <si>
    <t>196</t>
  </si>
  <si>
    <t>949101112</t>
  </si>
  <si>
    <t>Lešení pomocné pracovní pro objekty pozemních staveb pro zatížení do 150 kg/m2, o výšce lešeňové podlahy přes 1,9 do 3,5 m</t>
  </si>
  <si>
    <t>1538269722</t>
  </si>
  <si>
    <t>https://podminky.urs.cz/item/CS_URS_2025_02/949101112</t>
  </si>
  <si>
    <t>9,35*5,58</t>
  </si>
  <si>
    <t>197</t>
  </si>
  <si>
    <t>952901111</t>
  </si>
  <si>
    <t>Vyčištění budov nebo objektů před předáním do užívání budov bytové nebo občanské výstavby, světlé výšky podlaží do 4 m</t>
  </si>
  <si>
    <t>1302817719</t>
  </si>
  <si>
    <t>https://podminky.urs.cz/item/CS_URS_2025_02/952901111</t>
  </si>
  <si>
    <t>výkres č. D.1.1.3.13 1. PP</t>
  </si>
  <si>
    <t>5,6*7</t>
  </si>
  <si>
    <t>výkres č. D.1.1.3.14  1.NP</t>
  </si>
  <si>
    <t>142,82+2,4*23,86+1,95*5</t>
  </si>
  <si>
    <t>výkres č. D.1.1.3.15 2. NP</t>
  </si>
  <si>
    <t>7,67+6,35+5,31+9,12+7,74+6,35+5,31+8,48+7,79+6,35+5,31+8,48+7,75+6,35+5,31+8,48+7,75+6,35+5,31+4,48+8,23+6,35+5,31+9,13+41,5+2,86+1,1+1,55+64,39+115,9</t>
  </si>
  <si>
    <t>46,13</t>
  </si>
  <si>
    <t>198</t>
  </si>
  <si>
    <t>952901411</t>
  </si>
  <si>
    <t>Vyčištění budov nebo objektů před předáním do užívání ostatních objektů (např. kanálů, zásobníků, kůlen apod.) jakékoliv výšky podlaží</t>
  </si>
  <si>
    <t>510541368</t>
  </si>
  <si>
    <t>https://podminky.urs.cz/item/CS_URS_2025_02/952901411</t>
  </si>
  <si>
    <t>výkres č. D.1.1.3.13 - kanál VZT</t>
  </si>
  <si>
    <t>(1,26*0,76+0,86*5,325)*2</t>
  </si>
  <si>
    <t>199</t>
  </si>
  <si>
    <t>952902611</t>
  </si>
  <si>
    <t>Čištění budov při provádění oprav a udržovacích prací vysátím prachu z ostatních ploch</t>
  </si>
  <si>
    <t>-1872374575</t>
  </si>
  <si>
    <t>https://podminky.urs.cz/item/CS_URS_2025_02/952902611</t>
  </si>
  <si>
    <t>Výkres č. D.1.1.3.16  střecha skladba S5a</t>
  </si>
  <si>
    <t>1*2,4*4+24,5*0,75+0,9*0,2*4+24*0,75+7,96*0,71</t>
  </si>
  <si>
    <t>Výkres č, D.1.1.3.16.+17 - střecha skladba S10</t>
  </si>
  <si>
    <t>9,515*23,975</t>
  </si>
  <si>
    <t>1*(4,225*2+10,81*2)</t>
  </si>
  <si>
    <t>200</t>
  </si>
  <si>
    <t>953112133</t>
  </si>
  <si>
    <t>Stykovací (vylamovací) výztuž oboustranná, pro tloušťku napojované stěny do 220 mm průměr výztuže 12 mm, rozteč prutů 200 mm</t>
  </si>
  <si>
    <t>-57359488</t>
  </si>
  <si>
    <t>https://podminky.urs.cz/item/CS_URS_2025_02/953112133</t>
  </si>
  <si>
    <t>výkres č. D.1.1.3.013+ statika D.3.4.-01 - technologický kanál VZT - napojení kanálu na stěnu</t>
  </si>
  <si>
    <t>(5*2+6)*0,2</t>
  </si>
  <si>
    <t>strop VZT</t>
  </si>
  <si>
    <t>(6*2+3*2)*0,2</t>
  </si>
  <si>
    <t xml:space="preserve">výkres č. D.1.1.3.013+ statika D.3.4.-02 shoz </t>
  </si>
  <si>
    <t>((4+5*3)*2+11*7)*0,2</t>
  </si>
  <si>
    <t>201</t>
  </si>
  <si>
    <t>953122111</t>
  </si>
  <si>
    <t>Osazení smykové lišty proti protlačení se 2 kotvami</t>
  </si>
  <si>
    <t>1213908269</t>
  </si>
  <si>
    <t>https://podminky.urs.cz/item/CS_URS_2025_02/953122111</t>
  </si>
  <si>
    <t>výkres č. D.1.1.3.013+ statika D.3.4.-02 Instalační kanál - distanční žebříček</t>
  </si>
  <si>
    <t>202</t>
  </si>
  <si>
    <t>131-1</t>
  </si>
  <si>
    <t>Distanční žebříček</t>
  </si>
  <si>
    <t>1736271959</t>
  </si>
  <si>
    <t>203</t>
  </si>
  <si>
    <t>953941210</t>
  </si>
  <si>
    <t>Osazení drobných kovových výrobků bez jejich dodání s vysekáním kapes pro upevňovací prvky se zazděním, zabetonováním nebo zalitím kovových poklopů s rámy, plochy do 1 m2</t>
  </si>
  <si>
    <t>-1012997620</t>
  </si>
  <si>
    <t>https://podminky.urs.cz/item/CS_URS_2025_02/953941210</t>
  </si>
  <si>
    <t>výkres č. D.1.13.14 + zámečnické prvky Z3</t>
  </si>
  <si>
    <t>204</t>
  </si>
  <si>
    <t>ALU 70-70</t>
  </si>
  <si>
    <t>Poklop pro zadláždění  700x700</t>
  </si>
  <si>
    <t>-2096076145</t>
  </si>
  <si>
    <t>205</t>
  </si>
  <si>
    <t>953943112</t>
  </si>
  <si>
    <t>Osazování drobných kovových předmětů výrobků ostatních jinde neuvedených do vynechaných či vysekaných kapes zdiva, se zajištěním polohy se zalitím maltou cementovou, hmotnosti přes 1 do 5 kg/kus</t>
  </si>
  <si>
    <t>-1627329255</t>
  </si>
  <si>
    <t>https://podminky.urs.cz/item/CS_URS_2025_02/953943112</t>
  </si>
  <si>
    <t>Výkres č. D.1.1.3.15  zásobník toaletního papíru</t>
  </si>
  <si>
    <t>zásobník papírových ručníků</t>
  </si>
  <si>
    <t>držák WC štětky</t>
  </si>
  <si>
    <t>zásobník hygienických sáčů</t>
  </si>
  <si>
    <t>odpadkové koše</t>
  </si>
  <si>
    <t>dávkovač mýdla</t>
  </si>
  <si>
    <t>206</t>
  </si>
  <si>
    <t>5539</t>
  </si>
  <si>
    <t>Koš na odpadky nerezový</t>
  </si>
  <si>
    <t>74377885</t>
  </si>
  <si>
    <t>207</t>
  </si>
  <si>
    <t>AZP.Z305</t>
  </si>
  <si>
    <t>Z 305 Dávkovač mýdla 1200 ml - nerez</t>
  </si>
  <si>
    <t>-948067773</t>
  </si>
  <si>
    <t>208</t>
  </si>
  <si>
    <t>55779013</t>
  </si>
  <si>
    <t>štětka na WC závěsná nebo na podlahu kartáč nylon nerezové záchytné pouzdro mat</t>
  </si>
  <si>
    <t>-1839478487</t>
  </si>
  <si>
    <t>209</t>
  </si>
  <si>
    <t>55431084</t>
  </si>
  <si>
    <t>zásobník papírových ručníků skládaných nerezové provedení</t>
  </si>
  <si>
    <t>1647997340</t>
  </si>
  <si>
    <t>210</t>
  </si>
  <si>
    <t>AZP.Z404</t>
  </si>
  <si>
    <t>Z 404 Zásobník toal. papíru 310mm - nerez lesk</t>
  </si>
  <si>
    <t>825112028</t>
  </si>
  <si>
    <t>211</t>
  </si>
  <si>
    <t>AZP.Z910</t>
  </si>
  <si>
    <t>Z 910 Zásobník hyg. sáčků WC BAG - K plast bílý</t>
  </si>
  <si>
    <t>-865784294</t>
  </si>
  <si>
    <t>212</t>
  </si>
  <si>
    <t>953943113</t>
  </si>
  <si>
    <t>Osazování drobných kovových předmětů výrobků ostatních jinde neuvedených do vynechaných či vysekaných kapes zdiva, se zajištěním polohy se zalitím maltou cementovou, hmotnosti přes 5 do 15 kg/kus</t>
  </si>
  <si>
    <t>-1101120369</t>
  </si>
  <si>
    <t>https://podminky.urs.cz/item/CS_URS_2025_02/953943113</t>
  </si>
  <si>
    <t>Výkres č. D.1.1.3.15+27 ozn. Z13a+Z13b</t>
  </si>
  <si>
    <t>4+1</t>
  </si>
  <si>
    <t>213</t>
  </si>
  <si>
    <t>55147190</t>
  </si>
  <si>
    <t>Celonerezový nástěnný sedák dvojmístný</t>
  </si>
  <si>
    <t>-295779410</t>
  </si>
  <si>
    <t>Výkres č. D.1.1.3.15+27 ozn.Z13b</t>
  </si>
  <si>
    <t>214</t>
  </si>
  <si>
    <t>55147191</t>
  </si>
  <si>
    <t>Celonerezový nástěnný sedák trojmístný</t>
  </si>
  <si>
    <t>853370461</t>
  </si>
  <si>
    <t>Výkres č. D.1.1.3.15+27 ozn. Z13a</t>
  </si>
  <si>
    <t>215</t>
  </si>
  <si>
    <t>953943125</t>
  </si>
  <si>
    <t>Osazování drobných kovových předmětů výrobků ostatních jinde neuvedených do betonu se zajištěním polohy k bednění či k výztuži před zabetonováním hmotnosti přes 30 do 120 kg/kus</t>
  </si>
  <si>
    <t>437790306</t>
  </si>
  <si>
    <t>https://podminky.urs.cz/item/CS_URS_2025_02/953943125</t>
  </si>
  <si>
    <t>výkres č- D.1.1.3.15 - atrium zpětná montáž fontány</t>
  </si>
  <si>
    <t>výkres č. D.1.1.3.25 - pítko pro ptáky</t>
  </si>
  <si>
    <t>216</t>
  </si>
  <si>
    <t>553-1</t>
  </si>
  <si>
    <t>Shoz prádla - atypický výrobek</t>
  </si>
  <si>
    <t>-91273737</t>
  </si>
  <si>
    <t>217</t>
  </si>
  <si>
    <t>5921</t>
  </si>
  <si>
    <t>Pítko pro ptáky</t>
  </si>
  <si>
    <t>2128710152</t>
  </si>
  <si>
    <t>218</t>
  </si>
  <si>
    <t>953961116</t>
  </si>
  <si>
    <t>Kotva chemická s vyvrtáním otvoru do betonu, železobetonu nebo tvrdého kamene tmel, velikost M 24, hloubka 210 mm</t>
  </si>
  <si>
    <t>1114664323</t>
  </si>
  <si>
    <t>https://podminky.urs.cz/item/CS_URS_2025_02/953961116</t>
  </si>
  <si>
    <t>(5*2+6)</t>
  </si>
  <si>
    <t>(6*2+3*2)</t>
  </si>
  <si>
    <t>(4+5*3)*2+11*7</t>
  </si>
  <si>
    <t>219</t>
  </si>
  <si>
    <t>953965131</t>
  </si>
  <si>
    <t>Kotva chemická s vyvrtáním otvoru kotevní šrouby pro chemické kotvy, velikost M 16, délka 190 mm</t>
  </si>
  <si>
    <t>-2048288670</t>
  </si>
  <si>
    <t>https://podminky.urs.cz/item/CS_URS_2025_02/953965131</t>
  </si>
  <si>
    <t>220</t>
  </si>
  <si>
    <t>953993311</t>
  </si>
  <si>
    <t>Osazení bezpečnostní, orientační nebo informační tabulky samolepicí</t>
  </si>
  <si>
    <t>290001333</t>
  </si>
  <si>
    <t>https://podminky.urs.cz/item/CS_URS_2025_02/953993311</t>
  </si>
  <si>
    <t>výkres č. D.1.1.3.15+26 D6</t>
  </si>
  <si>
    <t>221</t>
  </si>
  <si>
    <t>73534561</t>
  </si>
  <si>
    <t>tabulka bezpečnostní fotoluminiscenční 148x148mm samolepící</t>
  </si>
  <si>
    <t>283314803</t>
  </si>
  <si>
    <t>222</t>
  </si>
  <si>
    <t>953993326</t>
  </si>
  <si>
    <t>Osazení bezpečnostní, orientační nebo informační tabulky plastové nebo smaltované přivrtáním na zdivo</t>
  </si>
  <si>
    <t>-523901148</t>
  </si>
  <si>
    <t>https://podminky.urs.cz/item/CS_URS_2025_02/953993326</t>
  </si>
  <si>
    <t>výkres č. D.1.1.3.15+26 D1</t>
  </si>
  <si>
    <t>D2</t>
  </si>
  <si>
    <t>6+6</t>
  </si>
  <si>
    <t>D5</t>
  </si>
  <si>
    <t>D3</t>
  </si>
  <si>
    <t>D4</t>
  </si>
  <si>
    <t>223</t>
  </si>
  <si>
    <t>73534564</t>
  </si>
  <si>
    <t>tabulka bezpečnostní smaltovaná symbol a text 150x210mm barevná</t>
  </si>
  <si>
    <t>-1148818340</t>
  </si>
  <si>
    <t>224</t>
  </si>
  <si>
    <t>961031513</t>
  </si>
  <si>
    <t>Bourání zdiva základového z tvárnic ztraceného bednění včetně výztuže a výplně z betonu, třídy C25/30</t>
  </si>
  <si>
    <t>603430894</t>
  </si>
  <si>
    <t>https://podminky.urs.cz/item/CS_URS_2025_02/961031513</t>
  </si>
  <si>
    <t>výkres č. D.1.1.3.04+06 2. NP - atrium - fontána</t>
  </si>
  <si>
    <t>1,5</t>
  </si>
  <si>
    <t>225</t>
  </si>
  <si>
    <t>962031133</t>
  </si>
  <si>
    <t>Bourání příček nebo přizdívek z cihel pálených plných, tl. přes 100 do 150 mm</t>
  </si>
  <si>
    <t>532391878</t>
  </si>
  <si>
    <t>https://podminky.urs.cz/item/CS_URS_2025_02/962031133</t>
  </si>
  <si>
    <t>výkres č. D.1.1.3.04+06 2. NP - Obezdívka VZT až na střechu</t>
  </si>
  <si>
    <t>2,5+(0,625*2+1,325)*2</t>
  </si>
  <si>
    <t>226</t>
  </si>
  <si>
    <t>962032112</t>
  </si>
  <si>
    <t>Bourání zdiva nadzákladového z cihel keramických děrovaných na maltu vápenocementovou, objemu přes 1 m3</t>
  </si>
  <si>
    <t>1386198096</t>
  </si>
  <si>
    <t>https://podminky.urs.cz/item/CS_URS_2025_02/962032112</t>
  </si>
  <si>
    <t>výkres č. D.1.1.3.04+06 2. NP - atrium</t>
  </si>
  <si>
    <t>3,15*0,45*3,25</t>
  </si>
  <si>
    <t>3,15*0,42*(1,07*3)+3,15*0,25*1,4+0,45*3,15*7-(0,45*1,46*2,95)+0,45*3,15*3,23</t>
  </si>
  <si>
    <t>227</t>
  </si>
  <si>
    <t>962052211</t>
  </si>
  <si>
    <t>Bourání zdiva železobetonového nadzákladového, objemu přes 1 m3</t>
  </si>
  <si>
    <t>-1570303680</t>
  </si>
  <si>
    <t>https://podminky.urs.cz/item/CS_URS_2025_02/962052211</t>
  </si>
  <si>
    <t>výkres č. D.1.1.3.05+06+07 - atika</t>
  </si>
  <si>
    <t>0,3*0,6*(0,5*2+0,71*2+5,23+7,96+10,885)</t>
  </si>
  <si>
    <t>228</t>
  </si>
  <si>
    <t>963051113</t>
  </si>
  <si>
    <t>Bourání železobetonových stropů deskových, tl. přes 80 mm</t>
  </si>
  <si>
    <t>-438194773</t>
  </si>
  <si>
    <t>https://podminky.urs.cz/item/CS_URS_2025_02/963051113</t>
  </si>
  <si>
    <t>výkres č. D.1.1.3.03+06 1. NP - pracovní plošina 2. NP</t>
  </si>
  <si>
    <t>1,4*4,025*2*0,1+0,35*0,35*2*4,025+0,25*0,2*4,025*2</t>
  </si>
  <si>
    <t>výkres č. D.1.1.3.04+06 2. NP střecha  VZT</t>
  </si>
  <si>
    <t>0,1*1,5*0,8*2</t>
  </si>
  <si>
    <t>Výkres č. D.1.1.3.05 - výdech VZT</t>
  </si>
  <si>
    <t xml:space="preserve">0,1*0,65*1,325*2 </t>
  </si>
  <si>
    <t>229</t>
  </si>
  <si>
    <t>964072331</t>
  </si>
  <si>
    <t>Vybourání válcovaných nosníků uložených ve zdivu smíšeném nebo kamenném délky do 6 m, hmotnosti do 35 kg/m</t>
  </si>
  <si>
    <t>-848316141</t>
  </si>
  <si>
    <t>https://podminky.urs.cz/item/CS_URS_2025_02/964072331</t>
  </si>
  <si>
    <t>Nosník pod světlíkem I220</t>
  </si>
  <si>
    <t>0,0311*11</t>
  </si>
  <si>
    <t>230</t>
  </si>
  <si>
    <t>965045113</t>
  </si>
  <si>
    <t>Bourání potěrů tl. do 50 mm cementových nebo pískocementových, plochy přes 4 m2</t>
  </si>
  <si>
    <t>-1870370939</t>
  </si>
  <si>
    <t>https://podminky.urs.cz/item/CS_URS_2025_02/965045113</t>
  </si>
  <si>
    <t>výkres č. D.1.1.3.04+06 2. NP - světlík  - pěnové sklo</t>
  </si>
  <si>
    <t>2,8*2*11,6+2*1,5*2</t>
  </si>
  <si>
    <t>231</t>
  </si>
  <si>
    <t>966077111</t>
  </si>
  <si>
    <t>Odstranění různých konstrukcí na mostech doplňkových ocelových konstrukcí hmotnosti jednotlivě do 20 kg</t>
  </si>
  <si>
    <t>2051776512</t>
  </si>
  <si>
    <t>https://podminky.urs.cz/item/CS_URS_2025_02/966077111</t>
  </si>
  <si>
    <t>mříže VZT</t>
  </si>
  <si>
    <t>232</t>
  </si>
  <si>
    <t>973031324</t>
  </si>
  <si>
    <t>Vysekání výklenků nebo kapes ve zdivu z cihel na maltu vápennou nebo vápenocementovou kapes, plochy do 0,10 m2, hl. do 150 mm</t>
  </si>
  <si>
    <t>-2113906626</t>
  </si>
  <si>
    <t>https://podminky.urs.cz/item/CS_URS_2025_02/973031324</t>
  </si>
  <si>
    <t>4*2</t>
  </si>
  <si>
    <t>233</t>
  </si>
  <si>
    <t>973031345</t>
  </si>
  <si>
    <t>Vysekání výklenků nebo kapes ve zdivu z cihel na maltu vápennou nebo vápenocementovou kapes, plochy do 0,25 m2, hl. do 300 mm</t>
  </si>
  <si>
    <t>-770606146</t>
  </si>
  <si>
    <t>https://podminky.urs.cz/item/CS_URS_2025_02/973031345</t>
  </si>
  <si>
    <t>výkres č. D.3.4.-08 - ocel.konstrukce mont. otvoru</t>
  </si>
  <si>
    <t>234</t>
  </si>
  <si>
    <t>977151111</t>
  </si>
  <si>
    <t>Jádrové vrty diamantovými korunkami do stavebních materiálů (železobetonu, betonu, cihel, obkladů, dlažeb, kamene) průměru do 35 mm</t>
  </si>
  <si>
    <t>1554476655</t>
  </si>
  <si>
    <t>https://podminky.urs.cz/item/CS_URS_2025_02/977151111</t>
  </si>
  <si>
    <t>0,2*(5*2+6)</t>
  </si>
  <si>
    <t>0,2*(6*2+3*2)</t>
  </si>
  <si>
    <t>235</t>
  </si>
  <si>
    <t>977151124</t>
  </si>
  <si>
    <t>Jádrové vrty diamantovými korunkami do stavebních materiálů (železobetonu, betonu, cihel, obkladů, dlažeb, kamene) průměru přes 150 do 180 mm</t>
  </si>
  <si>
    <t>1299680329</t>
  </si>
  <si>
    <t>https://podminky.urs.cz/item/CS_URS_2025_02/977151124</t>
  </si>
  <si>
    <t>výkres č. D.1.1.3.013 - prostup pro kanalizaci</t>
  </si>
  <si>
    <t>0,60</t>
  </si>
  <si>
    <t>236</t>
  </si>
  <si>
    <t>977151128</t>
  </si>
  <si>
    <t>Jádrové vrty diamantovými korunkami do stavebních materiálů (železobetonu, betonu, cihel, obkladů, dlažeb, kamene) průměru přes 250 do 300 mm</t>
  </si>
  <si>
    <t>760779809</t>
  </si>
  <si>
    <t>https://podminky.urs.cz/item/CS_URS_2025_02/977151128</t>
  </si>
  <si>
    <t>výkres č. D.1.1.05 - prostup stropem pro VZT</t>
  </si>
  <si>
    <t>0,5</t>
  </si>
  <si>
    <t>237</t>
  </si>
  <si>
    <t>978011141</t>
  </si>
  <si>
    <t>Otlučení vápenných nebo vápenocementových omítek vnitřních ploch stropů, v rozsahu přes 10 do 30 %</t>
  </si>
  <si>
    <t>609918967</t>
  </si>
  <si>
    <t>https://podminky.urs.cz/item/CS_URS_2025_02/978011141</t>
  </si>
  <si>
    <t>238</t>
  </si>
  <si>
    <t>978013141</t>
  </si>
  <si>
    <t>Otlučení vápenných nebo vápenocementových omítek vnitřních ploch stěn s vyškrabáním spar, s očištěním zdiva, v rozsahu přes 10 do 30 %</t>
  </si>
  <si>
    <t>98609699</t>
  </si>
  <si>
    <t>https://podminky.urs.cz/item/CS_URS_2025_02/978013141</t>
  </si>
  <si>
    <t>239</t>
  </si>
  <si>
    <t>978015391</t>
  </si>
  <si>
    <t>Otlučení vápenných nebo vápenocementových omítek vnějších ploch s vyškrabáním spar a s očištěním zdiva stupně členitosti 1 a 2, v rozsahu přes 80 do 100 %</t>
  </si>
  <si>
    <t>-2106982783</t>
  </si>
  <si>
    <t>https://podminky.urs.cz/item/CS_URS_2025_02/978015391</t>
  </si>
  <si>
    <t>240</t>
  </si>
  <si>
    <t>979071143</t>
  </si>
  <si>
    <t>Očištění dlaždic půdních tlakovou vodou</t>
  </si>
  <si>
    <t>985877771</t>
  </si>
  <si>
    <t>https://podminky.urs.cz/item/CS_URS_2025_02/979071143</t>
  </si>
  <si>
    <t>241</t>
  </si>
  <si>
    <t>985311111</t>
  </si>
  <si>
    <t>Reprofilace betonu sanačními maltami na cementové bázi ručně stěn, tloušťky do 10 mm</t>
  </si>
  <si>
    <t>864357766</t>
  </si>
  <si>
    <t>https://podminky.urs.cz/item/CS_URS_2025_02/985311111</t>
  </si>
  <si>
    <t>242</t>
  </si>
  <si>
    <t>985311112</t>
  </si>
  <si>
    <t>Reprofilace betonu sanačními maltami na cementové bázi ručně stěn, tloušťky přes 10 do 20 mm</t>
  </si>
  <si>
    <t>1596938847</t>
  </si>
  <si>
    <t>https://podminky.urs.cz/item/CS_URS_2025_02/985311112</t>
  </si>
  <si>
    <t>Bourání konstrukcí</t>
  </si>
  <si>
    <t>243</t>
  </si>
  <si>
    <t>961044111</t>
  </si>
  <si>
    <t>Bourání základů z betonu prostého</t>
  </si>
  <si>
    <t>1423058817</t>
  </si>
  <si>
    <t>https://podminky.urs.cz/item/CS_URS_2025_02/961044111</t>
  </si>
  <si>
    <t xml:space="preserve">výkres č. D.1.1.3.03+06 -1.NP  strojovna - bloky </t>
  </si>
  <si>
    <t>0,27*1,4*0,9*4</t>
  </si>
  <si>
    <t>0,15*1,4*0,9*3</t>
  </si>
  <si>
    <t>0,14*1,4*0,9</t>
  </si>
  <si>
    <t>0,31*1,4*0,9</t>
  </si>
  <si>
    <t>0,65*0,28*1,17</t>
  </si>
  <si>
    <t>244</t>
  </si>
  <si>
    <t>962031011</t>
  </si>
  <si>
    <t>Bourání příček nebo přizdívek z cihel děrovaných, tl. do 100 mm</t>
  </si>
  <si>
    <t>1582002708</t>
  </si>
  <si>
    <t>https://podminky.urs.cz/item/CS_URS_2025_02/962031011</t>
  </si>
  <si>
    <t>výkres č. D.1.1.3.03+06 -1.NP   chodba</t>
  </si>
  <si>
    <t>3*(2,07+0,5)</t>
  </si>
  <si>
    <t>245</t>
  </si>
  <si>
    <t>962031132</t>
  </si>
  <si>
    <t>Bourání příček nebo přizdívek z cihel pálených plných, tl. do 100 mm</t>
  </si>
  <si>
    <t>1476283942</t>
  </si>
  <si>
    <t>https://podminky.urs.cz/item/CS_URS_2025_02/962031132</t>
  </si>
  <si>
    <t>výkres č. D.1.1.3.03+06 -1.PP - atrium</t>
  </si>
  <si>
    <t>(2,3-0,75)*(21,215+1,001+0,2+1,21)</t>
  </si>
  <si>
    <t>(3,9+0,85)*0,8</t>
  </si>
  <si>
    <t xml:space="preserve">výkres č. D.1.1.3.03+06 -1.NP - vybourání  opěrné zdi </t>
  </si>
  <si>
    <t>0,3*2,55*1,1</t>
  </si>
  <si>
    <t>246</t>
  </si>
  <si>
    <t>962052210</t>
  </si>
  <si>
    <t>Bourání zdiva železobetonového nadzákladového, objemu do 1 m3</t>
  </si>
  <si>
    <t>-1042105297</t>
  </si>
  <si>
    <t>https://podminky.urs.cz/item/CS_URS_2025_02/962052210</t>
  </si>
  <si>
    <t>výkres č. D.1.1.3.02   - 1.PP kanál stěny</t>
  </si>
  <si>
    <t>0,1*0,1*(3,9+3,4+1,4+0,9+0,5)</t>
  </si>
  <si>
    <t>prostup stěnou pro schoz</t>
  </si>
  <si>
    <t>0,4*0,7*1,5*4</t>
  </si>
  <si>
    <t>prostup stěnou pro nový kanál VZT</t>
  </si>
  <si>
    <t>0,4*1*1</t>
  </si>
  <si>
    <t>prostup stěnou pro potrubí technologie</t>
  </si>
  <si>
    <t>0,4*1,2*0,5</t>
  </si>
  <si>
    <t xml:space="preserve">Součet </t>
  </si>
  <si>
    <t>247</t>
  </si>
  <si>
    <t>965043341</t>
  </si>
  <si>
    <t>Bourání mazanin betonových s potěrem nebo teracem tl. do 100 mm, plochy přes 4 m2</t>
  </si>
  <si>
    <t>210472362</t>
  </si>
  <si>
    <t>https://podminky.urs.cz/item/CS_URS_2025_02/965043341</t>
  </si>
  <si>
    <t>výkres č. D.1.1.3.02  -  plocha z výkresu</t>
  </si>
  <si>
    <t>0,1*17</t>
  </si>
  <si>
    <t>výkres č. D.1.1.3.03+06 -1.NP  strojovna VZR  plocha z výkresu skladba S3b</t>
  </si>
  <si>
    <t>(24,40*0,715+7,66*0,71+2*0,6*4)*0,15</t>
  </si>
  <si>
    <t>248</t>
  </si>
  <si>
    <t>965043441</t>
  </si>
  <si>
    <t>Bourání mazanin betonových s potěrem nebo teracem tl. do 150 mm, plochy přes 4 m2</t>
  </si>
  <si>
    <t>-779758564</t>
  </si>
  <si>
    <t>https://podminky.urs.cz/item/CS_URS_2025_02/965043441</t>
  </si>
  <si>
    <t>výkres č. D.1.1.3.02  plocha převzada z výkresu</t>
  </si>
  <si>
    <t>0,15*18</t>
  </si>
  <si>
    <t>výkres č. D.1.1.3.03+06 -1.NP  strojovna VZT  plocha z výkresu skladba S3a+S3b</t>
  </si>
  <si>
    <t>0,15*(10+3+125)</t>
  </si>
  <si>
    <t>249</t>
  </si>
  <si>
    <t>965049111</t>
  </si>
  <si>
    <t>Bourání mazanin Příplatek k cenám za bourání mazanin betonových se svařovanou sítí, tl. do 100 mm</t>
  </si>
  <si>
    <t>861466927</t>
  </si>
  <si>
    <t>https://podminky.urs.cz/item/CS_URS_2025_02/965049111</t>
  </si>
  <si>
    <t>250</t>
  </si>
  <si>
    <t>965049112</t>
  </si>
  <si>
    <t>Bourání mazanin Příplatek k cenám za bourání mazanin betonových se svařovanou sítí, tl. přes 100 mm</t>
  </si>
  <si>
    <t>-132770160</t>
  </si>
  <si>
    <t>https://podminky.urs.cz/item/CS_URS_2025_02/965049112</t>
  </si>
  <si>
    <t>251</t>
  </si>
  <si>
    <t>968072245</t>
  </si>
  <si>
    <t>Vybourání kovových rámů oken s křídly, dveřních zárubní, vrat, stěn, ostění nebo obkladů okenních rámů s křídly jednoduchých, plochy do 2 m2</t>
  </si>
  <si>
    <t>-1050512776</t>
  </si>
  <si>
    <t>https://podminky.urs.cz/item/CS_URS_2025_02/968072245</t>
  </si>
  <si>
    <t>výkres č. D.1.1.3.03+06 -1.NP - chodba</t>
  </si>
  <si>
    <t>0,6*1,86</t>
  </si>
  <si>
    <t>252</t>
  </si>
  <si>
    <t>977211112</t>
  </si>
  <si>
    <t>Řezání konstrukcí stěnovou pilou betonových nebo železobetonových průměru řezané výztuže do 16 mm hloubka řezu přes 200 do 350 mm</t>
  </si>
  <si>
    <t>2042230828</t>
  </si>
  <si>
    <t>https://podminky.urs.cz/item/CS_URS_2025_02/977211112</t>
  </si>
  <si>
    <t>2,55*2+1,1*2</t>
  </si>
  <si>
    <t>0,6*2</t>
  </si>
  <si>
    <t>253</t>
  </si>
  <si>
    <t>977211113</t>
  </si>
  <si>
    <t>Řezání konstrukcí stěnovou pilou betonových nebo železobetonových průměru řezané výztuže do 16 mm hloubka řezu přes 350 do 420 mm</t>
  </si>
  <si>
    <t>906545770</t>
  </si>
  <si>
    <t>https://podminky.urs.cz/item/CS_URS_2025_02/977211113</t>
  </si>
  <si>
    <t>výkres č. D.1.1.3.03+06 -1.NP - prostup stěnou pro schoz</t>
  </si>
  <si>
    <t>(0,7*2+1,55*2)*4</t>
  </si>
  <si>
    <t>prosrup stěnou pro nový kanál</t>
  </si>
  <si>
    <t>1*4</t>
  </si>
  <si>
    <t>1,2*2+0,5*2</t>
  </si>
  <si>
    <t>výkres č. D.1.1.3.04+06 2. NP - světlík</t>
  </si>
  <si>
    <t>2,8*2*2</t>
  </si>
  <si>
    <t>254</t>
  </si>
  <si>
    <t>977312112</t>
  </si>
  <si>
    <t>Řezání stávajících betonových mazanin s vyztužením hloubky přes 50 do 100 mm</t>
  </si>
  <si>
    <t>423929347</t>
  </si>
  <si>
    <t>https://podminky.urs.cz/item/CS_URS_2025_02/977312112</t>
  </si>
  <si>
    <t>1,8+3,1+0,8+4,17</t>
  </si>
  <si>
    <t>chodba</t>
  </si>
  <si>
    <t>1,6*1,5*2</t>
  </si>
  <si>
    <t>997</t>
  </si>
  <si>
    <t>Doprava suti a vybouraných hmot</t>
  </si>
  <si>
    <t>255</t>
  </si>
  <si>
    <t>997221141</t>
  </si>
  <si>
    <t>Vodorovná doprava suti stavebním kolečkem s naložením a se složením ze sypkých materiálů, na vzdálenost do 50 m</t>
  </si>
  <si>
    <t>1440309786</t>
  </si>
  <si>
    <t>https://podminky.urs.cz/item/CS_URS_2025_02/997221141</t>
  </si>
  <si>
    <t>256</t>
  </si>
  <si>
    <t>997221551</t>
  </si>
  <si>
    <t>Vodorovná doprava suti bez naložení, ale se složením a s hrubým urovnáním ze sypkých materiálů, na vzdálenost do 1 km</t>
  </si>
  <si>
    <t>-1968534625</t>
  </si>
  <si>
    <t>https://podminky.urs.cz/item/CS_URS_2025_02/997221551</t>
  </si>
  <si>
    <t>257</t>
  </si>
  <si>
    <t>997221559</t>
  </si>
  <si>
    <t>Vodorovná doprava suti bez naložení, ale se složením a s hrubým urovnáním ze sypkých materiálů, na vzdálenost Příplatek k ceně za každý další započatý 1 km přes 1 km</t>
  </si>
  <si>
    <t>2065149072</t>
  </si>
  <si>
    <t>https://podminky.urs.cz/item/CS_URS_2025_02/997221559</t>
  </si>
  <si>
    <t>266,792*10</t>
  </si>
  <si>
    <t>258</t>
  </si>
  <si>
    <t>997221611</t>
  </si>
  <si>
    <t>Nakládání na dopravní prostředky pro vodorovnou dopravu suti</t>
  </si>
  <si>
    <t>653235473</t>
  </si>
  <si>
    <t>https://podminky.urs.cz/item/CS_URS_2025_02/997221611</t>
  </si>
  <si>
    <t>259</t>
  </si>
  <si>
    <t>997221615</t>
  </si>
  <si>
    <t>Poplatek za uložení stavebního odpadu na skládce (skládkovné) z prostého betonu zatříděného do Katalogu odpadů pod kódem 17 01 01</t>
  </si>
  <si>
    <t>775592948</t>
  </si>
  <si>
    <t>https://podminky.urs.cz/item/CS_URS_2025_02/997221615</t>
  </si>
  <si>
    <t>266,792</t>
  </si>
  <si>
    <t>odpočet pol.č. 997221875</t>
  </si>
  <si>
    <t>-0,935</t>
  </si>
  <si>
    <t>260</t>
  </si>
  <si>
    <t>997221875</t>
  </si>
  <si>
    <t>Poplatek za uložení stavebního odpadu na recyklační skládce (skládkovné) asfaltového bez obsahu dehtu zatříděného do Katalogu odpadů pod kódem 17 03 02</t>
  </si>
  <si>
    <t>-910800493</t>
  </si>
  <si>
    <t>https://podminky.urs.cz/item/CS_URS_2025_02/997221875</t>
  </si>
  <si>
    <t>Asfaltové pásy</t>
  </si>
  <si>
    <t>0,072+0,047+0,39+0,16</t>
  </si>
  <si>
    <t>PVC</t>
  </si>
  <si>
    <t>0,160</t>
  </si>
  <si>
    <t>izolace tepelná</t>
  </si>
  <si>
    <t>0,106</t>
  </si>
  <si>
    <t>998</t>
  </si>
  <si>
    <t>Přesun hmot</t>
  </si>
  <si>
    <t>261</t>
  </si>
  <si>
    <t>998011002</t>
  </si>
  <si>
    <t>Přesun hmot pro budovy občanské výstavby, bydlení, výrobu a služby s nosnou svislou konstrukcí zděnou z cihel, tvárnic nebo kamene vodorovná dopravní vzdálenost do 100 m základní pro budovy výšky přes 6 do 12 m</t>
  </si>
  <si>
    <t>589127657</t>
  </si>
  <si>
    <t>https://podminky.urs.cz/item/CS_URS_2025_02/998011002</t>
  </si>
  <si>
    <t>PSV</t>
  </si>
  <si>
    <t>Práce a dodávky PSV</t>
  </si>
  <si>
    <t>711</t>
  </si>
  <si>
    <t>Izolace proti vodě, vlhkosti a plynům</t>
  </si>
  <si>
    <t>262</t>
  </si>
  <si>
    <t>711111001</t>
  </si>
  <si>
    <t>Provedení izolace proti zemní vlhkosti natěradly a tmely za studena na ploše vodorovné V jednonásobným nátěrem penetračním</t>
  </si>
  <si>
    <t>1530646415</t>
  </si>
  <si>
    <t>https://podminky.urs.cz/item/CS_URS_2025_02/711111001</t>
  </si>
  <si>
    <t>výkres č. D.1.1.3.013+ statika D.3.4.-01 - technologický kanál VZT skladba S9b</t>
  </si>
  <si>
    <t>1,6*7,655</t>
  </si>
  <si>
    <t>strop skladba S9a</t>
  </si>
  <si>
    <t>1,3*7,50*0,15*7,65*2</t>
  </si>
  <si>
    <t>výkres č. D.1.1.3.013+ statika D.3.4.-02 - Instalační kanál  skladba S9b</t>
  </si>
  <si>
    <t>1,5*(20,924+3,462)+1,2*1,05*5+1,143*1,05</t>
  </si>
  <si>
    <t xml:space="preserve">výkres č. D.1.1.3.13+18+ Statika D.3.4.-03 skladba S8  </t>
  </si>
  <si>
    <t>(9,15*21,40-1*8,4-0,7*0,7*7-1*1)</t>
  </si>
  <si>
    <t>263</t>
  </si>
  <si>
    <t>11163150</t>
  </si>
  <si>
    <t>lak penetrační asfaltový</t>
  </si>
  <si>
    <t>380076510</t>
  </si>
  <si>
    <t>479,962*0,0003 'Přepočtené koeficientem množství</t>
  </si>
  <si>
    <t>264</t>
  </si>
  <si>
    <t>711112001</t>
  </si>
  <si>
    <t>Provedení izolace proti zemní vlhkosti natěradly a tmely za studena na ploše svislé S jednonásobným nátěrem penetračním</t>
  </si>
  <si>
    <t>149651409</t>
  </si>
  <si>
    <t>https://podminky.urs.cz/item/CS_URS_2025_02/711112001</t>
  </si>
  <si>
    <t>výkres č. D.1.1.3.013+ statika D.3.4.-01 - technologický kanál VZT skladba S13</t>
  </si>
  <si>
    <t>1,15*(7,655*2+1,3)+1,65*1,3*4</t>
  </si>
  <si>
    <t>výkres č. D.1.1.3.013+ statika D.3.4.-02 - Instalační kanál  skladba S13</t>
  </si>
  <si>
    <t>1,2*(20,924*2+1,05*11+1,143+1,5*2+3,462*2)</t>
  </si>
  <si>
    <t>2,3*(0,852*7+0,85+1*3)</t>
  </si>
  <si>
    <t>2,75*(21,35+1,2*2)-0,75*1*5-1,5*1</t>
  </si>
  <si>
    <t>265</t>
  </si>
  <si>
    <t>-2042348242</t>
  </si>
  <si>
    <t>374,208*0,00034 'Přepočtené koeficientem množství</t>
  </si>
  <si>
    <t>266</t>
  </si>
  <si>
    <t>711141559</t>
  </si>
  <si>
    <t>Provedení izolace proti zemní vlhkosti pásy přitavením NAIP na ploše vodorovné V</t>
  </si>
  <si>
    <t>691947050</t>
  </si>
  <si>
    <t>https://podminky.urs.cz/item/CS_URS_2025_02/711141559</t>
  </si>
  <si>
    <t xml:space="preserve">výkres č. D.1.1.3.13+18+ Statika D.3.4.-03 skladba S8 </t>
  </si>
  <si>
    <t>výkers č. D.1.1.3.14 . 1.NP strojovna VZT - skladba S3a</t>
  </si>
  <si>
    <t>267</t>
  </si>
  <si>
    <t>62833158</t>
  </si>
  <si>
    <t>pás asfaltový natavitelný oxidovaný s vložkou ze skleněné tkaniny typu G200, s jemnozrnným minerálním posypem tl 4,0mm</t>
  </si>
  <si>
    <t>163788156</t>
  </si>
  <si>
    <t>357,224923873081*1,1655 'Přepočtené koeficientem množství</t>
  </si>
  <si>
    <t>268</t>
  </si>
  <si>
    <t>62836110</t>
  </si>
  <si>
    <t>pás asfaltový natavitelný oxidovaný s vložkou z hliníkové fólie / hliníkové fólie s textilií, se spalitelnou PE folií nebo jemnozrnným minerálním posypem tl 4,0mm</t>
  </si>
  <si>
    <t>1713037260</t>
  </si>
  <si>
    <t>182,98*1,1655 'Přepočtené koeficientem množství</t>
  </si>
  <si>
    <t>269</t>
  </si>
  <si>
    <t>711141811</t>
  </si>
  <si>
    <t>Odstranění izolace proti vodě, vlhkosti a plynům z přitavených pásů NAIP z plochy vodorovné V jednovrstvé</t>
  </si>
  <si>
    <t>1832772810</t>
  </si>
  <si>
    <t>https://podminky.urs.cz/item/CS_URS_2025_02/711141811</t>
  </si>
  <si>
    <t>výkres č. D.1.1.3.03+06 -1.NP   plocha z výkresu pro kanalizaci</t>
  </si>
  <si>
    <t>skladba S3b</t>
  </si>
  <si>
    <t>270</t>
  </si>
  <si>
    <t>711142559</t>
  </si>
  <si>
    <t>Provedení izolace proti zemní vlhkosti pásy přitavením NAIP na ploše svislé S</t>
  </si>
  <si>
    <t>-1805645784</t>
  </si>
  <si>
    <t>https://podminky.urs.cz/item/CS_URS_2025_02/711142559</t>
  </si>
  <si>
    <t>1,15*7,655*2+1,15*1,3+1,55*1,3*4</t>
  </si>
  <si>
    <t>Výkres č. D.1.1.3.013+ statika D.3.4.-02 - Instalační kanál  skladba S13</t>
  </si>
  <si>
    <t>2,75*(21,35+1,2*2)-0,75*1*5-1*1,5</t>
  </si>
  <si>
    <t>271</t>
  </si>
  <si>
    <t>62832001</t>
  </si>
  <si>
    <t>pás asfaltový natavitelný oxidovaný s vložkou ze skleněné rohože typu V60 s jemnozrnným minerálním posypem tl 3,5mm</t>
  </si>
  <si>
    <t>345571294</t>
  </si>
  <si>
    <t>373,688*1,221 'Přepočtené koeficientem množství</t>
  </si>
  <si>
    <t>272</t>
  </si>
  <si>
    <t>711161275</t>
  </si>
  <si>
    <t>Provedení izolace proti zemní vlhkosti nopovou fólií na ploše svislé S výška nopu přes 20 do 60 mm</t>
  </si>
  <si>
    <t>958063219</t>
  </si>
  <si>
    <t>https://podminky.urs.cz/item/CS_URS_2025_02/711161275</t>
  </si>
  <si>
    <t>Výkres č. D.1.1.3.13+18 - základová pás</t>
  </si>
  <si>
    <t>1,1*21,40</t>
  </si>
  <si>
    <t>273</t>
  </si>
  <si>
    <t>28323137</t>
  </si>
  <si>
    <t>fólie profilovaná (nopová) drenážní HDPE s výškou nopů 40mm</t>
  </si>
  <si>
    <t>1874185982</t>
  </si>
  <si>
    <t>211,215*1,221 'Přepočtené koeficientem množství</t>
  </si>
  <si>
    <t>274</t>
  </si>
  <si>
    <t>711191201</t>
  </si>
  <si>
    <t>Provedení izolace proti zemní vlhkosti hydroizolační stěrkou na ploše vodorovné V dvouvrstvá na betonu</t>
  </si>
  <si>
    <t>794634670</t>
  </si>
  <si>
    <t>https://podminky.urs.cz/item/CS_URS_2025_02/711191201</t>
  </si>
  <si>
    <t>výkres č. D.1.1.3.13+ statika D.3.4.-06 - technologický kanál VZT - podlaha skladba S9b</t>
  </si>
  <si>
    <t>1*7,50+0,76*1,262+1*0,45</t>
  </si>
  <si>
    <t>výkres č. D.1.1.3.13+ statika D.3.4.-02 - Instalační kanál  - podlaha skladba S9b</t>
  </si>
  <si>
    <t>1,2*(20,624+4,212)+0,65*0,9*5+0,684*0,9</t>
  </si>
  <si>
    <t>0,6*1,152+0,7*1,152*3</t>
  </si>
  <si>
    <t>275</t>
  </si>
  <si>
    <t>-379230189</t>
  </si>
  <si>
    <t xml:space="preserve">výkres č. D.1.1.3.15 +23 2.NP  skladba ,S8, S9a </t>
  </si>
  <si>
    <t>6,35*6</t>
  </si>
  <si>
    <t>276</t>
  </si>
  <si>
    <t>24551040</t>
  </si>
  <si>
    <t>stěrka hydroizolační dvousložková cemento-polymerová pod dlažbu</t>
  </si>
  <si>
    <t>kg</t>
  </si>
  <si>
    <t>-859741767</t>
  </si>
  <si>
    <t>74,3*1,5 'Přepočtené koeficientem množství</t>
  </si>
  <si>
    <t>277</t>
  </si>
  <si>
    <t>24551050</t>
  </si>
  <si>
    <t>stěrka hydroizolační cementová kapilárně aktivní s dodatečnou krystalizací do spodní stavby</t>
  </si>
  <si>
    <t>1495122269</t>
  </si>
  <si>
    <t>45,363*1,05 'Přepočtené koeficientem množství</t>
  </si>
  <si>
    <t>278</t>
  </si>
  <si>
    <t>711192201</t>
  </si>
  <si>
    <t>Provedení izolace proti zemní vlhkosti hydroizolační stěrkou na ploše svislé S dvouvrstvá na betonu</t>
  </si>
  <si>
    <t>-1650890108</t>
  </si>
  <si>
    <t>https://podminky.urs.cz/item/CS_URS_2025_02/711192201</t>
  </si>
  <si>
    <t>výkres č. D.1.1.3.013+ statika D.3.4.-06 - technologický kanál VZT - stěny skladba S13</t>
  </si>
  <si>
    <t>1*7,5*2+1*0,45*2+1*0,76*2+1*1,262+0,26*1</t>
  </si>
  <si>
    <t>1,35*1*4</t>
  </si>
  <si>
    <t>strop</t>
  </si>
  <si>
    <t>1*7,55+0,45*1+1,262*0,76</t>
  </si>
  <si>
    <t>výkres č. D.1.1.3.13+ statika D.3.4.-02 - Instalační kanál  - stěny skladba S13</t>
  </si>
  <si>
    <t>0,9*(20,624*2+4,212*2+0,65*5+0,684+0,9*11)</t>
  </si>
  <si>
    <t>1,95*(1,152*8+0,6+0,7*3)</t>
  </si>
  <si>
    <t>279</t>
  </si>
  <si>
    <t>1298615818</t>
  </si>
  <si>
    <t>333,569*1,05 'Přepočtené koeficientem množství</t>
  </si>
  <si>
    <t>280</t>
  </si>
  <si>
    <t>711491171</t>
  </si>
  <si>
    <t>Provedení doplňků izolace proti vodě textilií na ploše vodorovné V vrstva podkladní</t>
  </si>
  <si>
    <t>-258212523</t>
  </si>
  <si>
    <t>https://podminky.urs.cz/item/CS_URS_2025_02/711491171</t>
  </si>
  <si>
    <t>výkres č. D.1.1.3.13. 1. PP- roznášecí deska skladba S2a</t>
  </si>
  <si>
    <t>281</t>
  </si>
  <si>
    <t>69311175</t>
  </si>
  <si>
    <t>geotextilie PP s ÚV stabilizací 500g/m2</t>
  </si>
  <si>
    <t>1029346531</t>
  </si>
  <si>
    <t>31,779*1,05 'Přepočtené koeficientem množství</t>
  </si>
  <si>
    <t>282</t>
  </si>
  <si>
    <t>711491271</t>
  </si>
  <si>
    <t>Provedení doplňků izolace proti vodě textilií na ploše svislé S vrstva podkladní</t>
  </si>
  <si>
    <t>2079930814</t>
  </si>
  <si>
    <t>https://podminky.urs.cz/item/CS_URS_2025_02/711491271</t>
  </si>
  <si>
    <t>1,3*(7,65+1,3)</t>
  </si>
  <si>
    <t>1,35*1,3*4</t>
  </si>
  <si>
    <t>283</t>
  </si>
  <si>
    <t>711493001</t>
  </si>
  <si>
    <t>Provedení dvojitého hydroizolačního systému pro izolaci spodní stavby proti povrchové a podpovrchové tlakové vodě ostatní opracování prostupu, průměru do 200 mm</t>
  </si>
  <si>
    <t>-1363983391</t>
  </si>
  <si>
    <t>https://podminky.urs.cz/item/CS_URS_2025_02/711493001</t>
  </si>
  <si>
    <t>284</t>
  </si>
  <si>
    <t>273443892R</t>
  </si>
  <si>
    <t>Manžeta na chráničky EPDM 160 x 273 mm</t>
  </si>
  <si>
    <t>-821181010</t>
  </si>
  <si>
    <t>285</t>
  </si>
  <si>
    <t>711745567</t>
  </si>
  <si>
    <t>Provedení detailů pásy přitavením spojů obrácených nebo zpětných se zesílením rš 500 mm NAIP</t>
  </si>
  <si>
    <t>145324914</t>
  </si>
  <si>
    <t>https://podminky.urs.cz/item/CS_URS_2025_02/711745567</t>
  </si>
  <si>
    <t>výkres č. D.1.13.12 skladba S12  zesílení rohu a napojení</t>
  </si>
  <si>
    <t>4,75*8+12,40*2</t>
  </si>
  <si>
    <t>286</t>
  </si>
  <si>
    <t>-1652754911</t>
  </si>
  <si>
    <t>62,8*0,63 'Přepočtené koeficientem množství</t>
  </si>
  <si>
    <t>287</t>
  </si>
  <si>
    <t>998711102</t>
  </si>
  <si>
    <t>Přesun hmot pro izolace proti vodě, vlhkosti a plynům stanovený z hmotnosti přesunovaného materiálu vodorovná dopravní vzdálenost do 50 m základní v objektech výšky přes 6 do 12 m</t>
  </si>
  <si>
    <t>1716247459</t>
  </si>
  <si>
    <t>https://podminky.urs.cz/item/CS_URS_2025_02/998711102</t>
  </si>
  <si>
    <t>712</t>
  </si>
  <si>
    <t>Povlakové krytiny</t>
  </si>
  <si>
    <t>288</t>
  </si>
  <si>
    <t>712311101</t>
  </si>
  <si>
    <t>Provedení povlakové krytiny střech plochých do 10° natěradly a tmely za studena nátěrem lakem penetračním nebo asfaltovým</t>
  </si>
  <si>
    <t>-2124385331</t>
  </si>
  <si>
    <t>https://podminky.urs.cz/item/CS_URS_2025_02/712311101</t>
  </si>
  <si>
    <t>0,6*2*4+24*0,75+7,96*0,71</t>
  </si>
  <si>
    <t>0,6*(9,515*2+23,975*2)</t>
  </si>
  <si>
    <t>výkres č. D.1.1.3.15 2. NP - šachty VZT - parozábrana Skladba S11</t>
  </si>
  <si>
    <t>1,5*0,7*2</t>
  </si>
  <si>
    <t>289</t>
  </si>
  <si>
    <t>-977601377</t>
  </si>
  <si>
    <t>22837,6642558333*0,00032 'Přepočtené koeficientem množství</t>
  </si>
  <si>
    <t>290</t>
  </si>
  <si>
    <t>712331111</t>
  </si>
  <si>
    <t>Provedení povlakové krytiny střech plochých do 10° pásy na sucho podkladní samolepící asfaltový pás</t>
  </si>
  <si>
    <t>-2111503394</t>
  </si>
  <si>
    <t>https://podminky.urs.cz/item/CS_URS_2025_02/712331111</t>
  </si>
  <si>
    <t>291</t>
  </si>
  <si>
    <t>62866281</t>
  </si>
  <si>
    <t>pás asfaltový samolepicí modifikovaný SBS s vložkou ze skleněné tkaniny se spalitelnou fólií nebo jemnozrnným minerálním posypem nebo textilií na horním povrchu tl 3,0mm</t>
  </si>
  <si>
    <t>384276545</t>
  </si>
  <si>
    <t>5,25*1,1655 'Přepočtené koeficientem množství</t>
  </si>
  <si>
    <t>292</t>
  </si>
  <si>
    <t>712341559</t>
  </si>
  <si>
    <t>Provedení povlakové krytiny střech plochých do 10° pásy přitavením NAIP v plné ploše</t>
  </si>
  <si>
    <t>-1253055411</t>
  </si>
  <si>
    <t>https://podminky.urs.cz/item/CS_URS_2025_02/712341559</t>
  </si>
  <si>
    <t>293</t>
  </si>
  <si>
    <t>BRM.N1009</t>
  </si>
  <si>
    <t>V60 SPECIAL, tl. 3,0 mm, podkladní</t>
  </si>
  <si>
    <t>-870652436</t>
  </si>
  <si>
    <t>298,862*1,1655 'Přepočtené koeficientem množství</t>
  </si>
  <si>
    <t>294</t>
  </si>
  <si>
    <t>712361705</t>
  </si>
  <si>
    <t>Provedení povlakové krytiny střech plochých do 10° fólií lepená se svařovanými spoji</t>
  </si>
  <si>
    <t>-520486285</t>
  </si>
  <si>
    <t>https://podminky.urs.cz/item/CS_URS_2025_02/712361705</t>
  </si>
  <si>
    <t>1*(9,515*2+24,795*2)</t>
  </si>
  <si>
    <t>1*(10,745+7,435*2)</t>
  </si>
  <si>
    <t>295</t>
  </si>
  <si>
    <t>28322010</t>
  </si>
  <si>
    <t>fólie hydroizolační střešní mPVC mechanicky kotvená barevná tl 1,8mm</t>
  </si>
  <si>
    <t>-1218767898</t>
  </si>
  <si>
    <t>556,013*1,1655 'Přepočtené koeficientem množství</t>
  </si>
  <si>
    <t>296</t>
  </si>
  <si>
    <t>712362701</t>
  </si>
  <si>
    <t>Provedení povlakové krytiny střech plochých do 10° fólií zesílením spojů páskem se zalitím okrajů spoje</t>
  </si>
  <si>
    <t>1910928865</t>
  </si>
  <si>
    <t>https://podminky.urs.cz/item/CS_URS_2025_02/712362701</t>
  </si>
  <si>
    <t>(1*2+2,4*2)*4+24,50+0,5*2</t>
  </si>
  <si>
    <t>skladba S10</t>
  </si>
  <si>
    <t>0,3*(23,975*2+9,515*2)</t>
  </si>
  <si>
    <t>0,3*(4,225*2+1,081*2)</t>
  </si>
  <si>
    <t>0,3*(10,745+7,435*2)</t>
  </si>
  <si>
    <t>297</t>
  </si>
  <si>
    <t>2027073550</t>
  </si>
  <si>
    <t>((1*2+2,4*2)*4+24,50+0,5*2)*0,3</t>
  </si>
  <si>
    <t>46,773*1,1655 'Přepočtené koeficientem množství</t>
  </si>
  <si>
    <t>298</t>
  </si>
  <si>
    <t>712363352</t>
  </si>
  <si>
    <t>Povlakové krytiny střech plochých do 10° z tvarovaných poplastovaných lišt pro mPVC vnitřní koutová lišta rš 100 mm</t>
  </si>
  <si>
    <t>1018215943</t>
  </si>
  <si>
    <t>https://podminky.urs.cz/item/CS_URS_2025_02/712363352</t>
  </si>
  <si>
    <t>9,515*2+23,975*2</t>
  </si>
  <si>
    <t>4,225*2+10,81*2</t>
  </si>
  <si>
    <t>299</t>
  </si>
  <si>
    <t>712363358</t>
  </si>
  <si>
    <t>Povlakové krytiny střech plochých do 10° z tvarovaných poplastovaných lišt pro mPVC závětrná lišta rš 250 mm</t>
  </si>
  <si>
    <t>-2143651411</t>
  </si>
  <si>
    <t>https://podminky.urs.cz/item/CS_URS_2025_02/712363358</t>
  </si>
  <si>
    <t>výkres č, D.1.1.3.19 - skladba S6   klempířské prvky K1+K2</t>
  </si>
  <si>
    <t>4*4+3,5*4</t>
  </si>
  <si>
    <t>výkres č. D.1.1.16+29 klempířské prvky  ozn. K8</t>
  </si>
  <si>
    <t>4,5</t>
  </si>
  <si>
    <t>300</t>
  </si>
  <si>
    <t>712363359</t>
  </si>
  <si>
    <t>Povlakové krytiny střech plochých do 10° z tvarovaných poplastovaných lišt pro mPVC závětrná lišta rš 300 mm</t>
  </si>
  <si>
    <t>1131198918</t>
  </si>
  <si>
    <t>https://podminky.urs.cz/item/CS_URS_2025_02/712363359</t>
  </si>
  <si>
    <t>výkres č, D.1.1.3.19 - skladba S6   klempířské prvky K7</t>
  </si>
  <si>
    <t>301</t>
  </si>
  <si>
    <t>712363362</t>
  </si>
  <si>
    <t>Povlakové krytiny střech plochých do 10° z tvarovaných poplastovaných lišt pro mPVC tmelící lišta rš 100 mm</t>
  </si>
  <si>
    <t>-1657535239</t>
  </si>
  <si>
    <t>https://podminky.urs.cz/item/CS_URS_2025_02/712363362</t>
  </si>
  <si>
    <t>Výres č. d.3.4.-08   poklop Z4 spodní přichycení folie</t>
  </si>
  <si>
    <t>4,2*4</t>
  </si>
  <si>
    <t>302</t>
  </si>
  <si>
    <t>712391171</t>
  </si>
  <si>
    <t>Provedení povlakové krytiny střech plochých do 10° -ostatní práce provedení vrstvy textilní podkladní</t>
  </si>
  <si>
    <t>1354201243</t>
  </si>
  <si>
    <t>https://podminky.urs.cz/item/CS_URS_2025_02/712391171</t>
  </si>
  <si>
    <t>Výres č. d.3.4.-08   poklop Z4</t>
  </si>
  <si>
    <t>4,20*4,20+0,16*4,2*4</t>
  </si>
  <si>
    <t>výkres č. D.1.1.3.15 2. NP - šachty VZT - spádová deska tl 60-80 mm Skladba S11</t>
  </si>
  <si>
    <t>303</t>
  </si>
  <si>
    <t>69311069</t>
  </si>
  <si>
    <t>geotextilie netkaná separační, ochranná, filtrační, drenážní PP 350g/m2</t>
  </si>
  <si>
    <t>86756159</t>
  </si>
  <si>
    <t>578,918*1,155 'Přepočtené koeficientem množství</t>
  </si>
  <si>
    <t>304</t>
  </si>
  <si>
    <t>712431801</t>
  </si>
  <si>
    <t>Odstranění povlakové krytiny střech šikmých přes 10° do 30° z pásů uložených na sucho AIP nebo NAIP</t>
  </si>
  <si>
    <t>-1551823192</t>
  </si>
  <si>
    <t>https://podminky.urs.cz/item/CS_URS_2025_02/712431801</t>
  </si>
  <si>
    <t>305</t>
  </si>
  <si>
    <t>712440831</t>
  </si>
  <si>
    <t>Odstranění povlakové krytiny střech šikmých přes 10° do 30° z přitavených pásů NAIP v plné ploše jednovrstvé</t>
  </si>
  <si>
    <t>-231367886</t>
  </si>
  <si>
    <t>https://podminky.urs.cz/item/CS_URS_2025_02/712440831</t>
  </si>
  <si>
    <t>306</t>
  </si>
  <si>
    <t>712461801</t>
  </si>
  <si>
    <t>Odstranění povlakové krytiny střech šikmých přes 10° do 30° z fólií položenou volně se svařovanými nebo lepenými spoji</t>
  </si>
  <si>
    <t>1786653589</t>
  </si>
  <si>
    <t>https://podminky.urs.cz/item/CS_URS_2025_02/712461801</t>
  </si>
  <si>
    <t>výkres č. D.1.1.3.05+06+07 - atika  + sklada S5a</t>
  </si>
  <si>
    <t>(0,695+0,5+10,885+0,71+7,96+0,71+5,23+0,5+0,545)*0,8</t>
  </si>
  <si>
    <t>24,40*0,715+7,66*0,71+2*0,6*4</t>
  </si>
  <si>
    <t>307</t>
  </si>
  <si>
    <t>712941963</t>
  </si>
  <si>
    <t>Provedení údržby průniků povlakové krytiny střech pásy přitavením NAIP vpustí, ventilací nebo komínů</t>
  </si>
  <si>
    <t>208634710</t>
  </si>
  <si>
    <t>https://podminky.urs.cz/item/CS_URS_2025_02/712941963</t>
  </si>
  <si>
    <t>308</t>
  </si>
  <si>
    <t>1577827398</t>
  </si>
  <si>
    <t>309</t>
  </si>
  <si>
    <t>-336287801</t>
  </si>
  <si>
    <t>310</t>
  </si>
  <si>
    <t>998712102</t>
  </si>
  <si>
    <t>Přesun hmot pro povlakové krytiny stanovený z hmotnosti přesunovaného materiálu vodorovná dopravní vzdálenost do 50 m základní v objektech výšky přes 6 do 12 m</t>
  </si>
  <si>
    <t>1955829074</t>
  </si>
  <si>
    <t>https://podminky.urs.cz/item/CS_URS_2025_02/998712102</t>
  </si>
  <si>
    <t>713</t>
  </si>
  <si>
    <t>Izolace tepelné</t>
  </si>
  <si>
    <t>311</t>
  </si>
  <si>
    <t>283R01.2</t>
  </si>
  <si>
    <t>pouzdro izolační termoakustické potrubní z pěnového polyetylenu 75/5 mm</t>
  </si>
  <si>
    <t>600305138</t>
  </si>
  <si>
    <t>312</t>
  </si>
  <si>
    <t>283R01.3</t>
  </si>
  <si>
    <t>pouzdro izolační termoakustické potrubní z pěnového polyetylenu 110/5 mm</t>
  </si>
  <si>
    <t>2130471471</t>
  </si>
  <si>
    <t>313</t>
  </si>
  <si>
    <t>713121111</t>
  </si>
  <si>
    <t>Montáž tepelné izolace podlah rohožemi, pásy, deskami, dílci, bloky (izolační materiál ve specifikaci) kladenými volně jednovrstvá</t>
  </si>
  <si>
    <t>666915454</t>
  </si>
  <si>
    <t>https://podminky.urs.cz/item/CS_URS_2025_02/713121111</t>
  </si>
  <si>
    <t>314</t>
  </si>
  <si>
    <t>28375868</t>
  </si>
  <si>
    <t>deska EPS 70 pro konstrukce s malým zatížením λ=0,039 tl 50mm</t>
  </si>
  <si>
    <t>146177813</t>
  </si>
  <si>
    <t>2,975*1,05 'Přepočtené koeficientem množství</t>
  </si>
  <si>
    <t>315</t>
  </si>
  <si>
    <t>28376417</t>
  </si>
  <si>
    <t>deska XPS hrana polodrážková a hladký povrch 300kPA λ=0,035 tl 50mm</t>
  </si>
  <si>
    <t>1237282218</t>
  </si>
  <si>
    <t>137,697792537605*1,05 'Přepočtené koeficientem množství</t>
  </si>
  <si>
    <t>316</t>
  </si>
  <si>
    <t>713121112</t>
  </si>
  <si>
    <t>Montáž tepelné izolace podlah rohožemi, pásy, deskami, dílci, bloky (izolační materiál ve specifikaci) kladenými volně jednovrstvá mezi trámy nebo rošt</t>
  </si>
  <si>
    <t>1138379395</t>
  </si>
  <si>
    <t>https://podminky.urs.cz/item/CS_URS_2025_02/713121112</t>
  </si>
  <si>
    <t xml:space="preserve">výkres č. D.3.4.-08 - snímatelný poklop Z4 </t>
  </si>
  <si>
    <t>4,20*4,20</t>
  </si>
  <si>
    <t xml:space="preserve">výkres č, D.1.1.3.19 - skladba S6a doplnění střešní konstrukce  </t>
  </si>
  <si>
    <t>3,5*1,5</t>
  </si>
  <si>
    <t>výkres č. D.1.1.3.15 +23 2.NP  skladba S4a S7a ,S8, S9a</t>
  </si>
  <si>
    <t>317</t>
  </si>
  <si>
    <t>28376447</t>
  </si>
  <si>
    <t>deska XPS hrana rovná a strukturovaný povrch 300kPA λ=0,035 tl 160mm</t>
  </si>
  <si>
    <t>1280369454</t>
  </si>
  <si>
    <t>36,2*1,05 'Přepočtené koeficientem množství</t>
  </si>
  <si>
    <t>318</t>
  </si>
  <si>
    <t>28376581</t>
  </si>
  <si>
    <t>deska izolační PIR s oboustrannou kompozitní fólií s Al vložkou pro podlahy λ=0,022-0,023 tl 20mm</t>
  </si>
  <si>
    <t>1797806750</t>
  </si>
  <si>
    <t xml:space="preserve">výkres č. D.1.1.3.15 +23 2.NP  skladba S4a </t>
  </si>
  <si>
    <t>13,9</t>
  </si>
  <si>
    <t>13,9*1,05 'Přepočtené koeficientem množství</t>
  </si>
  <si>
    <t>319</t>
  </si>
  <si>
    <t>28376582</t>
  </si>
  <si>
    <t>deska izolační PIR s oboustrannou kompozitní fólií s Al vložkou pro podlahy λ=0,022-0,023 tl 80mm</t>
  </si>
  <si>
    <t>-308822165</t>
  </si>
  <si>
    <t>výkres č. D.1.1.3.15 +23 2.NP  skladba  S7a ,S8, S9a</t>
  </si>
  <si>
    <t>30,3+119,3+42,6</t>
  </si>
  <si>
    <t>192,2*1,05 'Přepočtené koeficientem množství</t>
  </si>
  <si>
    <t>320</t>
  </si>
  <si>
    <t>63148011</t>
  </si>
  <si>
    <t>deska tepelně izolační minerální univerzální λ=0,038-0,039 tl 200mm</t>
  </si>
  <si>
    <t>-1562013664</t>
  </si>
  <si>
    <t>22,89*1,05 'Přepočtené koeficientem množství</t>
  </si>
  <si>
    <t>321</t>
  </si>
  <si>
    <t>713131141</t>
  </si>
  <si>
    <t>Montáž tepelné izolace stěn rohožemi, pásy, deskami, dílci, bloky (izolační materiál ve specifikaci) lepením celoplošně bez mechanického kotvení</t>
  </si>
  <si>
    <t>-14603144</t>
  </si>
  <si>
    <t>https://podminky.urs.cz/item/CS_URS_2025_02/713131141</t>
  </si>
  <si>
    <t>výkres č. D.1.1.3.13+ statika D.3.4.-01 - technologický kanál VZT skladba S13</t>
  </si>
  <si>
    <t>Výkres č. D.1.1.3.13+ statika D.3.4.-02 - Instalační kanál  skladba S13</t>
  </si>
  <si>
    <t>1,3*21,40</t>
  </si>
  <si>
    <t>3,75*(0,8+12,4+0,8)*2,55*1,1</t>
  </si>
  <si>
    <t>Výkres č. D.1.1.3.16+17 skladba A1+A2 vnitřní část atiky</t>
  </si>
  <si>
    <t>322</t>
  </si>
  <si>
    <t>28376073</t>
  </si>
  <si>
    <t>deska EPS grafitová fasádní λ=0,030-0,031 tl 50mm</t>
  </si>
  <si>
    <t>-782933898</t>
  </si>
  <si>
    <t>40,188*1,05 'Přepočtené koeficientem množství</t>
  </si>
  <si>
    <t>323</t>
  </si>
  <si>
    <t>1778460318</t>
  </si>
  <si>
    <t>17,55*1,05 'Přepočtené koeficientem množství</t>
  </si>
  <si>
    <t>324</t>
  </si>
  <si>
    <t>28376422</t>
  </si>
  <si>
    <t>deska XPS hrana polodrážková a hladký povrch 300kPA λ=0,035 tl 100mm</t>
  </si>
  <si>
    <t>-1040778506</t>
  </si>
  <si>
    <t>362,758*1,05 'Přepočtené koeficientem množství</t>
  </si>
  <si>
    <t>325</t>
  </si>
  <si>
    <t>713141135</t>
  </si>
  <si>
    <t>Montáž tepelné izolace střech plochých rohožemi, pásy, deskami, dílci, bloky (izolační materiál ve specifikaci) přilepenými za studena jednovrstvá bodově</t>
  </si>
  <si>
    <t>-1586950477</t>
  </si>
  <si>
    <t>https://podminky.urs.cz/item/CS_URS_2025_02/713141135</t>
  </si>
  <si>
    <t>0,9*0,2*4+24*0,75+7,96*0,71</t>
  </si>
  <si>
    <t>výkres č, D.1.1.3.19 - skladba S6 - vyrovnání</t>
  </si>
  <si>
    <t>Výkres č. D.1.1.3.16+17 střecha skladba S10 tl. 200 mm</t>
  </si>
  <si>
    <t>Výkres č. D.1.1.3.16+17 střecha skladba S10  spádový klín tl. 0-180 mm</t>
  </si>
  <si>
    <t xml:space="preserve">9,515*23,975 </t>
  </si>
  <si>
    <t>326</t>
  </si>
  <si>
    <t>28375889</t>
  </si>
  <si>
    <t>deska EPS 150 pro konstrukce s vysokým zatížením λ=0,035 tl 20mm</t>
  </si>
  <si>
    <t>-659217979</t>
  </si>
  <si>
    <t>1*5*2+2,3*2*2,5+5,6*0,8*2</t>
  </si>
  <si>
    <t>30,46*1,05 'Přepočtené koeficientem množství</t>
  </si>
  <si>
    <t>327</t>
  </si>
  <si>
    <t>28375909</t>
  </si>
  <si>
    <t>deska EPS 150 pro konstrukce s vysokým zatížením λ=0,035 tl 50mm</t>
  </si>
  <si>
    <t>660733192</t>
  </si>
  <si>
    <t>52,0698512117318*1,05 'Přepočtené koeficientem množství</t>
  </si>
  <si>
    <t>328</t>
  </si>
  <si>
    <t>28375911</t>
  </si>
  <si>
    <t>deska EPS 150 pro konstrukce s vysokým zatížením λ=0,035 tl 70mm</t>
  </si>
  <si>
    <t>-337865577</t>
  </si>
  <si>
    <t>2,205</t>
  </si>
  <si>
    <t>2,205*1,05 'Přepočtené koeficientem množství</t>
  </si>
  <si>
    <t>329</t>
  </si>
  <si>
    <t>28375963</t>
  </si>
  <si>
    <t>deska EPS 200 pro konstrukce s velmi vysokým zatížením λ=0,034 tl 200mm</t>
  </si>
  <si>
    <t>-288581681</t>
  </si>
  <si>
    <t>228,122*1,05 'Přepočtené koeficientem množství</t>
  </si>
  <si>
    <t>330</t>
  </si>
  <si>
    <t>28376143</t>
  </si>
  <si>
    <t>klín izolační spád do 5% EPS 200</t>
  </si>
  <si>
    <t>725737955</t>
  </si>
  <si>
    <t>(0,9*0,2*4+24*0,75+7,96*0,71)*(0,03+0,07)/2*1,05</t>
  </si>
  <si>
    <t>9,515*23,975*(0+0,18)/2*1,05</t>
  </si>
  <si>
    <t>22,838*1,05 'Přepočtené koeficientem množství</t>
  </si>
  <si>
    <t>331</t>
  </si>
  <si>
    <t>713141212</t>
  </si>
  <si>
    <t>Montáž tepelné izolace střech plochých atikovými klíny přilepenými za studena nízkoexpanzní (PUR) pěnou</t>
  </si>
  <si>
    <t>344510155</t>
  </si>
  <si>
    <t>https://podminky.urs.cz/item/CS_URS_2025_02/713141212</t>
  </si>
  <si>
    <t>24,795*2+9,515*2</t>
  </si>
  <si>
    <t>332</t>
  </si>
  <si>
    <t>28372210</t>
  </si>
  <si>
    <t>prvek atikový z EPS s písečnou povrchovou úpravou se spádem horní hrany 5,24% λD = 0,037 š 300mm v 400mm</t>
  </si>
  <si>
    <t>-776824595</t>
  </si>
  <si>
    <t>68,62*1,05 'Přepočtené koeficientem množství</t>
  </si>
  <si>
    <t>333</t>
  </si>
  <si>
    <t>713151141</t>
  </si>
  <si>
    <t>Montáž tepelné izolace střech šikmých rohožemi, pásy, deskami (izolační materiál ve specifikaci) připevněné sponkami reflexní pod krokve parotěsné , tloušťka izolace do 5 mm</t>
  </si>
  <si>
    <t>474183268</t>
  </si>
  <si>
    <t>https://podminky.urs.cz/item/CS_URS_2025_02/713151141</t>
  </si>
  <si>
    <t>334</t>
  </si>
  <si>
    <t>28355300</t>
  </si>
  <si>
    <t>pás podstřešní parotěsný tepelně izolační s reflexní Al vrstvou tl 0,25mm</t>
  </si>
  <si>
    <t>1775457959</t>
  </si>
  <si>
    <t>5,25*1,05 'Přepočtené koeficientem množství</t>
  </si>
  <si>
    <t>335</t>
  </si>
  <si>
    <t>713463411</t>
  </si>
  <si>
    <t>Montáž izolace tepelné potrubí a ohybů návlekovými izolačními pouzdry</t>
  </si>
  <si>
    <t>-1911040797</t>
  </si>
  <si>
    <t>336</t>
  </si>
  <si>
    <t>713490811</t>
  </si>
  <si>
    <t>Odstranění tepelné izolace potrubí a ohybů - doplňky a součásti demontáž oplechování pevného vnějšího obvodu do 500 mm potrubí</t>
  </si>
  <si>
    <t>-453721022</t>
  </si>
  <si>
    <t>https://podminky.urs.cz/item/CS_URS_2025_02/713490811</t>
  </si>
  <si>
    <t>výkres č. D.1.1.3.03+06 -1.NP potrubí chodba</t>
  </si>
  <si>
    <t>(Pi*(0,25+2*0,1)*16)</t>
  </si>
  <si>
    <t>337</t>
  </si>
  <si>
    <t>998713102</t>
  </si>
  <si>
    <t>Přesun hmot pro izolace tepelné stanovený z hmotnosti přesunovaného materiálu vodorovná dopravní vzdálenost do 50 m s užitím mechanizace v objektech výšky přes 6 m do 12 m</t>
  </si>
  <si>
    <t>356108646</t>
  </si>
  <si>
    <t>https://podminky.urs.cz/item/CS_URS_2025_02/998713102</t>
  </si>
  <si>
    <t>714</t>
  </si>
  <si>
    <t>Akustická a protiotřesová opatření</t>
  </si>
  <si>
    <t>338</t>
  </si>
  <si>
    <t>714123001</t>
  </si>
  <si>
    <t>Montáž akustických minerálních panelů stěnových demontovatelných, instalovaných na rošt viditelný</t>
  </si>
  <si>
    <t>-11385092</t>
  </si>
  <si>
    <t>https://podminky.urs.cz/item/CS_URS_2025_02/714123001</t>
  </si>
  <si>
    <t>výkres č. D.1.1.3.16 +27 oz. Z7a + z7b</t>
  </si>
  <si>
    <t>(2,195+6,685+0,5)*2,4</t>
  </si>
  <si>
    <t>(1,5+6,685+3,15)*(1,375+1,455)</t>
  </si>
  <si>
    <t>339</t>
  </si>
  <si>
    <t>6311</t>
  </si>
  <si>
    <t>Protihlikové sendvičové panely SOUND tl. 100 mm</t>
  </si>
  <si>
    <t>-444616326</t>
  </si>
  <si>
    <t>54,59*1,05 'Přepočtené koeficientem množství</t>
  </si>
  <si>
    <t>340</t>
  </si>
  <si>
    <t>998714102</t>
  </si>
  <si>
    <t>Přesun hmot pro akustická a protiotřesová opatření stanovený z hmotnosti přesunovaného materiálu vodorovná dopravní vzdálenost do 50 m základní v objektech výšky přes 6 do 12 m</t>
  </si>
  <si>
    <t>131872434</t>
  </si>
  <si>
    <t>https://podminky.urs.cz/item/CS_URS_2025_02/998714102</t>
  </si>
  <si>
    <t>721</t>
  </si>
  <si>
    <t>Zdravotechnika - vnitřní kanalizace</t>
  </si>
  <si>
    <t>341</t>
  </si>
  <si>
    <t>721173401</t>
  </si>
  <si>
    <t>Potrubí kanalizační z PVC SN 4 svodné DN 110</t>
  </si>
  <si>
    <t>-1478047630</t>
  </si>
  <si>
    <t>342</t>
  </si>
  <si>
    <t>721173402</t>
  </si>
  <si>
    <t>Potrubí kanalizační z PVC SN 4 svodné DN 125</t>
  </si>
  <si>
    <t>-1095272536</t>
  </si>
  <si>
    <t>343</t>
  </si>
  <si>
    <t>721173403</t>
  </si>
  <si>
    <t>Potrubí kanalizační z PVC SN 4 svodné DN 160</t>
  </si>
  <si>
    <t>372076922</t>
  </si>
  <si>
    <t>344</t>
  </si>
  <si>
    <t>721174024</t>
  </si>
  <si>
    <t>Potrubí kanalizační z PP odpadní DN 75</t>
  </si>
  <si>
    <t>1319765566</t>
  </si>
  <si>
    <t>345</t>
  </si>
  <si>
    <t>721174025</t>
  </si>
  <si>
    <t>Potrubí kanalizační z PP odpadní DN 110</t>
  </si>
  <si>
    <t>-1249780316</t>
  </si>
  <si>
    <t>346</t>
  </si>
  <si>
    <t>721174043</t>
  </si>
  <si>
    <t>Potrubí kanalizační z PP připojovací DN 50</t>
  </si>
  <si>
    <t>1786771390</t>
  </si>
  <si>
    <t>347</t>
  </si>
  <si>
    <t>721174045</t>
  </si>
  <si>
    <t>Potrubí kanalizační z PP připojovací DN 110</t>
  </si>
  <si>
    <t>-1644992319</t>
  </si>
  <si>
    <t>348</t>
  </si>
  <si>
    <t>721194104</t>
  </si>
  <si>
    <t>Vyvedení a upevnění odpadních výpustek DN 40</t>
  </si>
  <si>
    <t>-1557898395</t>
  </si>
  <si>
    <t>349</t>
  </si>
  <si>
    <t>721194109</t>
  </si>
  <si>
    <t>Vyvedení a upevnění odpadních výpustek DN 110</t>
  </si>
  <si>
    <t>-678643871</t>
  </si>
  <si>
    <t>350</t>
  </si>
  <si>
    <t>721210824</t>
  </si>
  <si>
    <t>Demontáž kanalizačního příslušenství střešních vtoků DN 150</t>
  </si>
  <si>
    <t>851898580</t>
  </si>
  <si>
    <t>https://podminky.urs.cz/item/CS_URS_2025_02/721210824</t>
  </si>
  <si>
    <t>výlres č. D.1.1.3.04</t>
  </si>
  <si>
    <t>351</t>
  </si>
  <si>
    <t>721212123</t>
  </si>
  <si>
    <t>Odtokový sprchový žlab délky 800 mm s krycím roštem a zápachovou uzávěrkou</t>
  </si>
  <si>
    <t>-634379951</t>
  </si>
  <si>
    <t>352</t>
  </si>
  <si>
    <t>7212121R</t>
  </si>
  <si>
    <t>Odtokový podlahový žlab krabicový, šířka 125 mm, nerez mřížkový rošt, odtoková vpusť se suchou klapkou</t>
  </si>
  <si>
    <t>1433076546</t>
  </si>
  <si>
    <t>353</t>
  </si>
  <si>
    <t>721233141</t>
  </si>
  <si>
    <t>Střešní vtok polypropylen PP s vyhříváním asfaltovou manžetou nebo PVC přírubou pro ploché střechy svislý odtok DN 75</t>
  </si>
  <si>
    <t>1232891477</t>
  </si>
  <si>
    <t>354</t>
  </si>
  <si>
    <t>721233244</t>
  </si>
  <si>
    <t>Střešní vtoky (vpusti) polypropylenové (PP) pro pochůzné střechy s odtokem svislým s vyhříváním asfaltová manžeta nebo PVC příruba DN 160</t>
  </si>
  <si>
    <t>593979005</t>
  </si>
  <si>
    <t>https://podminky.urs.cz/item/CS_URS_2025_02/721233244</t>
  </si>
  <si>
    <t>355</t>
  </si>
  <si>
    <t>721273152</t>
  </si>
  <si>
    <t>Hlavice ventilační polypropylen PP DN 75</t>
  </si>
  <si>
    <t>-580658646</t>
  </si>
  <si>
    <t>356</t>
  </si>
  <si>
    <t>721273153</t>
  </si>
  <si>
    <t>Hlavice ventilační polypropylen PP DN 110</t>
  </si>
  <si>
    <t>525218407</t>
  </si>
  <si>
    <t>357</t>
  </si>
  <si>
    <t>721290111</t>
  </si>
  <si>
    <t>Zkouška těsnosti potrubí kanalizace vodou DN do 125</t>
  </si>
  <si>
    <t>2098129849</t>
  </si>
  <si>
    <t>20+20+40+5</t>
  </si>
  <si>
    <t>358</t>
  </si>
  <si>
    <t>721290112</t>
  </si>
  <si>
    <t>Zkouška těsnosti potrubí kanalizace vodou DN 150/DN 200</t>
  </si>
  <si>
    <t>-1842122627</t>
  </si>
  <si>
    <t>359</t>
  </si>
  <si>
    <t>721R1</t>
  </si>
  <si>
    <t>Napojení na stávající kanalizaci, vč. potřebného materiálu</t>
  </si>
  <si>
    <t>soubor</t>
  </si>
  <si>
    <t>-2143764896</t>
  </si>
  <si>
    <t>360</t>
  </si>
  <si>
    <t>721R2</t>
  </si>
  <si>
    <t>Napojení splaškové kanalizace do nerezového potrubí, vč, potřebného materiálu</t>
  </si>
  <si>
    <t>1815178470</t>
  </si>
  <si>
    <t>361</t>
  </si>
  <si>
    <t>721R3</t>
  </si>
  <si>
    <t>Kalové čerpadlo pro čerpání drenážních vod, nerezové, max Q=10 m3/h, max. výška h= 7,5 m, výkon 0,48 kW, 230V, plovákový spínač</t>
  </si>
  <si>
    <t>-1147700355</t>
  </si>
  <si>
    <t>Poznámka k položce:_x000D_
Poznámka k položce: ref.výrobek Grundfos UNILIFT KP 250-A1, 230 V</t>
  </si>
  <si>
    <t>362</t>
  </si>
  <si>
    <t>721-T</t>
  </si>
  <si>
    <t>Strojní technologické vybavení - balneo</t>
  </si>
  <si>
    <t>kpl</t>
  </si>
  <si>
    <t>-410050237</t>
  </si>
  <si>
    <t>363</t>
  </si>
  <si>
    <t>998721102</t>
  </si>
  <si>
    <t>Přesun hmot pro vnitřní kanalizaci stanovený z hmotnosti přesunovaného materiálu vodorovná dopravní vzdálenost do 50 m základní v objektech výšky přes 6 do 12 m</t>
  </si>
  <si>
    <t>-275528391</t>
  </si>
  <si>
    <t>https://podminky.urs.cz/item/CS_URS_2025_02/998721102</t>
  </si>
  <si>
    <t>722</t>
  </si>
  <si>
    <t>Zdravotechnika - vnitřní vodovod</t>
  </si>
  <si>
    <t>364</t>
  </si>
  <si>
    <t>551R1</t>
  </si>
  <si>
    <t>zahradní výtokový ventil, nezámrzné provedení, DN 15</t>
  </si>
  <si>
    <t>-1085667273</t>
  </si>
  <si>
    <t>365</t>
  </si>
  <si>
    <t>722140114</t>
  </si>
  <si>
    <t>Potrubí vodovodní z ušlechtilé oceli spojované lisováním D 28x1,2 mm</t>
  </si>
  <si>
    <t>-1444955828</t>
  </si>
  <si>
    <t>366</t>
  </si>
  <si>
    <t>722174022</t>
  </si>
  <si>
    <t>Potrubí vodovodní plastové PPR svar polyfúze PN 20 D 20x3,4 mm</t>
  </si>
  <si>
    <t>948899084</t>
  </si>
  <si>
    <t>367</t>
  </si>
  <si>
    <t>722174023</t>
  </si>
  <si>
    <t>Potrubí vodovodní plastové PPR svar polyfúze PN 20 D 25x4,2 mm</t>
  </si>
  <si>
    <t>11309505</t>
  </si>
  <si>
    <t>368</t>
  </si>
  <si>
    <t>722174024</t>
  </si>
  <si>
    <t>Potrubí vodovodní plastové PPR svar polyfúze PN 20 D 32x5,4 mm</t>
  </si>
  <si>
    <t>-407077355</t>
  </si>
  <si>
    <t>369</t>
  </si>
  <si>
    <t>722174025</t>
  </si>
  <si>
    <t>Potrubí vodovodní plastové PPR svar polyfúze PN 20 D 40x6,7 mm</t>
  </si>
  <si>
    <t>1031571030</t>
  </si>
  <si>
    <t>370</t>
  </si>
  <si>
    <t>722174026</t>
  </si>
  <si>
    <t>Potrubí vodovodní plastové PPR svar polyfúze PN 20 D 50x8,4 mm</t>
  </si>
  <si>
    <t>-2002758792</t>
  </si>
  <si>
    <t>371</t>
  </si>
  <si>
    <t>722181221</t>
  </si>
  <si>
    <t>Ochrana vodovodního potrubí přilepenými termoizolačními trubicemi z PE tl přes 6 do 9 mm DN do 22 mm</t>
  </si>
  <si>
    <t>-1038194436</t>
  </si>
  <si>
    <t>372</t>
  </si>
  <si>
    <t>722181222</t>
  </si>
  <si>
    <t>Ochrana vodovodního potrubí přilepenými termoizolačními trubicemi z PE tl přes 6 do 9 mm DN přes 22 do 45 mm</t>
  </si>
  <si>
    <t>1276111091</t>
  </si>
  <si>
    <t>373</t>
  </si>
  <si>
    <t>722181223</t>
  </si>
  <si>
    <t>Ochrana vodovodního potrubí přilepenými termoizolačními trubicemi z PE tl přes 6 do 9 mm DN přes 45 do 63 mm</t>
  </si>
  <si>
    <t>1128237229</t>
  </si>
  <si>
    <t>374</t>
  </si>
  <si>
    <t>722181251</t>
  </si>
  <si>
    <t>Ochrana vodovodního potrubí přilepenými termoizolačními trubicemi z PE tl přes 20 do 25 mm DN do 22 mm</t>
  </si>
  <si>
    <t>-607878087</t>
  </si>
  <si>
    <t>375</t>
  </si>
  <si>
    <t>722181252</t>
  </si>
  <si>
    <t>Ochrana vodovodního potrubí přilepenými termoizolačními trubicemi z PE tl přes 20 do 25 mm DN přes 22 do 45 mm</t>
  </si>
  <si>
    <t>-785372210</t>
  </si>
  <si>
    <t>376</t>
  </si>
  <si>
    <t>722181253</t>
  </si>
  <si>
    <t>Ochrana vodovodního potrubí přilepenými termoizolačními trubicemi z PE tl přes 20 do 25 mm DN přes 45 do 63 mm</t>
  </si>
  <si>
    <t>1566843941</t>
  </si>
  <si>
    <t>377</t>
  </si>
  <si>
    <t>722182015</t>
  </si>
  <si>
    <t>Podpůrný žlab pro potrubí D 50</t>
  </si>
  <si>
    <t>1031468585</t>
  </si>
  <si>
    <t>378</t>
  </si>
  <si>
    <t>722190401</t>
  </si>
  <si>
    <t>Vyvedení a upevnění výpustku DN do 25</t>
  </si>
  <si>
    <t>-2016424897</t>
  </si>
  <si>
    <t>379</t>
  </si>
  <si>
    <t>722220111</t>
  </si>
  <si>
    <t>Nástěnka pro výtokový ventil G 1/2" s jedním závitem</t>
  </si>
  <si>
    <t>-672862573</t>
  </si>
  <si>
    <t>380</t>
  </si>
  <si>
    <t>722220121</t>
  </si>
  <si>
    <t>Nástěnka pro baterii G 1/2" s jedním závitem</t>
  </si>
  <si>
    <t>pár</t>
  </si>
  <si>
    <t>-395131649</t>
  </si>
  <si>
    <t>381</t>
  </si>
  <si>
    <t>722229101</t>
  </si>
  <si>
    <t>Montáž vodovodních armatur s jedním závitem G 1/2" ostatní typ</t>
  </si>
  <si>
    <t>222615385</t>
  </si>
  <si>
    <t>382</t>
  </si>
  <si>
    <t>722232043</t>
  </si>
  <si>
    <t>Kohout kulový přímý G 1/2" PN 42 do 185°C vnitřní závit</t>
  </si>
  <si>
    <t>-522631653</t>
  </si>
  <si>
    <t>383</t>
  </si>
  <si>
    <t>722232047</t>
  </si>
  <si>
    <t>Kohout kulový přímý G 6/4" PN 42 do 185°C vnitřní závit</t>
  </si>
  <si>
    <t>-605259231</t>
  </si>
  <si>
    <t>384</t>
  </si>
  <si>
    <t>72223204R</t>
  </si>
  <si>
    <t>Kohout šikmý, stoupající vřeteno, G 1", vnitřní závit</t>
  </si>
  <si>
    <t>241317849</t>
  </si>
  <si>
    <t>385</t>
  </si>
  <si>
    <t>722232503</t>
  </si>
  <si>
    <t>Potrubní oddělovač G 1" PN 10 do 65°C vnější závit</t>
  </si>
  <si>
    <t>1477126297</t>
  </si>
  <si>
    <t>386</t>
  </si>
  <si>
    <t>722290226</t>
  </si>
  <si>
    <t>Zkouška těsnosti vodovodního potrubí závitového DN do 50</t>
  </si>
  <si>
    <t>-1600371548</t>
  </si>
  <si>
    <t>22+105+5+65+30+15</t>
  </si>
  <si>
    <t>387</t>
  </si>
  <si>
    <t>722290234</t>
  </si>
  <si>
    <t>Proplach a dezinfekce vodovodního potrubí DN do 80</t>
  </si>
  <si>
    <t>861592855</t>
  </si>
  <si>
    <t>388</t>
  </si>
  <si>
    <t>722R</t>
  </si>
  <si>
    <t>Hydrantový systém s tvarově stálou hadicí D 19 x 30 m celoplechový</t>
  </si>
  <si>
    <t>1777152339</t>
  </si>
  <si>
    <t>389</t>
  </si>
  <si>
    <t>722R1</t>
  </si>
  <si>
    <t>Napojení na stávající vodovod, vč. potřebného materiálu</t>
  </si>
  <si>
    <t>-1286516015</t>
  </si>
  <si>
    <t>390</t>
  </si>
  <si>
    <t>998722101</t>
  </si>
  <si>
    <t>Přesun hmot tonážní pro vnitřní vodovod v objektech v do 6 m</t>
  </si>
  <si>
    <t>-1576834105</t>
  </si>
  <si>
    <t>725</t>
  </si>
  <si>
    <t>Zdravotechnika - zařizovací předměty</t>
  </si>
  <si>
    <t>391</t>
  </si>
  <si>
    <t>725112022</t>
  </si>
  <si>
    <t>Klozet keramický závěsný na nosné stěny odpad vodorovný</t>
  </si>
  <si>
    <t>1758584060</t>
  </si>
  <si>
    <t>392</t>
  </si>
  <si>
    <t>725211641</t>
  </si>
  <si>
    <t>Umyvadlo keramické bílé šířky 600 mm do nábytku připevněné na stěnu šrouby</t>
  </si>
  <si>
    <t>383311964</t>
  </si>
  <si>
    <t>393</t>
  </si>
  <si>
    <t>725211701</t>
  </si>
  <si>
    <t>Umývátko keramické bílé stěnové šířky 400 mm připevněné na stěnu šrouby</t>
  </si>
  <si>
    <t>564500641</t>
  </si>
  <si>
    <t>394</t>
  </si>
  <si>
    <t>725291673</t>
  </si>
  <si>
    <t>Montáž doplňků zařízení koupelen a záchodů madla podpěrného do zdi</t>
  </si>
  <si>
    <t>-2028696313</t>
  </si>
  <si>
    <t>https://podminky.urs.cz/item/CS_URS_2025_02/725291673</t>
  </si>
  <si>
    <t>výkres č. D.1.1.3.15+26  Z8</t>
  </si>
  <si>
    <t>Z9</t>
  </si>
  <si>
    <t>395</t>
  </si>
  <si>
    <t>55147180</t>
  </si>
  <si>
    <t>Madlo nerezové dl. 800 mm</t>
  </si>
  <si>
    <t>-1102738249</t>
  </si>
  <si>
    <t>396</t>
  </si>
  <si>
    <t>55147181</t>
  </si>
  <si>
    <t>Madlo nerezové dl.1000 mm</t>
  </si>
  <si>
    <t>1655050911</t>
  </si>
  <si>
    <t>397</t>
  </si>
  <si>
    <t>725822613</t>
  </si>
  <si>
    <t>Baterie umyvadlová stojánková páková s výpustí</t>
  </si>
  <si>
    <t>152225176</t>
  </si>
  <si>
    <t>398</t>
  </si>
  <si>
    <t>725841321</t>
  </si>
  <si>
    <t>Baterie sprchová nástěnná klasická s roztečí 100 mm</t>
  </si>
  <si>
    <t>1140215874</t>
  </si>
  <si>
    <t>399</t>
  </si>
  <si>
    <t>725861102</t>
  </si>
  <si>
    <t>Zápachová uzávěrka pro umyvadla DN 40</t>
  </si>
  <si>
    <t>-34239879</t>
  </si>
  <si>
    <t>400</t>
  </si>
  <si>
    <t>725980123</t>
  </si>
  <si>
    <t>Dvířka 30/30</t>
  </si>
  <si>
    <t>-1544429298</t>
  </si>
  <si>
    <t>726</t>
  </si>
  <si>
    <t>Zdravotechnika - předstěnové instalace</t>
  </si>
  <si>
    <t>401</t>
  </si>
  <si>
    <t>55281795</t>
  </si>
  <si>
    <t>tlačítko pro ovládání WC shora/zepředu plast dvě množství vody 213x142mm</t>
  </si>
  <si>
    <t>1940671776</t>
  </si>
  <si>
    <t>402</t>
  </si>
  <si>
    <t>726111031</t>
  </si>
  <si>
    <t>Instalační předstěna pro klozet s ovládáním zepředu v 1080 mm závěsný do masivní zděné kce</t>
  </si>
  <si>
    <t>2175293</t>
  </si>
  <si>
    <t>403</t>
  </si>
  <si>
    <t>726191001</t>
  </si>
  <si>
    <t>Zvukoizolační souprava pro klozet a bidet</t>
  </si>
  <si>
    <t>260299774</t>
  </si>
  <si>
    <t>404</t>
  </si>
  <si>
    <t>726191002</t>
  </si>
  <si>
    <t>Souprava pro předstěnovou montáž</t>
  </si>
  <si>
    <t>-91461506</t>
  </si>
  <si>
    <t>405</t>
  </si>
  <si>
    <t>726191011</t>
  </si>
  <si>
    <t>Ovládací tlačítko WC pro montáž do předstěnových konstrukcí</t>
  </si>
  <si>
    <t>1786734773</t>
  </si>
  <si>
    <t>731</t>
  </si>
  <si>
    <t>Ústřední vytápění - kotelny</t>
  </si>
  <si>
    <t>406</t>
  </si>
  <si>
    <t>731-1</t>
  </si>
  <si>
    <t>Dodávka a montáž ústřední vytápění</t>
  </si>
  <si>
    <t>1064300628</t>
  </si>
  <si>
    <t>733</t>
  </si>
  <si>
    <t>Ústřední vytápění - rozvodné potrubí</t>
  </si>
  <si>
    <t>407</t>
  </si>
  <si>
    <t>733120841</t>
  </si>
  <si>
    <t>Demontáž potrubí z trubek ocelových hladkých Ø 245</t>
  </si>
  <si>
    <t>-1168915898</t>
  </si>
  <si>
    <t>https://podminky.urs.cz/item/CS_URS_2025_02/733120841</t>
  </si>
  <si>
    <t>736</t>
  </si>
  <si>
    <t>Ústřední vytápění - plošné vytápění a chlazení</t>
  </si>
  <si>
    <t>408</t>
  </si>
  <si>
    <t>736110262.RHU</t>
  </si>
  <si>
    <t>Podlahové vytápění - systémová deska s kombinovanou tepelnou a kročejovou izolací REHAU VARIONOVA 30-2 celkové výšky 50 mm</t>
  </si>
  <si>
    <t>1969051018</t>
  </si>
  <si>
    <t>výkres č. D.1.1.3.15 +23 2.NP  skladba S4a. S7a ,S8, S9a</t>
  </si>
  <si>
    <t>741</t>
  </si>
  <si>
    <t>Elektroinstalace - silnoproud</t>
  </si>
  <si>
    <t>409</t>
  </si>
  <si>
    <t>210812043</t>
  </si>
  <si>
    <t>1-CYKY-J 5x95mm2</t>
  </si>
  <si>
    <t>553019962</t>
  </si>
  <si>
    <t>410</t>
  </si>
  <si>
    <t>210812044</t>
  </si>
  <si>
    <t>1-CXKH-R 4x150mm2</t>
  </si>
  <si>
    <t>-1206849872</t>
  </si>
  <si>
    <t>411</t>
  </si>
  <si>
    <t>741110041</t>
  </si>
  <si>
    <t>elektroinstalační trubka ohebná pr. 21 mm</t>
  </si>
  <si>
    <t>-750611691</t>
  </si>
  <si>
    <t>412</t>
  </si>
  <si>
    <t>741110042</t>
  </si>
  <si>
    <t>elektroinstalační trubka ohebná pr. 29 mm</t>
  </si>
  <si>
    <t>-1514554780</t>
  </si>
  <si>
    <t>413</t>
  </si>
  <si>
    <t>741110042.1</t>
  </si>
  <si>
    <t>elektroinstalační trubka ohebná pr. 40 mm UV odolná</t>
  </si>
  <si>
    <t>-1669191179</t>
  </si>
  <si>
    <t>414</t>
  </si>
  <si>
    <t>741110043</t>
  </si>
  <si>
    <t>vrapovaná chránička flexibilní pr. 41/50mm</t>
  </si>
  <si>
    <t>-749120459</t>
  </si>
  <si>
    <t>415</t>
  </si>
  <si>
    <t>741112061</t>
  </si>
  <si>
    <t>krabice KP67/2</t>
  </si>
  <si>
    <t>ks</t>
  </si>
  <si>
    <t>-533094</t>
  </si>
  <si>
    <t>416</t>
  </si>
  <si>
    <t>741112104</t>
  </si>
  <si>
    <t>krabice KO125</t>
  </si>
  <si>
    <t>-376617135</t>
  </si>
  <si>
    <t>417</t>
  </si>
  <si>
    <t>741120001</t>
  </si>
  <si>
    <t>H07V-U 6mm2 zž (CY)</t>
  </si>
  <si>
    <t>-736988298</t>
  </si>
  <si>
    <t>418</t>
  </si>
  <si>
    <t>741120003</t>
  </si>
  <si>
    <t>H07V-U 10mm2 zž (CY)</t>
  </si>
  <si>
    <t>1313430909</t>
  </si>
  <si>
    <t>419</t>
  </si>
  <si>
    <t>741120003.1</t>
  </si>
  <si>
    <t>H07V-U 16mm2 zž (CY)</t>
  </si>
  <si>
    <t>123566579</t>
  </si>
  <si>
    <t>420</t>
  </si>
  <si>
    <t>741120007</t>
  </si>
  <si>
    <t>H07V-U 95mm2 zž (CY)</t>
  </si>
  <si>
    <t>-1892531175</t>
  </si>
  <si>
    <t>421</t>
  </si>
  <si>
    <t>741122011</t>
  </si>
  <si>
    <t>JYTY 7x1mm2</t>
  </si>
  <si>
    <t>1390139595</t>
  </si>
  <si>
    <t>422</t>
  </si>
  <si>
    <t>741122015</t>
  </si>
  <si>
    <t>CYKY-J 3x1,5mm2</t>
  </si>
  <si>
    <t>-1813364442</t>
  </si>
  <si>
    <t>423</t>
  </si>
  <si>
    <t>741122015.1</t>
  </si>
  <si>
    <t>CYKY-O 3x1,5mm2</t>
  </si>
  <si>
    <t>800702865</t>
  </si>
  <si>
    <t>424</t>
  </si>
  <si>
    <t>741122016</t>
  </si>
  <si>
    <t>CYKY-J 3x2,5mm2</t>
  </si>
  <si>
    <t>1859467807</t>
  </si>
  <si>
    <t>425</t>
  </si>
  <si>
    <t>741122031</t>
  </si>
  <si>
    <t>CYKY-J 5x2,5mm2</t>
  </si>
  <si>
    <t>-1654674411</t>
  </si>
  <si>
    <t>426</t>
  </si>
  <si>
    <t>741122031.1</t>
  </si>
  <si>
    <t>1-CXKH-R 5x1,5mm2</t>
  </si>
  <si>
    <t>896234026</t>
  </si>
  <si>
    <t>427</t>
  </si>
  <si>
    <t>741122031.2</t>
  </si>
  <si>
    <t>CYKY-J 5x1,5mm2</t>
  </si>
  <si>
    <t>121251794</t>
  </si>
  <si>
    <t>428</t>
  </si>
  <si>
    <t>741122032</t>
  </si>
  <si>
    <t>CYKY-J 5x6mm2</t>
  </si>
  <si>
    <t>1043331409</t>
  </si>
  <si>
    <t>429</t>
  </si>
  <si>
    <t>741122033</t>
  </si>
  <si>
    <t>1-CXKH-R 5x10mm2</t>
  </si>
  <si>
    <t>171484940</t>
  </si>
  <si>
    <t>430</t>
  </si>
  <si>
    <t>741122041</t>
  </si>
  <si>
    <t>CYKY-J 7x1,5mm2</t>
  </si>
  <si>
    <t>-1698614243</t>
  </si>
  <si>
    <t>431</t>
  </si>
  <si>
    <t>741132103</t>
  </si>
  <si>
    <t>ukončení kabelu 3x2,5mm2</t>
  </si>
  <si>
    <t>215595002</t>
  </si>
  <si>
    <t>432</t>
  </si>
  <si>
    <t>741132103.1</t>
  </si>
  <si>
    <t>ukončení kabelu 3x1,5mm2</t>
  </si>
  <si>
    <t>-1875245379</t>
  </si>
  <si>
    <t>433</t>
  </si>
  <si>
    <t>741132103.2</t>
  </si>
  <si>
    <t>připojení 1f spotřebiče</t>
  </si>
  <si>
    <t>-1605493608</t>
  </si>
  <si>
    <t>434</t>
  </si>
  <si>
    <t>741132138</t>
  </si>
  <si>
    <t>ukončení kabelu 5x95mm2</t>
  </si>
  <si>
    <t>-504132785</t>
  </si>
  <si>
    <t>435</t>
  </si>
  <si>
    <t>741132142</t>
  </si>
  <si>
    <t>ukončení kabelu 4x150mm2</t>
  </si>
  <si>
    <t>-1710901165</t>
  </si>
  <si>
    <t>436</t>
  </si>
  <si>
    <t>741132145</t>
  </si>
  <si>
    <t>ukončení kabelu 5x2,5mm2</t>
  </si>
  <si>
    <t>-1589939146</t>
  </si>
  <si>
    <t>437</t>
  </si>
  <si>
    <t>741132145.1</t>
  </si>
  <si>
    <t>ukončení kabelu 5x1,5mm2</t>
  </si>
  <si>
    <t>-1368651591</t>
  </si>
  <si>
    <t>438</t>
  </si>
  <si>
    <t>741132146</t>
  </si>
  <si>
    <t>ukončení kabelu 5x6mm2</t>
  </si>
  <si>
    <t>141273657</t>
  </si>
  <si>
    <t>439</t>
  </si>
  <si>
    <t>741132146.1</t>
  </si>
  <si>
    <t>připojení 3f spotřebiče</t>
  </si>
  <si>
    <t>1193519947</t>
  </si>
  <si>
    <t>440</t>
  </si>
  <si>
    <t>741132147</t>
  </si>
  <si>
    <t>ukončení kabelu 5x10mm2</t>
  </si>
  <si>
    <t>-196395592</t>
  </si>
  <si>
    <t>441</t>
  </si>
  <si>
    <t>741132151</t>
  </si>
  <si>
    <t>ukončení kabelu 7x1,5mm2</t>
  </si>
  <si>
    <t>647393173</t>
  </si>
  <si>
    <t>442</t>
  </si>
  <si>
    <t>741132151.1</t>
  </si>
  <si>
    <t>ukončení kabelu 7x1mm2</t>
  </si>
  <si>
    <t>-1456087959</t>
  </si>
  <si>
    <t>443</t>
  </si>
  <si>
    <t>741-2</t>
  </si>
  <si>
    <t>Přidružený materiál</t>
  </si>
  <si>
    <t>%</t>
  </si>
  <si>
    <t>1265068436</t>
  </si>
  <si>
    <t>444</t>
  </si>
  <si>
    <t>741210002</t>
  </si>
  <si>
    <t>montáž ocep. rozvodnic do 50kg</t>
  </si>
  <si>
    <t>-1849371013</t>
  </si>
  <si>
    <t>445</t>
  </si>
  <si>
    <t>741210003</t>
  </si>
  <si>
    <t>montáž ocep. rozvodnic do 100kg</t>
  </si>
  <si>
    <t>-368022587</t>
  </si>
  <si>
    <t>446</t>
  </si>
  <si>
    <t>741231012</t>
  </si>
  <si>
    <t>ekvipotenciální přípojnice MET/MEB</t>
  </si>
  <si>
    <t>2063913436</t>
  </si>
  <si>
    <t>447</t>
  </si>
  <si>
    <t>741-3</t>
  </si>
  <si>
    <t>PPV</t>
  </si>
  <si>
    <t>115838104</t>
  </si>
  <si>
    <t>448</t>
  </si>
  <si>
    <t>741310201</t>
  </si>
  <si>
    <t>spínač pod omítku, řazení 1</t>
  </si>
  <si>
    <t>226211909</t>
  </si>
  <si>
    <t>449</t>
  </si>
  <si>
    <t>741310235</t>
  </si>
  <si>
    <t>spínač pod omítku, řazení 6, IP44</t>
  </si>
  <si>
    <t>1288308505</t>
  </si>
  <si>
    <t>450</t>
  </si>
  <si>
    <t>741313042</t>
  </si>
  <si>
    <t>zásuvka 230V/16A 2P+Z jednonásobná, průběžná montáž, zapuštěná</t>
  </si>
  <si>
    <t>-1865144509</t>
  </si>
  <si>
    <t>451</t>
  </si>
  <si>
    <t>741313042.1</t>
  </si>
  <si>
    <t>zásuvka 230V/16A 2P+Z jednonásobná, průběžná montáž, zapuštěná, SPD typ 3</t>
  </si>
  <si>
    <t>313172390</t>
  </si>
  <si>
    <t>452</t>
  </si>
  <si>
    <t>741372061</t>
  </si>
  <si>
    <t>montáž svítidla nouzového s LED zdrojem</t>
  </si>
  <si>
    <t>-963065205</t>
  </si>
  <si>
    <t>453</t>
  </si>
  <si>
    <t>741-4</t>
  </si>
  <si>
    <t>DOPRAVA</t>
  </si>
  <si>
    <t>-1830157151</t>
  </si>
  <si>
    <t>454</t>
  </si>
  <si>
    <t>741-5</t>
  </si>
  <si>
    <t>PŘESUN</t>
  </si>
  <si>
    <t>306611696</t>
  </si>
  <si>
    <t>455</t>
  </si>
  <si>
    <t>741810002</t>
  </si>
  <si>
    <t>celková prohlídka nového elektrického rozvodu + vypracování protokolu, výchozí revize (přes 0,1 do 0,5 mililionu Kč)</t>
  </si>
  <si>
    <t>933433565</t>
  </si>
  <si>
    <t>456</t>
  </si>
  <si>
    <t>741910413</t>
  </si>
  <si>
    <t>žlab kabelový drátěný, 50x250mm</t>
  </si>
  <si>
    <t>-959361072</t>
  </si>
  <si>
    <t>457</t>
  </si>
  <si>
    <t>741910613</t>
  </si>
  <si>
    <t>konzola kovová pro žlab šíře 250mm</t>
  </si>
  <si>
    <t>-1831531019</t>
  </si>
  <si>
    <t>458</t>
  </si>
  <si>
    <t>742121001.4</t>
  </si>
  <si>
    <t>UTP Cat5e</t>
  </si>
  <si>
    <t>231388583</t>
  </si>
  <si>
    <t>459</t>
  </si>
  <si>
    <t>998741102</t>
  </si>
  <si>
    <t>přesun hmot pro silnoproud v objektech výšky 6-12m</t>
  </si>
  <si>
    <t>-1213593315</t>
  </si>
  <si>
    <t>460</t>
  </si>
  <si>
    <t>998741129</t>
  </si>
  <si>
    <t>příplatek k ceně za ruční přesun hmot</t>
  </si>
  <si>
    <t>-1011203405</t>
  </si>
  <si>
    <t>461</t>
  </si>
  <si>
    <t>Pol1.2</t>
  </si>
  <si>
    <t>protipožární utěsnění prostupů</t>
  </si>
  <si>
    <t>1325096979</t>
  </si>
  <si>
    <t>462</t>
  </si>
  <si>
    <t>Pol10.1</t>
  </si>
  <si>
    <t>578846723</t>
  </si>
  <si>
    <t>463</t>
  </si>
  <si>
    <t>Pol11.1</t>
  </si>
  <si>
    <t>-901543754</t>
  </si>
  <si>
    <t>464</t>
  </si>
  <si>
    <t>Pol12.1</t>
  </si>
  <si>
    <t>-1464152493</t>
  </si>
  <si>
    <t>465</t>
  </si>
  <si>
    <t>Pol13.1</t>
  </si>
  <si>
    <t>2072310325</t>
  </si>
  <si>
    <t>466</t>
  </si>
  <si>
    <t>Pol14.1</t>
  </si>
  <si>
    <t>-884503989</t>
  </si>
  <si>
    <t>467</t>
  </si>
  <si>
    <t>Pol15.1</t>
  </si>
  <si>
    <t>946226220</t>
  </si>
  <si>
    <t>468</t>
  </si>
  <si>
    <t>Pol16.1</t>
  </si>
  <si>
    <t>177010025</t>
  </si>
  <si>
    <t>469</t>
  </si>
  <si>
    <t>Pol17.1</t>
  </si>
  <si>
    <t>-1167417321</t>
  </si>
  <si>
    <t>470</t>
  </si>
  <si>
    <t>Pol18.1</t>
  </si>
  <si>
    <t>1300803066</t>
  </si>
  <si>
    <t>471</t>
  </si>
  <si>
    <t>Pol19.1</t>
  </si>
  <si>
    <t>-1118888922</t>
  </si>
  <si>
    <t>472</t>
  </si>
  <si>
    <t>Pol2.2</t>
  </si>
  <si>
    <t>demontáž stávajících SLN rozvodů</t>
  </si>
  <si>
    <t>h</t>
  </si>
  <si>
    <t>438171142</t>
  </si>
  <si>
    <t>473</t>
  </si>
  <si>
    <t>Pol20.1</t>
  </si>
  <si>
    <t>2128289445</t>
  </si>
  <si>
    <t>474</t>
  </si>
  <si>
    <t>Pol21.1</t>
  </si>
  <si>
    <t>-2007315105</t>
  </si>
  <si>
    <t>475</t>
  </si>
  <si>
    <t>Pol22.1</t>
  </si>
  <si>
    <t>219662395</t>
  </si>
  <si>
    <t>476</t>
  </si>
  <si>
    <t>Pol23.1</t>
  </si>
  <si>
    <t>-1652351785</t>
  </si>
  <si>
    <t>477</t>
  </si>
  <si>
    <t>Pol24.1</t>
  </si>
  <si>
    <t>-526704611</t>
  </si>
  <si>
    <t>478</t>
  </si>
  <si>
    <t>Pol25.1</t>
  </si>
  <si>
    <t>-601150242</t>
  </si>
  <si>
    <t>479</t>
  </si>
  <si>
    <t>Pol26.1</t>
  </si>
  <si>
    <t>1868348513</t>
  </si>
  <si>
    <t>480</t>
  </si>
  <si>
    <t>Pol27.1</t>
  </si>
  <si>
    <t>1519132221</t>
  </si>
  <si>
    <t>481</t>
  </si>
  <si>
    <t>Pol28.1</t>
  </si>
  <si>
    <t>-1295359248</t>
  </si>
  <si>
    <t>482</t>
  </si>
  <si>
    <t>Pol29.1</t>
  </si>
  <si>
    <t>1968679184</t>
  </si>
  <si>
    <t>483</t>
  </si>
  <si>
    <t>Pol30.1</t>
  </si>
  <si>
    <t>646415538</t>
  </si>
  <si>
    <t>484</t>
  </si>
  <si>
    <t>Pol31.1</t>
  </si>
  <si>
    <t>-2058177205</t>
  </si>
  <si>
    <t>485</t>
  </si>
  <si>
    <t>Pol32.1</t>
  </si>
  <si>
    <t>-682674135</t>
  </si>
  <si>
    <t>486</t>
  </si>
  <si>
    <t>Pol33.1</t>
  </si>
  <si>
    <t>kolébka jednoduchá</t>
  </si>
  <si>
    <t>-2128505440</t>
  </si>
  <si>
    <t>487</t>
  </si>
  <si>
    <t>Pol34.1</t>
  </si>
  <si>
    <t>rámeček jednonásobný</t>
  </si>
  <si>
    <t>105542841</t>
  </si>
  <si>
    <t>488</t>
  </si>
  <si>
    <t>Pol35.1</t>
  </si>
  <si>
    <t>rámeček dvojnásobný</t>
  </si>
  <si>
    <t>2079076410</t>
  </si>
  <si>
    <t>489</t>
  </si>
  <si>
    <t>Pol36.1</t>
  </si>
  <si>
    <t>rámeček trojnásobný</t>
  </si>
  <si>
    <t>-1619209404</t>
  </si>
  <si>
    <t>490</t>
  </si>
  <si>
    <t>Pol37.1</t>
  </si>
  <si>
    <t>rámeček čtyřnásobný</t>
  </si>
  <si>
    <t>-1970178556</t>
  </si>
  <si>
    <t>491</t>
  </si>
  <si>
    <t>Pol38</t>
  </si>
  <si>
    <t>-897657328</t>
  </si>
  <si>
    <t>492</t>
  </si>
  <si>
    <t>Pol39</t>
  </si>
  <si>
    <t>tmel protipožární, tuba 650ml</t>
  </si>
  <si>
    <t>1893906080</t>
  </si>
  <si>
    <t>493</t>
  </si>
  <si>
    <t>Pol4.2</t>
  </si>
  <si>
    <t>-156329543</t>
  </si>
  <si>
    <t>494</t>
  </si>
  <si>
    <t>Pol40</t>
  </si>
  <si>
    <t>hmoždinka HM8</t>
  </si>
  <si>
    <t>884320289</t>
  </si>
  <si>
    <t>495</t>
  </si>
  <si>
    <t>Pol41</t>
  </si>
  <si>
    <t>vrut 3,5x35</t>
  </si>
  <si>
    <t>1433836022</t>
  </si>
  <si>
    <t>496</t>
  </si>
  <si>
    <t>Pol46</t>
  </si>
  <si>
    <t>OSVĚTLENÍ VČETNĚ ŘÍDÍCÍHO SYSTÉMU, MONTÁŽE A PROGRAMOVÁNÍ – VIZ. SAMOSTATNÁ NABÍDKA</t>
  </si>
  <si>
    <t>-1899518707</t>
  </si>
  <si>
    <t>497</t>
  </si>
  <si>
    <t>Pol47</t>
  </si>
  <si>
    <t>SVÍTIDLO NOUZOVÉ (N) S PIKTOGRAMEM SMĚRU ÚNIKU, 3W / 300lm, IP44, S VLASTNÍM ZDROJEM – 60 minut</t>
  </si>
  <si>
    <t>488910025</t>
  </si>
  <si>
    <t>498</t>
  </si>
  <si>
    <t>Pol48</t>
  </si>
  <si>
    <t>SVÍTIDLO NOUZOVÉ (N) S PIKTOGRAMEM HYDRANT, 3W / 300lm, IP20, S VLASTNÍM ZDROJEM – 60 minut</t>
  </si>
  <si>
    <t>1372600654</t>
  </si>
  <si>
    <t>Poznámka k položce:_x000D_
Ceny uvedeny včetně recyklačního poplatku RP (PHE)</t>
  </si>
  <si>
    <t>499</t>
  </si>
  <si>
    <t>Pol5.2</t>
  </si>
  <si>
    <t>-1738049669</t>
  </si>
  <si>
    <t>500</t>
  </si>
  <si>
    <t>Pol6.2</t>
  </si>
  <si>
    <t>-735082740</t>
  </si>
  <si>
    <t>501</t>
  </si>
  <si>
    <t>Pol7.2</t>
  </si>
  <si>
    <t>327273900</t>
  </si>
  <si>
    <t>502</t>
  </si>
  <si>
    <t>Pol8.1</t>
  </si>
  <si>
    <t>1345017682</t>
  </si>
  <si>
    <t>503</t>
  </si>
  <si>
    <t>Pol9.1</t>
  </si>
  <si>
    <t>-945271756</t>
  </si>
  <si>
    <t>741-1</t>
  </si>
  <si>
    <t>Ochrana před bleskem</t>
  </si>
  <si>
    <t>504</t>
  </si>
  <si>
    <t>741410001</t>
  </si>
  <si>
    <t>uzemnění v zemi FeZn do 120mm2 vč svorek apod</t>
  </si>
  <si>
    <t>-139437094</t>
  </si>
  <si>
    <t>505</t>
  </si>
  <si>
    <t>741420001</t>
  </si>
  <si>
    <t>svodové a jímací vodiče vodiče včetně podpěr</t>
  </si>
  <si>
    <t>-1547187582</t>
  </si>
  <si>
    <t>506</t>
  </si>
  <si>
    <t>741420021</t>
  </si>
  <si>
    <t>svorky hromosvodové do 2 šroubů</t>
  </si>
  <si>
    <t>84853468</t>
  </si>
  <si>
    <t>507</t>
  </si>
  <si>
    <t>741420022</t>
  </si>
  <si>
    <t>svorky hromosvodové nad 2 šrouby</t>
  </si>
  <si>
    <t>-513937220</t>
  </si>
  <si>
    <t>508</t>
  </si>
  <si>
    <t>741420051</t>
  </si>
  <si>
    <t>ochranný úhelník</t>
  </si>
  <si>
    <t>-813005472</t>
  </si>
  <si>
    <t>509</t>
  </si>
  <si>
    <t>741420083</t>
  </si>
  <si>
    <t>označení svodu</t>
  </si>
  <si>
    <t>-578493959</t>
  </si>
  <si>
    <t>510</t>
  </si>
  <si>
    <t>741430005</t>
  </si>
  <si>
    <t>jímací tyč</t>
  </si>
  <si>
    <t>-1359415261</t>
  </si>
  <si>
    <t>511</t>
  </si>
  <si>
    <t>741810001</t>
  </si>
  <si>
    <t>revize jímací soustavy</t>
  </si>
  <si>
    <t>912568349</t>
  </si>
  <si>
    <t>512</t>
  </si>
  <si>
    <t>Pol77</t>
  </si>
  <si>
    <t>izolace uzemnění např. gumoasfaltem</t>
  </si>
  <si>
    <t>-2038705398</t>
  </si>
  <si>
    <t>513</t>
  </si>
  <si>
    <t>Pol79</t>
  </si>
  <si>
    <t>Drát AlMgSi D=8mm</t>
  </si>
  <si>
    <t>1028022583</t>
  </si>
  <si>
    <t>514</t>
  </si>
  <si>
    <t>Pol80</t>
  </si>
  <si>
    <t>Drát FeZn D=10mm</t>
  </si>
  <si>
    <t>-744050455</t>
  </si>
  <si>
    <t>515</t>
  </si>
  <si>
    <t>Pol81</t>
  </si>
  <si>
    <t>pásek FeZn 30x4mm</t>
  </si>
  <si>
    <t>691704936</t>
  </si>
  <si>
    <t>516</t>
  </si>
  <si>
    <t>Pol82</t>
  </si>
  <si>
    <t>svorka spojovací</t>
  </si>
  <si>
    <t>284963491</t>
  </si>
  <si>
    <t>517</t>
  </si>
  <si>
    <t>Pol83</t>
  </si>
  <si>
    <t>svorka zkušební</t>
  </si>
  <si>
    <t>1823880835</t>
  </si>
  <si>
    <t>518</t>
  </si>
  <si>
    <t>Pol84</t>
  </si>
  <si>
    <t>svorka pro spojení drátu pr. 8-10mm s páskem 30x4mm</t>
  </si>
  <si>
    <t>115002609</t>
  </si>
  <si>
    <t>519</t>
  </si>
  <si>
    <t>Pol85</t>
  </si>
  <si>
    <t>svorka pro spojení pásku 30x4mm s páskem 30x4mm</t>
  </si>
  <si>
    <t>1501315074</t>
  </si>
  <si>
    <t>520</t>
  </si>
  <si>
    <t>Pol86</t>
  </si>
  <si>
    <t>svorka univerzální</t>
  </si>
  <si>
    <t>-1425797243</t>
  </si>
  <si>
    <t>521</t>
  </si>
  <si>
    <t>Pol87</t>
  </si>
  <si>
    <t>svorka jímačová</t>
  </si>
  <si>
    <t>2099592279</t>
  </si>
  <si>
    <t>522</t>
  </si>
  <si>
    <t>Pol88</t>
  </si>
  <si>
    <t>svorka křížová</t>
  </si>
  <si>
    <t>-1568361357</t>
  </si>
  <si>
    <t>523</t>
  </si>
  <si>
    <t>Pol89</t>
  </si>
  <si>
    <t>podpěra vedení do zdiva</t>
  </si>
  <si>
    <t>-325222024</t>
  </si>
  <si>
    <t>524</t>
  </si>
  <si>
    <t>Pol90</t>
  </si>
  <si>
    <t>podpěra vedení na ploché střechy</t>
  </si>
  <si>
    <t>-426597025</t>
  </si>
  <si>
    <t>525</t>
  </si>
  <si>
    <t>Pol91</t>
  </si>
  <si>
    <t>jímací tyč délky 3,0m , pr. 16 mm, pro osazení do držáku betonového podstavce</t>
  </si>
  <si>
    <t>1242858101</t>
  </si>
  <si>
    <t>526</t>
  </si>
  <si>
    <t>Pol92</t>
  </si>
  <si>
    <t>podstavec betonový 17,0kg včetně pryžové podložky</t>
  </si>
  <si>
    <t>-1861986813</t>
  </si>
  <si>
    <t>527</t>
  </si>
  <si>
    <t>Pol93</t>
  </si>
  <si>
    <t>ochranná stříška horní</t>
  </si>
  <si>
    <t>669357831</t>
  </si>
  <si>
    <t>528</t>
  </si>
  <si>
    <t>Pol94</t>
  </si>
  <si>
    <t>ochranný úhelník 1,5m</t>
  </si>
  <si>
    <t>959419121</t>
  </si>
  <si>
    <t>529</t>
  </si>
  <si>
    <t>Pol95</t>
  </si>
  <si>
    <t>držák ochranného úhelníku do zdiva</t>
  </si>
  <si>
    <t>1855859811</t>
  </si>
  <si>
    <t>530</t>
  </si>
  <si>
    <t>Pol96</t>
  </si>
  <si>
    <t>označovací štítek</t>
  </si>
  <si>
    <t>-1731991840</t>
  </si>
  <si>
    <t>531</t>
  </si>
  <si>
    <t>Pol97</t>
  </si>
  <si>
    <t>gumoasfalt</t>
  </si>
  <si>
    <t>1093352526</t>
  </si>
  <si>
    <t>532</t>
  </si>
  <si>
    <t>1068653489</t>
  </si>
  <si>
    <t>Rozvaděč R-VZT - specifikace</t>
  </si>
  <si>
    <t>533</t>
  </si>
  <si>
    <t>Pol49</t>
  </si>
  <si>
    <t>ocep rozvodnice samostatně stojící, plechové dveře, IP40, In=315A, 1000x600x2000mm (š*h*v)</t>
  </si>
  <si>
    <t>2046890452</t>
  </si>
  <si>
    <t>534</t>
  </si>
  <si>
    <t>Pol50</t>
  </si>
  <si>
    <t>svodič bleskových proudů a přepětí – SPD typ 1+2; zapojení 3+0; Iimp(10/350)=25kA; In(8/20)=30kA; Imax(8/20)=60kA;</t>
  </si>
  <si>
    <t>2021952206</t>
  </si>
  <si>
    <t>535</t>
  </si>
  <si>
    <t>Pol51</t>
  </si>
  <si>
    <t>vypínač 315/3 (315A)</t>
  </si>
  <si>
    <t>-1416024744</t>
  </si>
  <si>
    <t>536</t>
  </si>
  <si>
    <t>Pol52</t>
  </si>
  <si>
    <t>Výkonový jistič 200/3</t>
  </si>
  <si>
    <t>763026796</t>
  </si>
  <si>
    <t>537</t>
  </si>
  <si>
    <t>Pol53</t>
  </si>
  <si>
    <t>jistič C16/3 10kA</t>
  </si>
  <si>
    <t>2010768154</t>
  </si>
  <si>
    <t>538</t>
  </si>
  <si>
    <t>Pol54</t>
  </si>
  <si>
    <t>jistič B16/3 10kA</t>
  </si>
  <si>
    <t>-1863028443</t>
  </si>
  <si>
    <t>539</t>
  </si>
  <si>
    <t>Pol55</t>
  </si>
  <si>
    <t>jistič B16/1 10kA</t>
  </si>
  <si>
    <t>-2143375569</t>
  </si>
  <si>
    <t>540</t>
  </si>
  <si>
    <t>Pol56</t>
  </si>
  <si>
    <t>jistič B10/1 10kA</t>
  </si>
  <si>
    <t>728123557</t>
  </si>
  <si>
    <t>541</t>
  </si>
  <si>
    <t>Pol57</t>
  </si>
  <si>
    <t>proudový chránič s nadproudovou ochranou 10/1N/B/003-A 10kA</t>
  </si>
  <si>
    <t>2055156804</t>
  </si>
  <si>
    <t>542</t>
  </si>
  <si>
    <t>Pol58</t>
  </si>
  <si>
    <t>proudový chránič s nadproudovou ochranou 16/1N/B/003-A 10kA</t>
  </si>
  <si>
    <t>-725395730</t>
  </si>
  <si>
    <t>543</t>
  </si>
  <si>
    <t>Pol59</t>
  </si>
  <si>
    <t>propojovací a podružný materiál</t>
  </si>
  <si>
    <t>sada</t>
  </si>
  <si>
    <t>2070859590</t>
  </si>
  <si>
    <t>544</t>
  </si>
  <si>
    <t>Pol60</t>
  </si>
  <si>
    <t>montáž / sestavení rozvaděče (na dílně)</t>
  </si>
  <si>
    <t>1451210727</t>
  </si>
  <si>
    <t>Rozvaděč R-NBAL - specifikace</t>
  </si>
  <si>
    <t>545</t>
  </si>
  <si>
    <t>-1569005868</t>
  </si>
  <si>
    <t>546</t>
  </si>
  <si>
    <t>986646088</t>
  </si>
  <si>
    <t>547</t>
  </si>
  <si>
    <t>1086303333</t>
  </si>
  <si>
    <t>548</t>
  </si>
  <si>
    <t>-1508877702</t>
  </si>
  <si>
    <t>549</t>
  </si>
  <si>
    <t>Pol61</t>
  </si>
  <si>
    <t>ocep rozvodnice pro podomítkovou montáž, pro minimálně 100 TE modulů – 6 řad x 24TE = 144 TE modulů, plechové dveře, IP40, In=80A, požární odolnost EI-S-30</t>
  </si>
  <si>
    <t>1688145080</t>
  </si>
  <si>
    <t>550</t>
  </si>
  <si>
    <t>Pol62</t>
  </si>
  <si>
    <t>svodič bleskových proudů a přepětí – SPD typ 1+2; zapojení 3+1; Iimp(10/350)=25kA; In(8/20)=30kA; Imax(8/20)=60kA;</t>
  </si>
  <si>
    <t>1128459725</t>
  </si>
  <si>
    <t>551</t>
  </si>
  <si>
    <t>Pol63</t>
  </si>
  <si>
    <t>Vypínač 40/3 (40A)</t>
  </si>
  <si>
    <t>2004710633</t>
  </si>
  <si>
    <t>552</t>
  </si>
  <si>
    <t>Pol64</t>
  </si>
  <si>
    <t>jistič B13/1 10kA</t>
  </si>
  <si>
    <t>488257598</t>
  </si>
  <si>
    <t>553</t>
  </si>
  <si>
    <t>Pol65</t>
  </si>
  <si>
    <t>1094556743</t>
  </si>
  <si>
    <t>554</t>
  </si>
  <si>
    <t>Pol66</t>
  </si>
  <si>
    <t>-1451285822</t>
  </si>
  <si>
    <t>Rozvaděč RH - Doplnění přístrojů - specifikace</t>
  </si>
  <si>
    <t>555</t>
  </si>
  <si>
    <t>1143188484</t>
  </si>
  <si>
    <t>556</t>
  </si>
  <si>
    <t>Pol67</t>
  </si>
  <si>
    <t>Výkonový jistič 250/3 (pro R-VZT)</t>
  </si>
  <si>
    <t>-431096582</t>
  </si>
  <si>
    <t>557</t>
  </si>
  <si>
    <t>Pol68</t>
  </si>
  <si>
    <t>jistič C16/1 10kA (ZR1, ZR2)</t>
  </si>
  <si>
    <t>-1867179208</t>
  </si>
  <si>
    <t>558</t>
  </si>
  <si>
    <t>Pol69</t>
  </si>
  <si>
    <t>jistič C32/3 10kA (R-NBAL)</t>
  </si>
  <si>
    <t>329400339</t>
  </si>
  <si>
    <t>559</t>
  </si>
  <si>
    <t>Pol70</t>
  </si>
  <si>
    <t>jistič C40/3 10kA (RT)</t>
  </si>
  <si>
    <t>1839946508</t>
  </si>
  <si>
    <t>560</t>
  </si>
  <si>
    <t>Pol71</t>
  </si>
  <si>
    <t>-205978735</t>
  </si>
  <si>
    <t>561</t>
  </si>
  <si>
    <t>Pol72</t>
  </si>
  <si>
    <t>montáž / úprava rozvaděče na místě stavby</t>
  </si>
  <si>
    <t>-1220710634</t>
  </si>
  <si>
    <t>Rozvaděč R-T - specifikace</t>
  </si>
  <si>
    <t>562</t>
  </si>
  <si>
    <t>-1942543753</t>
  </si>
  <si>
    <t>563</t>
  </si>
  <si>
    <t>1356399970</t>
  </si>
  <si>
    <t>564</t>
  </si>
  <si>
    <t>Pol73</t>
  </si>
  <si>
    <t>ocep rozvodnice pro povrchovou montáž, pro minimálně 80 TE modulů – 4 řad x 24TE = 96 TE modulů, plechové dveře, IP40, In=80A</t>
  </si>
  <si>
    <t>696070660</t>
  </si>
  <si>
    <t>565</t>
  </si>
  <si>
    <t>Pol74</t>
  </si>
  <si>
    <t>vypínač 63/3 (63A)</t>
  </si>
  <si>
    <t>-1058038252</t>
  </si>
  <si>
    <t>566</t>
  </si>
  <si>
    <t>Pol75</t>
  </si>
  <si>
    <t>jistič C25/3 10kA</t>
  </si>
  <si>
    <t>-919233082</t>
  </si>
  <si>
    <t>567</t>
  </si>
  <si>
    <t>Pol76</t>
  </si>
  <si>
    <t>-490398042</t>
  </si>
  <si>
    <t>742</t>
  </si>
  <si>
    <t>Elektroinstalace - slaboproud</t>
  </si>
  <si>
    <t>568</t>
  </si>
  <si>
    <t>742-1</t>
  </si>
  <si>
    <t>Dodávka a montáž M+R</t>
  </si>
  <si>
    <t>1103742997</t>
  </si>
  <si>
    <t>viz příloha</t>
  </si>
  <si>
    <t>569</t>
  </si>
  <si>
    <t>742-2</t>
  </si>
  <si>
    <t>Podružný materiál</t>
  </si>
  <si>
    <t>-1937687221</t>
  </si>
  <si>
    <t>pro LAN, Tísňová signalizace, rozhlas</t>
  </si>
  <si>
    <t>Slaboproud  - LAN</t>
  </si>
  <si>
    <t>570</t>
  </si>
  <si>
    <t>921052241</t>
  </si>
  <si>
    <t>571</t>
  </si>
  <si>
    <t>742110002</t>
  </si>
  <si>
    <t>trubka ohebná odolnost 320N, vnitřní průměr 21mm</t>
  </si>
  <si>
    <t>729475284</t>
  </si>
  <si>
    <t>572</t>
  </si>
  <si>
    <t>742110102</t>
  </si>
  <si>
    <t>kabelový žlab drátěný pro SLP šířky 125mm</t>
  </si>
  <si>
    <t>1284482986</t>
  </si>
  <si>
    <t>573</t>
  </si>
  <si>
    <t>742121001</t>
  </si>
  <si>
    <t>UTP Cat 6 vnitřní LSOH</t>
  </si>
  <si>
    <t>1399829974</t>
  </si>
  <si>
    <t>574</t>
  </si>
  <si>
    <t>742122001</t>
  </si>
  <si>
    <t>ukončení kabelu UTP Cat 6</t>
  </si>
  <si>
    <t>-278802863</t>
  </si>
  <si>
    <t>575</t>
  </si>
  <si>
    <t>742230003</t>
  </si>
  <si>
    <t>kamera venkovní</t>
  </si>
  <si>
    <t>-431984573</t>
  </si>
  <si>
    <t>576</t>
  </si>
  <si>
    <t>742230004</t>
  </si>
  <si>
    <t>kamera vnitřní</t>
  </si>
  <si>
    <t>1772380299</t>
  </si>
  <si>
    <t>577</t>
  </si>
  <si>
    <t>742230007</t>
  </si>
  <si>
    <t>konzole pro kryt kamery</t>
  </si>
  <si>
    <t>-2109468966</t>
  </si>
  <si>
    <t>578</t>
  </si>
  <si>
    <t>742230101</t>
  </si>
  <si>
    <t>licence k připojení kamery k SW</t>
  </si>
  <si>
    <t>-554873217</t>
  </si>
  <si>
    <t>579</t>
  </si>
  <si>
    <t>742230102</t>
  </si>
  <si>
    <t>instalace a nastavení SW – implementace do stávajícího systému</t>
  </si>
  <si>
    <t>-1826220448</t>
  </si>
  <si>
    <t>580</t>
  </si>
  <si>
    <t>742320012</t>
  </si>
  <si>
    <t>montáž dveřního zámku / otvírače s čtečkou přístupového systému – offline systém</t>
  </si>
  <si>
    <t>-255383219</t>
  </si>
  <si>
    <t>581</t>
  </si>
  <si>
    <t>742330001</t>
  </si>
  <si>
    <t>demontáž rozvaděče nástěnného</t>
  </si>
  <si>
    <t>1476549343</t>
  </si>
  <si>
    <t>582</t>
  </si>
  <si>
    <t>742330005</t>
  </si>
  <si>
    <t>montáž rozvaděče stojanového 42U</t>
  </si>
  <si>
    <t>-1897702250</t>
  </si>
  <si>
    <t>583</t>
  </si>
  <si>
    <t>742330012</t>
  </si>
  <si>
    <t>demontáž zařízení z rozvaděče (switch, UPS, DVR, server)</t>
  </si>
  <si>
    <t>-1071212234</t>
  </si>
  <si>
    <t>584</t>
  </si>
  <si>
    <t>742330012.1</t>
  </si>
  <si>
    <t>montáž zařízení do rozvaděče (switch, UPS, DVR, server) bez nastavení</t>
  </si>
  <si>
    <t>232587053</t>
  </si>
  <si>
    <t>585</t>
  </si>
  <si>
    <t>742330021</t>
  </si>
  <si>
    <t>demontáž police z rozvaděče</t>
  </si>
  <si>
    <t>811731032</t>
  </si>
  <si>
    <t>586</t>
  </si>
  <si>
    <t>742330021.1</t>
  </si>
  <si>
    <t>montáž police do rozvaděče</t>
  </si>
  <si>
    <t>735253599</t>
  </si>
  <si>
    <t>587</t>
  </si>
  <si>
    <t>742330022</t>
  </si>
  <si>
    <t>demontáž napájecího panelu z rozvaděče</t>
  </si>
  <si>
    <t>-1737283611</t>
  </si>
  <si>
    <t>588</t>
  </si>
  <si>
    <t>742330022.1</t>
  </si>
  <si>
    <t>montáž napájecího panelu do rozvaděče</t>
  </si>
  <si>
    <t>-1780372791</t>
  </si>
  <si>
    <t>589</t>
  </si>
  <si>
    <t>742330023</t>
  </si>
  <si>
    <t>demontáž vyvazovacího panelu 1U</t>
  </si>
  <si>
    <t>-185815957</t>
  </si>
  <si>
    <t>590</t>
  </si>
  <si>
    <t>742330023.1</t>
  </si>
  <si>
    <t>montáž vyvazovacího panelu 1U</t>
  </si>
  <si>
    <t>-919529251</t>
  </si>
  <si>
    <t>591</t>
  </si>
  <si>
    <t>742330024</t>
  </si>
  <si>
    <t>demontáž patch panelu 24 portů</t>
  </si>
  <si>
    <t>815087202</t>
  </si>
  <si>
    <t>592</t>
  </si>
  <si>
    <t>742330024.1</t>
  </si>
  <si>
    <t>montáž patch panelu 24 portů</t>
  </si>
  <si>
    <t>6378223</t>
  </si>
  <si>
    <t>593</t>
  </si>
  <si>
    <t>742330044</t>
  </si>
  <si>
    <t>zásuvka LAN, 2x keystone RJ45 CAT6, nosná maska, kryt zásuvky</t>
  </si>
  <si>
    <t>1178508976</t>
  </si>
  <si>
    <t>594</t>
  </si>
  <si>
    <t>742330051</t>
  </si>
  <si>
    <t>popis portů zásuvky</t>
  </si>
  <si>
    <t>1309144580</t>
  </si>
  <si>
    <t>595</t>
  </si>
  <si>
    <t>742330052</t>
  </si>
  <si>
    <t>popis portů patch panelu</t>
  </si>
  <si>
    <t>-343666628</t>
  </si>
  <si>
    <t>596</t>
  </si>
  <si>
    <t>742330101</t>
  </si>
  <si>
    <t>měření přenosových parametrů metalického kabelu včetně vypracování protokolu</t>
  </si>
  <si>
    <t>1448418651</t>
  </si>
  <si>
    <t>597</t>
  </si>
  <si>
    <t>Pol1</t>
  </si>
  <si>
    <t>implementace datových rozvodů do stávajícího systému LAN</t>
  </si>
  <si>
    <t>2001666233</t>
  </si>
  <si>
    <t>598</t>
  </si>
  <si>
    <t>Pol10</t>
  </si>
  <si>
    <t>301220898</t>
  </si>
  <si>
    <t>599</t>
  </si>
  <si>
    <t>Pol11</t>
  </si>
  <si>
    <t>-1425631952</t>
  </si>
  <si>
    <t>600</t>
  </si>
  <si>
    <t>Pol12</t>
  </si>
  <si>
    <t>datový rozvaděč stojanový, skříňový 30U, 650x600x600mm, skleněné uzamykatelné dveře, ventilační jednotka</t>
  </si>
  <si>
    <t>-1674013741</t>
  </si>
  <si>
    <t>601</t>
  </si>
  <si>
    <t>Pol13</t>
  </si>
  <si>
    <t>patch panel 24 portů Cat 6 – zařízení musí být kompatibilní se stávající datovou infrastukturou objednatele</t>
  </si>
  <si>
    <t>-1229012967</t>
  </si>
  <si>
    <t>602</t>
  </si>
  <si>
    <t>Pol14</t>
  </si>
  <si>
    <t>police do rozvaděče</t>
  </si>
  <si>
    <t>1746271083</t>
  </si>
  <si>
    <t>603</t>
  </si>
  <si>
    <t>Pol15</t>
  </si>
  <si>
    <t>vyvazovací panel 1U</t>
  </si>
  <si>
    <t>-2025030665</t>
  </si>
  <si>
    <t>604</t>
  </si>
  <si>
    <t>Pol16</t>
  </si>
  <si>
    <t>napájecí panel do rozvaděče / PDU lišta</t>
  </si>
  <si>
    <t>1799373164</t>
  </si>
  <si>
    <t>605</t>
  </si>
  <si>
    <t>Pol17</t>
  </si>
  <si>
    <t>patch kabel Cat6 1,5m</t>
  </si>
  <si>
    <t>-1502340427</t>
  </si>
  <si>
    <t>606</t>
  </si>
  <si>
    <t>Pol18</t>
  </si>
  <si>
    <t>kamera venkovní dle zavedeného typu a standardu investora, včetně konzole a krytu</t>
  </si>
  <si>
    <t>1446419845</t>
  </si>
  <si>
    <t>607</t>
  </si>
  <si>
    <t>Pol19</t>
  </si>
  <si>
    <t>kamera vnitřní dle zavedeného typu a standardu investora</t>
  </si>
  <si>
    <t>1334991034</t>
  </si>
  <si>
    <t>608</t>
  </si>
  <si>
    <t>Pol20</t>
  </si>
  <si>
    <t>dveřníí zámek / otvírač s čtečkou přístupového systému – offline systém</t>
  </si>
  <si>
    <t>213199657</t>
  </si>
  <si>
    <t>609</t>
  </si>
  <si>
    <t>Pol5</t>
  </si>
  <si>
    <t>2030826319</t>
  </si>
  <si>
    <t>610</t>
  </si>
  <si>
    <t>Pol6</t>
  </si>
  <si>
    <t>-1646219895</t>
  </si>
  <si>
    <t>611</t>
  </si>
  <si>
    <t>Pol7</t>
  </si>
  <si>
    <t>500361294</t>
  </si>
  <si>
    <t>612</t>
  </si>
  <si>
    <t>Pol8</t>
  </si>
  <si>
    <t>nosný materiál žlabu, konzoly, závěsy</t>
  </si>
  <si>
    <t>-235459850</t>
  </si>
  <si>
    <t>613</t>
  </si>
  <si>
    <t>Pol9</t>
  </si>
  <si>
    <t>konektor RJ45 Cat6</t>
  </si>
  <si>
    <t>474909979</t>
  </si>
  <si>
    <t>742-3</t>
  </si>
  <si>
    <t>Tísňová signalizace</t>
  </si>
  <si>
    <t>614</t>
  </si>
  <si>
    <t>742121001.1</t>
  </si>
  <si>
    <t>JYTY 2x1mm2</t>
  </si>
  <si>
    <t>-1679056482</t>
  </si>
  <si>
    <t>615</t>
  </si>
  <si>
    <t>1918520020</t>
  </si>
  <si>
    <t>616</t>
  </si>
  <si>
    <t>742220061</t>
  </si>
  <si>
    <t>rádiový opakovač</t>
  </si>
  <si>
    <t>-122055687</t>
  </si>
  <si>
    <t>617</t>
  </si>
  <si>
    <t>742220171</t>
  </si>
  <si>
    <t>komunikátor – přenosové zařízení pro napojení do sítě LAN</t>
  </si>
  <si>
    <t>482044883</t>
  </si>
  <si>
    <t>618</t>
  </si>
  <si>
    <t>742350001</t>
  </si>
  <si>
    <t>optická signalizace – světelný maják nad dveře</t>
  </si>
  <si>
    <t>47762359</t>
  </si>
  <si>
    <t>619</t>
  </si>
  <si>
    <t>742350003</t>
  </si>
  <si>
    <t>tísňové / volací tlačítko a táhlem do prostoru nomálního</t>
  </si>
  <si>
    <t>1722801105</t>
  </si>
  <si>
    <t>620</t>
  </si>
  <si>
    <t>742350003.1</t>
  </si>
  <si>
    <t>tísňové / volací tlačítko a táhlem do prostoru abnomálního</t>
  </si>
  <si>
    <t>-1094371714</t>
  </si>
  <si>
    <t>621</t>
  </si>
  <si>
    <t>742350003.2</t>
  </si>
  <si>
    <t>tísňové / volací tlačítko bez táhla do prostoru abnomálního</t>
  </si>
  <si>
    <t>-97578794</t>
  </si>
  <si>
    <t>622</t>
  </si>
  <si>
    <t>742350004</t>
  </si>
  <si>
    <t>napájecí zdroj</t>
  </si>
  <si>
    <t>1181485837</t>
  </si>
  <si>
    <t>623</t>
  </si>
  <si>
    <t>742350005</t>
  </si>
  <si>
    <t>kapesní jednotka včetně dokovací / nabíjecí stanice / stojánku</t>
  </si>
  <si>
    <t>1554652491</t>
  </si>
  <si>
    <t>624</t>
  </si>
  <si>
    <t>Pol21</t>
  </si>
  <si>
    <t>-1641222782</t>
  </si>
  <si>
    <t>625</t>
  </si>
  <si>
    <t>Pol22</t>
  </si>
  <si>
    <t>optická signalizace – světelný maják nad dveře, bezdrátová komunikace, trvalé napájení 12Vss</t>
  </si>
  <si>
    <t>1972145163</t>
  </si>
  <si>
    <t>626</t>
  </si>
  <si>
    <t>Pol23</t>
  </si>
  <si>
    <t>tísňové / volací tlačítko a táhlem do prostoru nomálního, bezdrátové, autonomní napájení</t>
  </si>
  <si>
    <t>1443997979</t>
  </si>
  <si>
    <t>627</t>
  </si>
  <si>
    <t>Pol24</t>
  </si>
  <si>
    <t>tísňové / volací tlačítko a táhlem do prostoru abnomálního, bezdrátové, autonomní napájení</t>
  </si>
  <si>
    <t>-2103819019</t>
  </si>
  <si>
    <t>628</t>
  </si>
  <si>
    <t>Pol25</t>
  </si>
  <si>
    <t>tísňové / volací tlačítko bez táhla do prostoru abnomálního, bezdrátové, autonomní napájení</t>
  </si>
  <si>
    <t>1639360080</t>
  </si>
  <si>
    <t>629</t>
  </si>
  <si>
    <t>Pol26</t>
  </si>
  <si>
    <t>napájecí zdroj 230V/12Vss</t>
  </si>
  <si>
    <t>499507623</t>
  </si>
  <si>
    <t>630</t>
  </si>
  <si>
    <t>Pol27</t>
  </si>
  <si>
    <t>kapesní jednotka včetně dokovací / nabíjecí stanice / stojánku, barevný displej se zobrazením místa signalizace, dodávka včetně programovacího SW v českém jazyce, programování přes USB</t>
  </si>
  <si>
    <t>54128669</t>
  </si>
  <si>
    <t>631</t>
  </si>
  <si>
    <t>Pol28</t>
  </si>
  <si>
    <t>rádiový opakovač, bezdrátová komunikace, trvalé napájení 12Vss</t>
  </si>
  <si>
    <t>-1752296726</t>
  </si>
  <si>
    <t>632</t>
  </si>
  <si>
    <t>Pol29</t>
  </si>
  <si>
    <t>komunikátor (centrální jednotka systému) – přenosové zařízení pro napojení do sítě LAN, včetně licence – možnost napojení až 60ti zařízení</t>
  </si>
  <si>
    <t>1326549047</t>
  </si>
  <si>
    <t>742-4</t>
  </si>
  <si>
    <t>Rozhlas</t>
  </si>
  <si>
    <t>633</t>
  </si>
  <si>
    <t>742121001.2</t>
  </si>
  <si>
    <t>1-CXKH-R (O) 2x2,5mm2</t>
  </si>
  <si>
    <t>-2073887390</t>
  </si>
  <si>
    <t>634</t>
  </si>
  <si>
    <t>742121001.3</t>
  </si>
  <si>
    <t>CYKY-O 2x2,5mm2</t>
  </si>
  <si>
    <t>-878727875</t>
  </si>
  <si>
    <t>635</t>
  </si>
  <si>
    <t>742122001.1</t>
  </si>
  <si>
    <t>ukončení kabelu 1-CXKH-R v rozvodnici RACK</t>
  </si>
  <si>
    <t>124201599</t>
  </si>
  <si>
    <t>636</t>
  </si>
  <si>
    <t>742410001</t>
  </si>
  <si>
    <t>Audio-zesilovač – rozhlasová ústředna demontáž a uschování</t>
  </si>
  <si>
    <t>446943235</t>
  </si>
  <si>
    <t>637</t>
  </si>
  <si>
    <t>742410001.1</t>
  </si>
  <si>
    <t>Audio-zesilovač – rozhlasová ústředna montáž</t>
  </si>
  <si>
    <t>-631872414</t>
  </si>
  <si>
    <t>638</t>
  </si>
  <si>
    <t>742410063</t>
  </si>
  <si>
    <t>reproduktor podhledový prostředí normální</t>
  </si>
  <si>
    <t>446565919</t>
  </si>
  <si>
    <t>639</t>
  </si>
  <si>
    <t>742410063.1</t>
  </si>
  <si>
    <t>reproduktor podhledový prostředí abnormální</t>
  </si>
  <si>
    <t>2093251865</t>
  </si>
  <si>
    <t>640</t>
  </si>
  <si>
    <t>742410121</t>
  </si>
  <si>
    <t>regulátor hlasitosti</t>
  </si>
  <si>
    <t>-1157132900</t>
  </si>
  <si>
    <t>641</t>
  </si>
  <si>
    <t>742410201</t>
  </si>
  <si>
    <t>nastavení a oživení rozhlasu</t>
  </si>
  <si>
    <t>1695683501</t>
  </si>
  <si>
    <t>642</t>
  </si>
  <si>
    <t>742410301</t>
  </si>
  <si>
    <t>měření impedance rozhlasové ústředny</t>
  </si>
  <si>
    <t>-1451408115</t>
  </si>
  <si>
    <t>643</t>
  </si>
  <si>
    <t>742410302</t>
  </si>
  <si>
    <t>měření srozumitelnosti systému</t>
  </si>
  <si>
    <t>-1592251876</t>
  </si>
  <si>
    <t>644</t>
  </si>
  <si>
    <t>998742102</t>
  </si>
  <si>
    <t>přesun hmot pro slaboproud v objektech výšky 6-12m</t>
  </si>
  <si>
    <t>-1600711643</t>
  </si>
  <si>
    <t>645</t>
  </si>
  <si>
    <t>998742129</t>
  </si>
  <si>
    <t>-1249039420</t>
  </si>
  <si>
    <t>646</t>
  </si>
  <si>
    <t>Pol2</t>
  </si>
  <si>
    <t>demontáž stávajících SLP rozvodů</t>
  </si>
  <si>
    <t>2025345620</t>
  </si>
  <si>
    <t>647</t>
  </si>
  <si>
    <t>Pol30</t>
  </si>
  <si>
    <t>-2086269782</t>
  </si>
  <si>
    <t>648</t>
  </si>
  <si>
    <t>Pol31</t>
  </si>
  <si>
    <t>786288682</t>
  </si>
  <si>
    <t>649</t>
  </si>
  <si>
    <t>Pol32</t>
  </si>
  <si>
    <t>Interiérový podhledový reproduktor 100V, 10 W / 100 V, 92 dB / 1W, 90 – 18 000 Hz, plastové provedení, průměr 8“, IP20, prostředí normální</t>
  </si>
  <si>
    <t>398320545</t>
  </si>
  <si>
    <t>650</t>
  </si>
  <si>
    <t>Pol33</t>
  </si>
  <si>
    <t>Interiérový podhledový reproduktor 100V, 10 W / 100 V, 92 dB / 1W, 90 – 18 000 Hz, plastové provedení, průměr 8“, IP55, prostředí normální</t>
  </si>
  <si>
    <t>2078649948</t>
  </si>
  <si>
    <t>651</t>
  </si>
  <si>
    <t>Pol34</t>
  </si>
  <si>
    <t>regulátor hlasitosti 100V / 10W, jedenáct stupňů včetně úplného vypnutí</t>
  </si>
  <si>
    <t>1614833350</t>
  </si>
  <si>
    <t>652</t>
  </si>
  <si>
    <t>Pol35</t>
  </si>
  <si>
    <t>1002910501</t>
  </si>
  <si>
    <t>653</t>
  </si>
  <si>
    <t>Pol36</t>
  </si>
  <si>
    <t>-336260391</t>
  </si>
  <si>
    <t>654</t>
  </si>
  <si>
    <t>Pol37</t>
  </si>
  <si>
    <t>-1039145703</t>
  </si>
  <si>
    <t>655</t>
  </si>
  <si>
    <t>Pol4</t>
  </si>
  <si>
    <t>-692061077</t>
  </si>
  <si>
    <t>751</t>
  </si>
  <si>
    <t>Vzduchotechnika</t>
  </si>
  <si>
    <t>656</t>
  </si>
  <si>
    <t>28654742</t>
  </si>
  <si>
    <t>sifon pro odvod kondenzátu, zpětná klapka s koulí, DN 40</t>
  </si>
  <si>
    <t>-119363554</t>
  </si>
  <si>
    <t>657</t>
  </si>
  <si>
    <t>751-1</t>
  </si>
  <si>
    <t>Dodávka a montáž VZT</t>
  </si>
  <si>
    <t>941518484</t>
  </si>
  <si>
    <t>658</t>
  </si>
  <si>
    <t>751398056</t>
  </si>
  <si>
    <t>Montáž ostatních zařízení protidešťové žaluzie nebo žaluziové klapky na čtyřhranné potrubí, průřezu přes 0,750 m2</t>
  </si>
  <si>
    <t>38987290</t>
  </si>
  <si>
    <t>https://podminky.urs.cz/item/CS_URS_2025_02/751398056</t>
  </si>
  <si>
    <t>výkres č. D.1.1.3.27 oz. Z2</t>
  </si>
  <si>
    <t>659</t>
  </si>
  <si>
    <t>42927964</t>
  </si>
  <si>
    <t>Žaluzie protidešťová široké lamely se sítí proti hmyzu a ptákům</t>
  </si>
  <si>
    <t>1980509547</t>
  </si>
  <si>
    <t>660</t>
  </si>
  <si>
    <t>751613140</t>
  </si>
  <si>
    <t>Montáž sifonu pro odvod kondenzátu</t>
  </si>
  <si>
    <t>1807504527</t>
  </si>
  <si>
    <t>661</t>
  </si>
  <si>
    <t>998751101</t>
  </si>
  <si>
    <t>Přesun hmot pro vzduchotechniku stanovený z hmotnosti přesunovaného materiálu vodorovná dopravní vzdálenost do 100 m základní v objektech výšky do 12 m</t>
  </si>
  <si>
    <t>226129803</t>
  </si>
  <si>
    <t>https://podminky.urs.cz/item/CS_URS_2025_02/998751101</t>
  </si>
  <si>
    <t>762</t>
  </si>
  <si>
    <t>Konstrukce tesařské</t>
  </si>
  <si>
    <t>662</t>
  </si>
  <si>
    <t>762111811</t>
  </si>
  <si>
    <t>Demontáž stěn a příček z hranolků, fošen nebo latí</t>
  </si>
  <si>
    <t>456346607</t>
  </si>
  <si>
    <t>https://podminky.urs.cz/item/CS_URS_2025_02/762111811</t>
  </si>
  <si>
    <t>663</t>
  </si>
  <si>
    <t>762123210</t>
  </si>
  <si>
    <t>Montáž konstrukce stěn a příček vázaných z fošen, hranolů, hranolků pomocí tesařských spojů s vyztužením ocelovými spojkami (spojky ve specifikaci) průřezové plochy do 100 cm2</t>
  </si>
  <si>
    <t>1881239176</t>
  </si>
  <si>
    <t>https://podminky.urs.cz/item/CS_URS_2025_02/762123210</t>
  </si>
  <si>
    <t>výkres č. D.1.1.3.04+06 2. NP - dočasná montovaná příčka -</t>
  </si>
  <si>
    <t>(12,30+1,7*2+25,6+1+1,3+0,8)*3</t>
  </si>
  <si>
    <t>3,5*24</t>
  </si>
  <si>
    <t>664</t>
  </si>
  <si>
    <t>60512125</t>
  </si>
  <si>
    <t>hranol stavební řezivo průřezu do 120cm2 do dl 6m</t>
  </si>
  <si>
    <t>704516274</t>
  </si>
  <si>
    <t>výkres č. D.1.1.3.04+06 2. NP</t>
  </si>
  <si>
    <t>217,20*0,1*0,1*1,05</t>
  </si>
  <si>
    <t>665</t>
  </si>
  <si>
    <t>762131811</t>
  </si>
  <si>
    <t>Demontáž bednění svislých stěn a nadstřešních stěn z hrubých prken, latí nebo tyčoviny</t>
  </si>
  <si>
    <t>1897362251</t>
  </si>
  <si>
    <t>https://podminky.urs.cz/item/CS_URS_2025_02/762131811</t>
  </si>
  <si>
    <t>666</t>
  </si>
  <si>
    <t>762341014</t>
  </si>
  <si>
    <t>Bednění střech střech rovných sklonu do 60° s vyřezáním otvorů z dřevoštěpkových desek OSB šroubovaných na krokve na sraz, tloušťky desky 18 mm</t>
  </si>
  <si>
    <t>-1833594263</t>
  </si>
  <si>
    <t>https://podminky.urs.cz/item/CS_URS_2025_02/762341014</t>
  </si>
  <si>
    <t>0,4*24,795*2+0,3*9,515*2</t>
  </si>
  <si>
    <t>Skladba S11</t>
  </si>
  <si>
    <t>0,75*1,8*2</t>
  </si>
  <si>
    <t>Výkres č, D.1.1.3.16.- stávající střecha</t>
  </si>
  <si>
    <t>0,3*(10,81*2+4,825)</t>
  </si>
  <si>
    <t>667</t>
  </si>
  <si>
    <t>762341017</t>
  </si>
  <si>
    <t>Bednění střech střech rovných sklonu do 60° s vyřezáním otvorů z dřevoštěpkových desek OSB šroubovaných na krokve na sraz, tloušťky desky 25 mm</t>
  </si>
  <si>
    <t>-1389043248</t>
  </si>
  <si>
    <t>https://podminky.urs.cz/item/CS_URS_2025_02/762341017</t>
  </si>
  <si>
    <t>668</t>
  </si>
  <si>
    <t>762351110</t>
  </si>
  <si>
    <t>Montáž nadstřešních konstrukcí světlíků, větráků, dýmníků z hraněného řeziva průřezové plochy do 100 cm2</t>
  </si>
  <si>
    <t>-1944216850</t>
  </si>
  <si>
    <t>https://podminky.urs.cz/item/CS_URS_2025_02/762351110</t>
  </si>
  <si>
    <t>3,5*4</t>
  </si>
  <si>
    <t>669</t>
  </si>
  <si>
    <t>18685648</t>
  </si>
  <si>
    <t>(0,12*0,08*3,5*4)*1,1</t>
  </si>
  <si>
    <t>670</t>
  </si>
  <si>
    <t>762351130</t>
  </si>
  <si>
    <t>Montáž nadstřešních konstrukcí světlíků, větráků, dýmníků z hraněného řeziva průřezové plochy přes 144 do 224 cm2</t>
  </si>
  <si>
    <t>-2023462729</t>
  </si>
  <si>
    <t>https://podminky.urs.cz/item/CS_URS_2025_02/762351130</t>
  </si>
  <si>
    <t>4,2*3+4,2*3</t>
  </si>
  <si>
    <t>671</t>
  </si>
  <si>
    <t>60512130</t>
  </si>
  <si>
    <t>hranol stavební řezivo průřezu do 224cm2 do dl 6m</t>
  </si>
  <si>
    <t>-1836367210</t>
  </si>
  <si>
    <t>(0,1*0,22*4,2*2+0,1*0,14*4,2*4)*1,1</t>
  </si>
  <si>
    <t>672</t>
  </si>
  <si>
    <t>762420011.CDC</t>
  </si>
  <si>
    <t>Obložení stropu z cementotřískových desek CETRIS tl 12 mm na sraz šroubovaných</t>
  </si>
  <si>
    <t>-2100934415</t>
  </si>
  <si>
    <t>výkres č, D.1.1.3.19 - skladba S6a doplnění střešní konstrukce  2x</t>
  </si>
  <si>
    <t>3,5*1,5*2</t>
  </si>
  <si>
    <t>673</t>
  </si>
  <si>
    <t>762420817</t>
  </si>
  <si>
    <t>Demontáž obložení stropů nebo střešních podhledů z cementotřískových desek šroubovaných na sraz, tloušťka desky přes 24 mm</t>
  </si>
  <si>
    <t>1681079818</t>
  </si>
  <si>
    <t>https://podminky.urs.cz/item/CS_URS_2025_02/762420817</t>
  </si>
  <si>
    <t>674</t>
  </si>
  <si>
    <t>762510819</t>
  </si>
  <si>
    <t>Demontáž podlahové konstrukce podkladové z cementotřískových desek jednovrstvých lepených na sraz, tloušťka desky přes 20 mm</t>
  </si>
  <si>
    <t>-436800347</t>
  </si>
  <si>
    <t>https://podminky.urs.cz/item/CS_URS_2025_02/762510819</t>
  </si>
  <si>
    <t>výkres č. D.1.1.3.03+06 1. NP zakrytí sběrné nádrže</t>
  </si>
  <si>
    <t>675</t>
  </si>
  <si>
    <t>762511217</t>
  </si>
  <si>
    <t>Podlahové konstrukce podkladové z dřevoštěpkových desek OSB jednovrstvých lepených na sraz, tloušťky desky 25 mm</t>
  </si>
  <si>
    <t>-522886208</t>
  </si>
  <si>
    <t>https://podminky.urs.cz/item/CS_URS_2025_02/762511217</t>
  </si>
  <si>
    <t>4,2*4,2+2,15*2*4,2</t>
  </si>
  <si>
    <t>676</t>
  </si>
  <si>
    <t>762810016</t>
  </si>
  <si>
    <t>Záklop stropů z dřevoštěpkových desek OSB šroubovaných na trámy na sraz, tloušťky desky 22 mm</t>
  </si>
  <si>
    <t>637356600</t>
  </si>
  <si>
    <t>https://podminky.urs.cz/item/CS_URS_2025_02/762810016</t>
  </si>
  <si>
    <t>677</t>
  </si>
  <si>
    <t>762822120</t>
  </si>
  <si>
    <t>Montáž stropních trámů z hraněného a polohraněného řeziva s trámovými výměnami, průřezové plochy přes 144 do 288 cm2</t>
  </si>
  <si>
    <t>1001348405</t>
  </si>
  <si>
    <t>https://podminky.urs.cz/item/CS_URS_2025_02/762822120</t>
  </si>
  <si>
    <t>3,5*2+2,8*2+1,8*2</t>
  </si>
  <si>
    <t>3,3*14</t>
  </si>
  <si>
    <t>výkres č, D.1.1.3.19 - skladba S6a doplnění střešní konstrukce  100/200</t>
  </si>
  <si>
    <t>3,5*2</t>
  </si>
  <si>
    <t>678</t>
  </si>
  <si>
    <t>1921434393</t>
  </si>
  <si>
    <t>16,20*0,14*0,12*1,05</t>
  </si>
  <si>
    <t>3,39*14*0,14*0,12*1,05</t>
  </si>
  <si>
    <t>výkres č, D.1.1.3.19 - skladba S6a doplnění střěšní konsrutkce  100/200</t>
  </si>
  <si>
    <t>3,5*2*0,2*0,14*1,05</t>
  </si>
  <si>
    <t>679</t>
  </si>
  <si>
    <t>762822820</t>
  </si>
  <si>
    <t>Demontáž stropních trámů z hraněného řeziva, průřezové plochy přes 144 do 288 cm2</t>
  </si>
  <si>
    <t>-541479897</t>
  </si>
  <si>
    <t>https://podminky.urs.cz/item/CS_URS_2025_02/762822820</t>
  </si>
  <si>
    <t>680</t>
  </si>
  <si>
    <t>762953801</t>
  </si>
  <si>
    <t>Demontáž teras nášlapné vrstvy z dřevěných nebo dřevoplastových prken, připevněných šroubováním</t>
  </si>
  <si>
    <t>-270317148</t>
  </si>
  <si>
    <t>https://podminky.urs.cz/item/CS_URS_2025_02/762953801</t>
  </si>
  <si>
    <t>13,60*3</t>
  </si>
  <si>
    <t>681</t>
  </si>
  <si>
    <t>762953811</t>
  </si>
  <si>
    <t>Demontáž teras podkladního roštu z plných nebo dutých profilů jakékoli vzdálenosti podpěr</t>
  </si>
  <si>
    <t>-1743461186</t>
  </si>
  <si>
    <t>https://podminky.urs.cz/item/CS_URS_2025_02/762953811</t>
  </si>
  <si>
    <t>682</t>
  </si>
  <si>
    <t>998762102</t>
  </si>
  <si>
    <t>Přesun hmot pro konstrukce tesařské stanovený z hmotnosti přesunovaného materiálu vodorovná dopravní vzdálenost do 50 m základní v objektech výšky přes 6 do 12 m</t>
  </si>
  <si>
    <t>980390573</t>
  </si>
  <si>
    <t>https://podminky.urs.cz/item/CS_URS_2025_02/998762102</t>
  </si>
  <si>
    <t>763</t>
  </si>
  <si>
    <t>Konstrukce suché výstavby</t>
  </si>
  <si>
    <t>683</t>
  </si>
  <si>
    <t>763111424</t>
  </si>
  <si>
    <t>Příčka ze sádrokartonových desek s nosnou konstrukcí z jednoduchých ocelových profilů UW, CW dvojitě opláštěná deskami protipožárními DF tl. 2 x 12,5 mm EI 90, příčka tl. 125 mm, profil 75, s izolací, Rw do 57 dB</t>
  </si>
  <si>
    <t>1454764665</t>
  </si>
  <si>
    <t>https://podminky.urs.cz/item/CS_URS_2025_02/763111424</t>
  </si>
  <si>
    <t>výkres č. D.1.1.3.15.2. NP   míst. 2.04.4+2.03.4</t>
  </si>
  <si>
    <t>3,6*1</t>
  </si>
  <si>
    <t>684</t>
  </si>
  <si>
    <t>763111426</t>
  </si>
  <si>
    <t>Příčka ze sádrokartonových desek s nosnou konstrukcí z jednoduchých ocelových profilů UW, CW dvojitě opláštěná deskami protipožárními DF tl. 2 x 12,5 mm EI 90, příčka tl. 150 mm, profil 100, s izolací, Rw do 59 dB</t>
  </si>
  <si>
    <t>-738782725</t>
  </si>
  <si>
    <t>https://podminky.urs.cz/item/CS_URS_2025_02/763111426</t>
  </si>
  <si>
    <t>3,6*(1,5*2)</t>
  </si>
  <si>
    <t>685</t>
  </si>
  <si>
    <t>763131414</t>
  </si>
  <si>
    <t>Podhled ze sádrokartonových desek dvouvrstvá zavěšená spodní konstrukce z ocelových profilů CD, UD jednoduše opláštěná deskou standardní A, tl. 15 mm, bez izolace</t>
  </si>
  <si>
    <t>-918968455</t>
  </si>
  <si>
    <t>https://podminky.urs.cz/item/CS_URS_2025_02/763131414</t>
  </si>
  <si>
    <t>výkres č. D.1.1.24</t>
  </si>
  <si>
    <t>7,67+6,35+5,31+9,12+7,74+6,35+5,31+8,48+7,79+6,35+5,31+8,48+7,75+6,35+5,31+8,48+7,75+6,35+5,31+8,48+8,23+6,35+5,31+9,13+2,86+1,1+1,55</t>
  </si>
  <si>
    <t>686</t>
  </si>
  <si>
    <t>763135101</t>
  </si>
  <si>
    <t>Montáž sádrokartonového podhledu kazetového demontovatelného včetně zavěšené nosné konstrukce velikosti kazet 600x600 mm viditelné</t>
  </si>
  <si>
    <t>392305127</t>
  </si>
  <si>
    <t>https://podminky.urs.cz/item/CS_URS_2025_02/763135101</t>
  </si>
  <si>
    <t>výkres č. D.1.1.24 míst.č. 2.07</t>
  </si>
  <si>
    <t>41,50</t>
  </si>
  <si>
    <t>687</t>
  </si>
  <si>
    <t>59030570</t>
  </si>
  <si>
    <t>podhled kazetový bez děrování viditelný rastr tl 10mm 600x600mm</t>
  </si>
  <si>
    <t>-292021325</t>
  </si>
  <si>
    <t>41,5*1,05 'Přepočtené koeficientem množství</t>
  </si>
  <si>
    <t>688</t>
  </si>
  <si>
    <t>763172323</t>
  </si>
  <si>
    <t>Montáž dvířek pro konstrukce ze sádrokartonových desek revizních jednoplášťových pro příčky a předsazené stěny velikost (šxv) 400 x 400 mm</t>
  </si>
  <si>
    <t>418257850</t>
  </si>
  <si>
    <t>https://podminky.urs.cz/item/CS_URS_2025_02/763172323</t>
  </si>
  <si>
    <t>689</t>
  </si>
  <si>
    <t>59030712</t>
  </si>
  <si>
    <t>dvířka revizní jednokřídlá s automatickým zámkem 400x400mm</t>
  </si>
  <si>
    <t>-499093719</t>
  </si>
  <si>
    <t>690</t>
  </si>
  <si>
    <t>998763101</t>
  </si>
  <si>
    <t>Přesun hmot pro dřevostavby stanovený z hmotnosti přesunovaného materiálu vodorovná dopravní vzdálenost do 50 m základní v objektech výšky přes 6 do 12 m</t>
  </si>
  <si>
    <t>1921612147</t>
  </si>
  <si>
    <t>https://podminky.urs.cz/item/CS_URS_2025_02/998763101</t>
  </si>
  <si>
    <t>764</t>
  </si>
  <si>
    <t>Konstrukce klempířské</t>
  </si>
  <si>
    <t>691</t>
  </si>
  <si>
    <t>764001821</t>
  </si>
  <si>
    <t>Demontáž klempířských konstrukcí krytiny ze svitků nebo tabulí do suti</t>
  </si>
  <si>
    <t>-1046708227</t>
  </si>
  <si>
    <t>https://podminky.urs.cz/item/CS_URS_2025_02/764001821</t>
  </si>
  <si>
    <t>výkres č. D.1.1.05 - oplechování VZT výdechu</t>
  </si>
  <si>
    <t>0,8*1,5*2</t>
  </si>
  <si>
    <t>692</t>
  </si>
  <si>
    <t>764002841</t>
  </si>
  <si>
    <t>Demontáž klempířských konstrukcí oplechování horních ploch zdí a nadezdívek do suti</t>
  </si>
  <si>
    <t>-598733015</t>
  </si>
  <si>
    <t>https://podminky.urs.cz/item/CS_URS_2025_02/764002841</t>
  </si>
  <si>
    <t>9,64*2+0,695+0,5+10,885+0,71+7,96+0,71+5,23+0,5+0,545</t>
  </si>
  <si>
    <t>výkres č. D.1.1.3.16 stávající střecha</t>
  </si>
  <si>
    <t>693</t>
  </si>
  <si>
    <t>764002851</t>
  </si>
  <si>
    <t>Demontáž klempířských konstrukcí oplechování parapetů do suti</t>
  </si>
  <si>
    <t>1185172568</t>
  </si>
  <si>
    <t>https://podminky.urs.cz/item/CS_URS_2025_02/764002851</t>
  </si>
  <si>
    <t>výkres č- D.1.1.3.04</t>
  </si>
  <si>
    <t>3,68+2,76*2+5,580*4</t>
  </si>
  <si>
    <t>výkres č. D.1.1.3.16 K6c</t>
  </si>
  <si>
    <t>2,57*8</t>
  </si>
  <si>
    <t>Výkres č. D.1.1.3.16. stávající střecha</t>
  </si>
  <si>
    <t>694</t>
  </si>
  <si>
    <t>764121431</t>
  </si>
  <si>
    <t>Krytina z hliníkového plechu s úpravou u okapů, prostupů a výčnělků střechy rovné drážkováním z tabulí, velikosti 1000 x 2000 mm, sklon střechy do 30°</t>
  </si>
  <si>
    <t>-567516909</t>
  </si>
  <si>
    <t>https://podminky.urs.cz/item/CS_URS_2025_02/764121431</t>
  </si>
  <si>
    <t>4,20*2,15*2+0,14*4,20*2</t>
  </si>
  <si>
    <t>spodní část</t>
  </si>
  <si>
    <t>695</t>
  </si>
  <si>
    <t>764222434</t>
  </si>
  <si>
    <t>Oplechování střešních prvků z hliníkového plechu okapu okapovým plechem střechy rovné rš 330 mm</t>
  </si>
  <si>
    <t>1299932791</t>
  </si>
  <si>
    <t>https://podminky.urs.cz/item/CS_URS_2025_02/764222434</t>
  </si>
  <si>
    <t>výkres č. D.1.1.16+29 klempířské prvky ozn. K9</t>
  </si>
  <si>
    <t>696</t>
  </si>
  <si>
    <t>764222436</t>
  </si>
  <si>
    <t>Oplechování střešních prvků z hliníkového plechu okapu okapovým plechem střechy rovné rš 500 mm</t>
  </si>
  <si>
    <t>-1113821399</t>
  </si>
  <si>
    <t>https://podminky.urs.cz/item/CS_URS_2025_02/764222436</t>
  </si>
  <si>
    <t>výkres č. D.1.1.16+29 klempířské prvky ozn. K10</t>
  </si>
  <si>
    <t>0,5*4</t>
  </si>
  <si>
    <t>697</t>
  </si>
  <si>
    <t>764224404</t>
  </si>
  <si>
    <t>Oplechování horních ploch zdí a nadezdívek (atik) z hliníkového plechu mechanicky kotvené rš 330 mm</t>
  </si>
  <si>
    <t>-161027268</t>
  </si>
  <si>
    <t>https://podminky.urs.cz/item/CS_URS_2025_02/764224404</t>
  </si>
  <si>
    <t>Výkres č, D.1.1.3.16.+17 - střecha skladba S10 + klempířské prvky K3b</t>
  </si>
  <si>
    <t>9,7*2</t>
  </si>
  <si>
    <t>10,81*2+4,825</t>
  </si>
  <si>
    <t>698</t>
  </si>
  <si>
    <t>764224405</t>
  </si>
  <si>
    <t>Oplechování horních ploch zdí a nadezdívek (atik) z hliníkového plechu mechanicky kotvené rš 400 mm</t>
  </si>
  <si>
    <t>-1853799591</t>
  </si>
  <si>
    <t>https://podminky.urs.cz/item/CS_URS_2025_02/764224405</t>
  </si>
  <si>
    <t>Výkres č, D.1.1.3.16.+17 - střecha skladba S10 + klempířské prvky K3a</t>
  </si>
  <si>
    <t>24,6*2</t>
  </si>
  <si>
    <t>699</t>
  </si>
  <si>
    <t>764224411</t>
  </si>
  <si>
    <t>Oplechování horních ploch zdí a nadezdívek (atik) z hliníkového plechu mechanicky kotvené přes rš 800 mm</t>
  </si>
  <si>
    <t>1728050245</t>
  </si>
  <si>
    <t>https://podminky.urs.cz/item/CS_URS_2025_02/764224411</t>
  </si>
  <si>
    <t>výkres č. D.1.1.3.15 2. NP - šachty VZT - Skladba S11 oz. K4</t>
  </si>
  <si>
    <t>1,5*0,8*2</t>
  </si>
  <si>
    <t>700</t>
  </si>
  <si>
    <t>764227402</t>
  </si>
  <si>
    <t>Oplechování parapetů z hliníkového plechu oblých nebo ze segmentů, včetně rohů mechanicky kotvené rš 200 mm</t>
  </si>
  <si>
    <t>1050662142</t>
  </si>
  <si>
    <t>https://podminky.urs.cz/item/CS_URS_2025_02/764227402</t>
  </si>
  <si>
    <t>výkres č. D.1.1.3.16 K6c  r.š. 50 mm</t>
  </si>
  <si>
    <t>2,57*16</t>
  </si>
  <si>
    <t>Výkres č. D.1.1.3.16. stávající střecha r.č. 50mm</t>
  </si>
  <si>
    <t>výkres č. D.1.1.3.15 K6a+K6b  r.š. 50 mm</t>
  </si>
  <si>
    <t>0,73+2,76</t>
  </si>
  <si>
    <t>701</t>
  </si>
  <si>
    <t>764227403</t>
  </si>
  <si>
    <t>Oplechování parapetů z hliníkového plechu oblých nebo ze segmentů, včetně rohů mechanicky kotvené rš 250 mm</t>
  </si>
  <si>
    <t>-1963009062</t>
  </si>
  <si>
    <t>https://podminky.urs.cz/item/CS_URS_2025_02/764227403</t>
  </si>
  <si>
    <t>výkres č. D.1.1.3.15  klempířské prvky K5a-c</t>
  </si>
  <si>
    <t>1,75*6+1,25*6+2,64</t>
  </si>
  <si>
    <t>702</t>
  </si>
  <si>
    <t>998764102</t>
  </si>
  <si>
    <t>Přesun hmot pro konstrukce klempířské stanovený z hmotnosti přesunovaného materiálu vodorovná dopravní vzdálenost do 50 m základní v objektech výšky přes 6 do 12 m</t>
  </si>
  <si>
    <t>-270538982</t>
  </si>
  <si>
    <t>https://podminky.urs.cz/item/CS_URS_2025_02/998764102</t>
  </si>
  <si>
    <t>765</t>
  </si>
  <si>
    <t>Krytina skládaná</t>
  </si>
  <si>
    <t>703</t>
  </si>
  <si>
    <t>765192011</t>
  </si>
  <si>
    <t>Provizorní zakrytí střechy ochrannou plachtou</t>
  </si>
  <si>
    <t>-1837628827</t>
  </si>
  <si>
    <t>https://podminky.urs.cz/item/CS_URS_2025_02/765192011</t>
  </si>
  <si>
    <t>10,5</t>
  </si>
  <si>
    <t>704</t>
  </si>
  <si>
    <t>28329205</t>
  </si>
  <si>
    <t>plachta krycí PVC olemovaná s oky 500g/m2</t>
  </si>
  <si>
    <t>409878669</t>
  </si>
  <si>
    <t>10,5*1,1 'Přepočtené koeficientem množství</t>
  </si>
  <si>
    <t>705</t>
  </si>
  <si>
    <t>998765102</t>
  </si>
  <si>
    <t>Přesun hmot pro krytiny skládané stanovený z hmotnosti přesunovaného materiálu vodorovná dopravní vzdálenost do 50 m základní na objektech výšky přes 6 do 12 m</t>
  </si>
  <si>
    <t>1086583499</t>
  </si>
  <si>
    <t>https://podminky.urs.cz/item/CS_URS_2025_02/998765102</t>
  </si>
  <si>
    <t>766</t>
  </si>
  <si>
    <t>Konstrukce truhlářské</t>
  </si>
  <si>
    <t>706</t>
  </si>
  <si>
    <t>766660001</t>
  </si>
  <si>
    <t>Montáž dveřních křídel dřevěných nebo plastových otevíravých do ocelové zárubně povrchově upravených jednokřídlových, šířky do 800 mm</t>
  </si>
  <si>
    <t>1893119891</t>
  </si>
  <si>
    <t>https://podminky.urs.cz/item/CS_URS_2025_02/766660001</t>
  </si>
  <si>
    <t xml:space="preserve">výkres č. D.1.1.3.15+26   </t>
  </si>
  <si>
    <t>D6</t>
  </si>
  <si>
    <t>707</t>
  </si>
  <si>
    <t>61164082</t>
  </si>
  <si>
    <t>dveře jednokřídlé dřevotřískové profilované povrch dýhovaný plné 700x1970-2100mm</t>
  </si>
  <si>
    <t>1727858467</t>
  </si>
  <si>
    <t>708</t>
  </si>
  <si>
    <t>61164084</t>
  </si>
  <si>
    <t>dveře jednokřídlé dřevotřískové profilované povrch dýhovaný plné 800x1970-2100mm</t>
  </si>
  <si>
    <t>131827656</t>
  </si>
  <si>
    <t>709</t>
  </si>
  <si>
    <t>SLD.00283</t>
  </si>
  <si>
    <t>Dveře celoskleněné bezpečnostní sklo 800x2100</t>
  </si>
  <si>
    <t>-2069333166</t>
  </si>
  <si>
    <t>710</t>
  </si>
  <si>
    <t>766660002</t>
  </si>
  <si>
    <t>Montáž dveřních křídel dřevěných nebo plastových otevíravých do ocelové zárubně povrchově upravených jednokřídlových, šířky přes 800 mm</t>
  </si>
  <si>
    <t>1537020839</t>
  </si>
  <si>
    <t>https://podminky.urs.cz/item/CS_URS_2025_02/766660002</t>
  </si>
  <si>
    <t>výkres č. D.1.1.3.15+26    D1</t>
  </si>
  <si>
    <t>61164086</t>
  </si>
  <si>
    <t>dveře jednokřídlé dřevotřískové profilované povrch dýhovaný plné 900x1970-2100mm</t>
  </si>
  <si>
    <t>-1115038692</t>
  </si>
  <si>
    <t>766660352</t>
  </si>
  <si>
    <t>Montáž dveřních křídel dřevěných nebo plastových posuvných do pojezdu na stěnu výšky do 2,5 m jednokřídlových, průchozí šířky přes 800 do 1200 mm</t>
  </si>
  <si>
    <t>829110051</t>
  </si>
  <si>
    <t>https://podminky.urs.cz/item/CS_URS_2025_02/766660352</t>
  </si>
  <si>
    <t>výkres č. D.1.1.3.15+26 D4</t>
  </si>
  <si>
    <t>SLD.002894</t>
  </si>
  <si>
    <t>Dveře celoskleněné posuvné včetně posunu a  dolního trnu  bezpečnostní sklo 900x2100</t>
  </si>
  <si>
    <t>-1301134957</t>
  </si>
  <si>
    <t>766660720</t>
  </si>
  <si>
    <t>Montáž dveřních doplňků větrací mřížky s vyříznutím otvoru</t>
  </si>
  <si>
    <t>-1852795891</t>
  </si>
  <si>
    <t>https://podminky.urs.cz/item/CS_URS_2025_02/766660720</t>
  </si>
  <si>
    <t>výkres č. D.1.1.3.15+26 D5</t>
  </si>
  <si>
    <t>715</t>
  </si>
  <si>
    <t>5534</t>
  </si>
  <si>
    <t>Větrací mřížka nerez pro koupelnové dveře</t>
  </si>
  <si>
    <t>-999242380</t>
  </si>
  <si>
    <t>716</t>
  </si>
  <si>
    <t>766660729</t>
  </si>
  <si>
    <t>Montáž dveřních doplňků dveřního kování interiérového štítku s klikou</t>
  </si>
  <si>
    <t>982037200</t>
  </si>
  <si>
    <t>https://podminky.urs.cz/item/CS_URS_2025_02/766660729</t>
  </si>
  <si>
    <t>717</t>
  </si>
  <si>
    <t>54914120</t>
  </si>
  <si>
    <t>dveřní kování bezpečnostní RC4 klika/klika lakovaný nerez</t>
  </si>
  <si>
    <t>-885571604</t>
  </si>
  <si>
    <t>718</t>
  </si>
  <si>
    <t>5536</t>
  </si>
  <si>
    <t>Klika, zámek  pro skleněné dveře</t>
  </si>
  <si>
    <t>199643179</t>
  </si>
  <si>
    <t>719</t>
  </si>
  <si>
    <t>766682111</t>
  </si>
  <si>
    <t>Montáž zárubní dřevěných nebo plastových obložkových, pro dveře jednokřídlové, tloušťky stěny do 170 mm</t>
  </si>
  <si>
    <t>1114328875</t>
  </si>
  <si>
    <t>https://podminky.urs.cz/item/CS_URS_2025_02/766682111</t>
  </si>
  <si>
    <t>výkres č. D.1.1.3.15+26   D5</t>
  </si>
  <si>
    <t>720</t>
  </si>
  <si>
    <t>5531</t>
  </si>
  <si>
    <t>Nerezová obložková zárubeň 700x2100</t>
  </si>
  <si>
    <t>-1597558208</t>
  </si>
  <si>
    <t>5532</t>
  </si>
  <si>
    <t>Nerezová obložková zárubeň 800x2100</t>
  </si>
  <si>
    <t>-57363000</t>
  </si>
  <si>
    <t>5533</t>
  </si>
  <si>
    <t>Nerezová obložková zárubeň 900x2100</t>
  </si>
  <si>
    <t>592241444</t>
  </si>
  <si>
    <t>723</t>
  </si>
  <si>
    <t>766682112</t>
  </si>
  <si>
    <t>Montáž zárubní dřevěných nebo plastových obložkových, pro dveře jednokřídlové, tloušťky stěny přes 170 do 350 mm</t>
  </si>
  <si>
    <t>2076408540</t>
  </si>
  <si>
    <t>https://podminky.urs.cz/item/CS_URS_2025_02/766682112</t>
  </si>
  <si>
    <t>724</t>
  </si>
  <si>
    <t>993171759</t>
  </si>
  <si>
    <t>1091986644</t>
  </si>
  <si>
    <t>766691914</t>
  </si>
  <si>
    <t>Ostatní práce vyvěšení nebo zavěšení křídel dřevěných dveřních, plochy do 2 m2</t>
  </si>
  <si>
    <t>-1130435834</t>
  </si>
  <si>
    <t>https://podminky.urs.cz/item/CS_URS_2025_02/766691914</t>
  </si>
  <si>
    <t>727</t>
  </si>
  <si>
    <t>766821111</t>
  </si>
  <si>
    <t>Montáž nábytku vestavěného korpusu skříně policové jednokřídlové</t>
  </si>
  <si>
    <t>1871342338</t>
  </si>
  <si>
    <t>https://podminky.urs.cz/item/CS_URS_2025_02/766821111</t>
  </si>
  <si>
    <t>výkres č. D.1.1.3.28 - osazení jednottlivých skříní, skříněk a stolů  - dle tabulky  ozn. T1</t>
  </si>
  <si>
    <t>T2</t>
  </si>
  <si>
    <t>3*2</t>
  </si>
  <si>
    <t>T3a</t>
  </si>
  <si>
    <t>T3b</t>
  </si>
  <si>
    <t>T4</t>
  </si>
  <si>
    <t>T5a</t>
  </si>
  <si>
    <t>T5b</t>
  </si>
  <si>
    <t>T5c</t>
  </si>
  <si>
    <t>T6</t>
  </si>
  <si>
    <t>728</t>
  </si>
  <si>
    <t>5535</t>
  </si>
  <si>
    <t>Box na špinavé prádlo nerez</t>
  </si>
  <si>
    <t>1487471285</t>
  </si>
  <si>
    <t>729</t>
  </si>
  <si>
    <t>55441002</t>
  </si>
  <si>
    <t>skříňka se dvěma zásuvkami pod umyvadlo keramické pravoúhlé š 500mm</t>
  </si>
  <si>
    <t>-121265832</t>
  </si>
  <si>
    <t>730</t>
  </si>
  <si>
    <t>55441003</t>
  </si>
  <si>
    <t>skříňka se dvěma zásuvkami pod umyvadlo keramické pravoúhlé š 600mm</t>
  </si>
  <si>
    <t>-194205238</t>
  </si>
  <si>
    <t>6151</t>
  </si>
  <si>
    <t>Skříň na prádlo 550x550x2600 mm</t>
  </si>
  <si>
    <t>981601723</t>
  </si>
  <si>
    <t>732</t>
  </si>
  <si>
    <t>6152</t>
  </si>
  <si>
    <t>Skříň na prádlo 725x300x2600 mm</t>
  </si>
  <si>
    <t>-1274669613</t>
  </si>
  <si>
    <t>6153</t>
  </si>
  <si>
    <t>Horní skříňka 725x350x850</t>
  </si>
  <si>
    <t>619845257</t>
  </si>
  <si>
    <t>734</t>
  </si>
  <si>
    <t>6154</t>
  </si>
  <si>
    <t xml:space="preserve">Kancelářský stůl </t>
  </si>
  <si>
    <t>1114890649</t>
  </si>
  <si>
    <t>735</t>
  </si>
  <si>
    <t>6155</t>
  </si>
  <si>
    <t>Průchozí závěs s nerezovou garnýží</t>
  </si>
  <si>
    <t>496827798</t>
  </si>
  <si>
    <t>6156</t>
  </si>
  <si>
    <t>Skříňky převlákací sestava 3 + podstava skříněk 1275x650x1800+700</t>
  </si>
  <si>
    <t>1535182966</t>
  </si>
  <si>
    <t>737</t>
  </si>
  <si>
    <t>6157</t>
  </si>
  <si>
    <t>Skříňky převlékací sestava 3+ podstava skříněk 1275x360x1800+700</t>
  </si>
  <si>
    <t>-1311592824</t>
  </si>
  <si>
    <t>738</t>
  </si>
  <si>
    <t>6158</t>
  </si>
  <si>
    <t>Skříňky převlékací sestava 3  š 1275x650x2500</t>
  </si>
  <si>
    <t>-1121976413</t>
  </si>
  <si>
    <t>739</t>
  </si>
  <si>
    <t>998766102</t>
  </si>
  <si>
    <t>Přesun hmot pro konstrukce truhlářské stanovený z hmotnosti přesunovaného materiálu vodorovná dopravní vzdálenost do 50 m základní v objektech výšky přes 6 do 12 m</t>
  </si>
  <si>
    <t>1163399821</t>
  </si>
  <si>
    <t>https://podminky.urs.cz/item/CS_URS_2025_02/998766102</t>
  </si>
  <si>
    <t>767</t>
  </si>
  <si>
    <t>Konstrukce zámečnické</t>
  </si>
  <si>
    <t>740</t>
  </si>
  <si>
    <t>767114131</t>
  </si>
  <si>
    <t>Montáž stěn a příček rámových zasklených bez požární odolnosti z hliníkových nebo ocelových profilů do zdiva do 6 m2</t>
  </si>
  <si>
    <t>-1279534733</t>
  </si>
  <si>
    <t>https://podminky.urs.cz/item/CS_URS_2025_02/767114131</t>
  </si>
  <si>
    <t>Výkres č. D.1.1.3.15+26</t>
  </si>
  <si>
    <t>O4</t>
  </si>
  <si>
    <t>2,98*0,68</t>
  </si>
  <si>
    <t>553413</t>
  </si>
  <si>
    <t>Stěna rámová prosklená dělená otevíravá  Al komaxit dle RAL bez požární odolnosti čiré dvojsklo exteriér</t>
  </si>
  <si>
    <t>1953896555</t>
  </si>
  <si>
    <t>767114132</t>
  </si>
  <si>
    <t>Montáž stěn a příček rámových zasklených bez požární odolnosti z hliníkových nebo ocelových profilů do zdiva přes 6 do 9 m2</t>
  </si>
  <si>
    <t>-1031860460</t>
  </si>
  <si>
    <t>https://podminky.urs.cz/item/CS_URS_2025_02/767114132</t>
  </si>
  <si>
    <t>O3</t>
  </si>
  <si>
    <t>2,98*2,585</t>
  </si>
  <si>
    <t>743</t>
  </si>
  <si>
    <t>-363327366</t>
  </si>
  <si>
    <t>744</t>
  </si>
  <si>
    <t>767114821</t>
  </si>
  <si>
    <t>Demontáž stěn a příček rámových zasklených z hliníkových nebo ocelových profilů vnějších do 6 m2</t>
  </si>
  <si>
    <t>-1537302846</t>
  </si>
  <si>
    <t>https://podminky.urs.cz/item/CS_URS_2025_02/767114821</t>
  </si>
  <si>
    <t>1,46*2,95</t>
  </si>
  <si>
    <t>745</t>
  </si>
  <si>
    <t>767114822</t>
  </si>
  <si>
    <t>Demontáž stěn a příček rámových zasklených z hliníkových nebo ocelových profilů vnějších přes 6 do 9 m2</t>
  </si>
  <si>
    <t>-2085483548</t>
  </si>
  <si>
    <t>https://podminky.urs.cz/item/CS_URS_2025_02/767114822</t>
  </si>
  <si>
    <t>2,77*2,95+2,76*2,95</t>
  </si>
  <si>
    <t>746</t>
  </si>
  <si>
    <t>767114825</t>
  </si>
  <si>
    <t>Demontáž stěn a příček rámových zasklených z hliníkových nebo ocelových profilů vnějších přes 15 m2</t>
  </si>
  <si>
    <t>668245293</t>
  </si>
  <si>
    <t>https://podminky.urs.cz/item/CS_URS_2025_02/767114825</t>
  </si>
  <si>
    <t>5,58*2,97*4</t>
  </si>
  <si>
    <t>747</t>
  </si>
  <si>
    <t>767161834</t>
  </si>
  <si>
    <t>Demontáž zábradlí k dalšímu použití rovného nerozebíratelný spoj hmotnosti 1 m zábradlí přes 20 kg</t>
  </si>
  <si>
    <t>21069802</t>
  </si>
  <si>
    <t>https://podminky.urs.cz/item/CS_URS_2025_02/767161834</t>
  </si>
  <si>
    <t>výkres č. D.1.1.3.03+06 1. NP  pro osazení plošiny</t>
  </si>
  <si>
    <t>3,6+0,5+0,4+0,5+1,2+0,5+1,5+1,2+0,5*2</t>
  </si>
  <si>
    <t>748</t>
  </si>
  <si>
    <t>767223212</t>
  </si>
  <si>
    <t>Montáž zábradlí přímého v exteriéru na schodišti kotveného do ocelové konstrukce</t>
  </si>
  <si>
    <t>837312249</t>
  </si>
  <si>
    <t>https://podminky.urs.cz/item/CS_URS_2025_02/767223212</t>
  </si>
  <si>
    <t>749</t>
  </si>
  <si>
    <t>767311840</t>
  </si>
  <si>
    <t>Demontáž světlíků se skleněnou výplní pásových obloukových</t>
  </si>
  <si>
    <t>1045577971</t>
  </si>
  <si>
    <t>https://podminky.urs.cz/item/CS_URS_2025_02/767311840</t>
  </si>
  <si>
    <t xml:space="preserve">výkres č. D.1.1.3.03+06 1. NP </t>
  </si>
  <si>
    <t>1,8*2,4</t>
  </si>
  <si>
    <t>750</t>
  </si>
  <si>
    <t>767426201</t>
  </si>
  <si>
    <t>Montáž kovových fasádních slunolamů horizontálních</t>
  </si>
  <si>
    <t>-1165241917</t>
  </si>
  <si>
    <t>https://podminky.urs.cz/item/CS_URS_2025_02/767426201</t>
  </si>
  <si>
    <t>výkres č. D.1.1.3.15+26  Z5</t>
  </si>
  <si>
    <t>3,6*1,35*6</t>
  </si>
  <si>
    <t>5538</t>
  </si>
  <si>
    <t>Slunolam hliníkové lamely</t>
  </si>
  <si>
    <t>-1356875794</t>
  </si>
  <si>
    <t>29,16*1,05 'Přepočtené koeficientem množství</t>
  </si>
  <si>
    <t>752</t>
  </si>
  <si>
    <t>767620222</t>
  </si>
  <si>
    <t>Montáž oken s izolačními skly z hliníkových nebo ocelových profilů na polyuretanovou pěnu s dvojskly pevných do zdiva, plochy přes 0,6 do 1,5 m2</t>
  </si>
  <si>
    <t>2138975496</t>
  </si>
  <si>
    <t>https://podminky.urs.cz/item/CS_URS_2025_02/767620222</t>
  </si>
  <si>
    <t>O1</t>
  </si>
  <si>
    <t>0,85*1,75*6</t>
  </si>
  <si>
    <t>O2</t>
  </si>
  <si>
    <t>0,85*1,25*6</t>
  </si>
  <si>
    <t>753</t>
  </si>
  <si>
    <t>55341002</t>
  </si>
  <si>
    <t>okno Al s fixním zasklením dvojsklo přes plochu 1m2 do v 1,5m</t>
  </si>
  <si>
    <t>-1193155939</t>
  </si>
  <si>
    <t>754</t>
  </si>
  <si>
    <t>767640311</t>
  </si>
  <si>
    <t>Montáž dveří ocelových nebo hliníkových vnitřních jednokřídlových</t>
  </si>
  <si>
    <t>-536405204</t>
  </si>
  <si>
    <t>https://podminky.urs.cz/item/CS_URS_2025_02/767640311</t>
  </si>
  <si>
    <t>výkres č. D.1.1.3.27 ozn. Z12 nutná úprava</t>
  </si>
  <si>
    <t>755</t>
  </si>
  <si>
    <t>55341320</t>
  </si>
  <si>
    <t>dveře jednokřídlé ocelové interierové plné 600x1970mm</t>
  </si>
  <si>
    <t>1465974429</t>
  </si>
  <si>
    <t>756</t>
  </si>
  <si>
    <t>767691822</t>
  </si>
  <si>
    <t>Ostatní práce - vyvěšení nebo zavěšení kovových křídel dveří, plochy do 2 m2</t>
  </si>
  <si>
    <t>325320042</t>
  </si>
  <si>
    <t>https://podminky.urs.cz/item/CS_URS_2025_02/767691822</t>
  </si>
  <si>
    <t>757</t>
  </si>
  <si>
    <t>767995102</t>
  </si>
  <si>
    <t>Montáž ostatních atypických zámečnických konstrukcí hmotnosti přes 1 do 3 kg</t>
  </si>
  <si>
    <t>982966475</t>
  </si>
  <si>
    <t>https://podminky.urs.cz/item/CS_URS_2025_02/767995102</t>
  </si>
  <si>
    <t>výkres č. D.1.1.3.15+26 okna  sítě do oken</t>
  </si>
  <si>
    <t>758</t>
  </si>
  <si>
    <t>5537</t>
  </si>
  <si>
    <t>Moskytiéra okenní rámová hliníková komaxit</t>
  </si>
  <si>
    <t>-730223145</t>
  </si>
  <si>
    <t>0,85*1,25*6+0,85*1,75*6</t>
  </si>
  <si>
    <t>15,3*1,05 'Přepočtené koeficientem množství</t>
  </si>
  <si>
    <t>759</t>
  </si>
  <si>
    <t>767995111</t>
  </si>
  <si>
    <t>Montáž ostatních atypických zámečnických konstrukcí hmotnosti přes 3 do 5 kg</t>
  </si>
  <si>
    <t>1054526981</t>
  </si>
  <si>
    <t>https://podminky.urs.cz/item/CS_URS_2025_02/767995111</t>
  </si>
  <si>
    <t xml:space="preserve">výkres č. D.3.4-05 HEA 180 - platle </t>
  </si>
  <si>
    <t>(0,38*0,255+0,36*0,2)*0,1099</t>
  </si>
  <si>
    <t>výkres č. D.3.4.-08 - ocel.konstrukce mont. otvoru plech tl. 10 mm</t>
  </si>
  <si>
    <t>0,16*0,25*8*78,5</t>
  </si>
  <si>
    <t>tl 8 mm</t>
  </si>
  <si>
    <t>0,1*0,16*14*62,8</t>
  </si>
  <si>
    <t>Výkres č. D.3.4-10 - Ocel. konstrukce kondenzátu VZT  Tr4 140/5</t>
  </si>
  <si>
    <t>0,250*4*21,10</t>
  </si>
  <si>
    <t>platní plech sloupku tl. 10 mm</t>
  </si>
  <si>
    <t>0,3*0,3*8*78,5</t>
  </si>
  <si>
    <t>úložný plech sloupku TL. 8 mm</t>
  </si>
  <si>
    <t>0,16*0,16*8*62,08</t>
  </si>
  <si>
    <t>Kotevní plech a konzola průvlaku tl. 10mm</t>
  </si>
  <si>
    <t>(0,2*0,3*4+0,12*0,18*4)*78,5</t>
  </si>
  <si>
    <t>kotevní plech podélného profilu tl. 10</t>
  </si>
  <si>
    <t>0,16*0,16*8*78,50</t>
  </si>
  <si>
    <t>Kotevní desky sloupů</t>
  </si>
  <si>
    <t>(0,16*0,2*18+0,16*0,13*4)*62,08</t>
  </si>
  <si>
    <t>výkres č. D.1.1.3.15-27 ozn. Z11</t>
  </si>
  <si>
    <t>760</t>
  </si>
  <si>
    <t>13611224R</t>
  </si>
  <si>
    <t>Plech hladký S235JR 8,00 x 1000 x 2000 mm</t>
  </si>
  <si>
    <t>1033843032</t>
  </si>
  <si>
    <t>19,3255023018004*0,00105 'Přepočtené koeficientem množství</t>
  </si>
  <si>
    <t>761</t>
  </si>
  <si>
    <t>13611228</t>
  </si>
  <si>
    <t>plech ocelový hladký jakost S235JR tl 10mm tabule</t>
  </si>
  <si>
    <t>-1876961392</t>
  </si>
  <si>
    <t>13,8949684011526*0,00105 'Přepočtené koeficientem množství</t>
  </si>
  <si>
    <t>13611238</t>
  </si>
  <si>
    <t>plech ocelový hladký jakost S235JR tl 15mm tabule</t>
  </si>
  <si>
    <t>828681847</t>
  </si>
  <si>
    <t>0,019*1,05 'Přepočtené koeficientem množství</t>
  </si>
  <si>
    <t>1458730514</t>
  </si>
  <si>
    <t>Profil dutý čtvercový svařovaný S235JRH 140 x 5,0 mm</t>
  </si>
  <si>
    <t>-384620135</t>
  </si>
  <si>
    <t>122,608*0,00105 'Přepočtené koeficientem množství</t>
  </si>
  <si>
    <t>34575614</t>
  </si>
  <si>
    <t>žlab kabelový plechový nerezový plný v do 60mm š přes 75 do 150mm</t>
  </si>
  <si>
    <t>2094044755</t>
  </si>
  <si>
    <t>6*2,620</t>
  </si>
  <si>
    <t>767995113</t>
  </si>
  <si>
    <t>Montáž ostatních atypických zámečnických konstrukcí hmotnosti přes 10 do 20 kg</t>
  </si>
  <si>
    <t>1191924869</t>
  </si>
  <si>
    <t>https://podminky.urs.cz/item/CS_URS_2025_02/767995113</t>
  </si>
  <si>
    <t>Výkres č. D.3.4-10 - Ocel. konstrukce kondenzátu VZT  TR4 140/5</t>
  </si>
  <si>
    <t>0,5*4*21,10</t>
  </si>
  <si>
    <t>sloupky prth. stěn TR4 100/60/3</t>
  </si>
  <si>
    <t>(2,4*10+1,33*12+1,42*12)*7,12</t>
  </si>
  <si>
    <t>Paždíky  prth stěn TR4 60/60/3</t>
  </si>
  <si>
    <t>37*5,37</t>
  </si>
  <si>
    <t>14550192</t>
  </si>
  <si>
    <t>profil ocelový svařovaný jakost S235 průřez obdelníkový 100x60x3mm</t>
  </si>
  <si>
    <t>-66422380</t>
  </si>
  <si>
    <t>405,57*0,00105 'Přepočtené koeficientem množství</t>
  </si>
  <si>
    <t>14550254</t>
  </si>
  <si>
    <t>profil ocelový svařovaný jakost S235 průřez čtvercový 60x60x3mm</t>
  </si>
  <si>
    <t>296249461</t>
  </si>
  <si>
    <t>198,69*0,00105 'Přepočtené koeficientem množství</t>
  </si>
  <si>
    <t>768</t>
  </si>
  <si>
    <t>1706644939</t>
  </si>
  <si>
    <t>42,2*0,00105 'Přepočtené koeficientem množství</t>
  </si>
  <si>
    <t>769</t>
  </si>
  <si>
    <t>767995114</t>
  </si>
  <si>
    <t>Montáž ostatních atypických zámečnických konstrukcí hmotnosti přes 20 do 50 kg</t>
  </si>
  <si>
    <t>564854577</t>
  </si>
  <si>
    <t>https://podminky.urs.cz/item/CS_URS_2025_02/767995114</t>
  </si>
  <si>
    <t>výkres č. D.3.4.-08 - ocel.konstrukce mont. otvoru  U 140</t>
  </si>
  <si>
    <t>(1,535*14+3,780*2+3,7*2)*16</t>
  </si>
  <si>
    <t>Profil čtver. 140/6</t>
  </si>
  <si>
    <t>0,78*4*26,3</t>
  </si>
  <si>
    <t>Nosník kondenzátu U140</t>
  </si>
  <si>
    <t>(1,41*2+1,45*2)*16</t>
  </si>
  <si>
    <t>výkres č. D.1.1.3.27 ozn. Z1a, Z1b</t>
  </si>
  <si>
    <t>50+48</t>
  </si>
  <si>
    <t>770</t>
  </si>
  <si>
    <t>13010820</t>
  </si>
  <si>
    <t>ocel profilová jakost S235JR (11 375) průřez U (UPN) 140</t>
  </si>
  <si>
    <t>-2058028179</t>
  </si>
  <si>
    <t>663,431465781594*0,00105 'Přepočtené koeficientem množství</t>
  </si>
  <si>
    <t>771</t>
  </si>
  <si>
    <t>13314010</t>
  </si>
  <si>
    <t>tyč čtvercová tažená za studena jakost S235JRC+C 40x40mm</t>
  </si>
  <si>
    <t>1912527343</t>
  </si>
  <si>
    <t>0,0511382113821138*1,05 'Přepočtené koeficientem množství</t>
  </si>
  <si>
    <t>772</t>
  </si>
  <si>
    <t>1458730513</t>
  </si>
  <si>
    <t>Profil dutý čtvercový svařovaný S235JRH 140 x 6,0 mm</t>
  </si>
  <si>
    <t>1768836368</t>
  </si>
  <si>
    <t>82,056*0,00105 'Přepočtené koeficientem množství</t>
  </si>
  <si>
    <t>773</t>
  </si>
  <si>
    <t>15945233</t>
  </si>
  <si>
    <t>plech děrovaný tahokov oko 22/12/1,6 tl 1mm tabule</t>
  </si>
  <si>
    <t>484016360</t>
  </si>
  <si>
    <t>(15,9+21)*0,001</t>
  </si>
  <si>
    <t>0,037*1,05 'Přepočtené koeficientem množství</t>
  </si>
  <si>
    <t>774</t>
  </si>
  <si>
    <t>767995115</t>
  </si>
  <si>
    <t>Montáž ostatních atypických zámečnických konstrukcí hmotnosti přes 50 do 100 kg</t>
  </si>
  <si>
    <t>8593817</t>
  </si>
  <si>
    <t>https://podminky.urs.cz/item/CS_URS_2025_02/767995115</t>
  </si>
  <si>
    <t>výkres č. D.3.4.-08 - ocel.konstrukce mont. otvoru  U 140 - nosník kondenzátu</t>
  </si>
  <si>
    <t>3,57*2*16,0</t>
  </si>
  <si>
    <t>775</t>
  </si>
  <si>
    <t>-314047077</t>
  </si>
  <si>
    <t>114,24*0,00105 'Přepočtené koeficientem množství</t>
  </si>
  <si>
    <t>776</t>
  </si>
  <si>
    <t>767995116</t>
  </si>
  <si>
    <t>Montáž ostatních atypických zámečnických konstrukcí hmotnosti přes 100 do 250 kg</t>
  </si>
  <si>
    <t>-2068876875</t>
  </si>
  <si>
    <t>https://podminky.urs.cz/item/CS_URS_2025_02/767995116</t>
  </si>
  <si>
    <t>Výkres č. D.3.4-10 - Ocel. konstrukce kondenzátu VZT  U 180</t>
  </si>
  <si>
    <t>9,7*4*22</t>
  </si>
  <si>
    <t>U 160</t>
  </si>
  <si>
    <t>6,68*2*18,9</t>
  </si>
  <si>
    <t>777</t>
  </si>
  <si>
    <t>13010822</t>
  </si>
  <si>
    <t>ocel profilová jakost S235JR (11 375) průřez U (UPN) 160</t>
  </si>
  <si>
    <t>-989872643</t>
  </si>
  <si>
    <t>252,504*0,00105 'Přepočtené koeficientem množství</t>
  </si>
  <si>
    <t>778</t>
  </si>
  <si>
    <t>13010824</t>
  </si>
  <si>
    <t>ocel profilová jakost S235JR (11 375) průřez U (UPN) 180</t>
  </si>
  <si>
    <t>250560189</t>
  </si>
  <si>
    <t>853,6*0,00105 'Přepočtené koeficientem množství</t>
  </si>
  <si>
    <t>779</t>
  </si>
  <si>
    <t>998767102</t>
  </si>
  <si>
    <t>Přesun hmot pro zámečnické konstrukce stanovený z hmotnosti přesunovaného materiálu vodorovná dopravní vzdálenost do 50 m základní v objektech výšky přes 6 do 12 m</t>
  </si>
  <si>
    <t>-408271275</t>
  </si>
  <si>
    <t>https://podminky.urs.cz/item/CS_URS_2025_02/998767102</t>
  </si>
  <si>
    <t>Podlahy z dlaždic</t>
  </si>
  <si>
    <t>780</t>
  </si>
  <si>
    <t>771474141</t>
  </si>
  <si>
    <t>Montáž soklů z dlaždic keramických lepených cementovým flexibilním lepidlem s požlábkem nebo francouzských, výšky do 90 mm</t>
  </si>
  <si>
    <t>1139119840</t>
  </si>
  <si>
    <t>https://podminky.urs.cz/item/CS_URS_2025_02/771474141</t>
  </si>
  <si>
    <t>výkres č. D.1.1.3.15 +23 2.NP - odpočívárky+ masáže</t>
  </si>
  <si>
    <t>3,5*24+2,425+1,5*2+2,3*4+1,51*4+2,45+1,25*6+1,5*4+1,51*4</t>
  </si>
  <si>
    <t>-0,8*12</t>
  </si>
  <si>
    <t>781</t>
  </si>
  <si>
    <t>59761195</t>
  </si>
  <si>
    <t>sokl keramický mrazuvzdorný s požlábkem povrch hladký/matný tl do 10mm výšky přes 65 do 90mm</t>
  </si>
  <si>
    <t>-926369084</t>
  </si>
  <si>
    <t>117,055*1,1 'Přepočtené koeficientem množství</t>
  </si>
  <si>
    <t>782</t>
  </si>
  <si>
    <t>771474142</t>
  </si>
  <si>
    <t>Montáž soklů z dlaždic keramických lepených cementovým flexibilním lepidlem s požlábkem nebo francouzských, výšky přes 90 do 120 mm</t>
  </si>
  <si>
    <t>-640256033</t>
  </si>
  <si>
    <t>https://podminky.urs.cz/item/CS_URS_2025_02/771474142</t>
  </si>
  <si>
    <t>výkres č. D.1.1.3.15 +23 2.NP - převlékací kabiny</t>
  </si>
  <si>
    <t>3,65*2*6+5,05*2+25,175*2+0,55*8-(0,8*40+0,7)</t>
  </si>
  <si>
    <t>míst.č- 2.11.+chodba a kolonáda</t>
  </si>
  <si>
    <t>25,245*2+9,8*2-(0,8*18+0,9*2+0,6*12)</t>
  </si>
  <si>
    <t>783</t>
  </si>
  <si>
    <t>59761190</t>
  </si>
  <si>
    <t>sokl keramický mrazuvzdorný s požlábkem povrch hladký/matný tl do 10mm výšky přes 200 do 250mm</t>
  </si>
  <si>
    <t>449455989</t>
  </si>
  <si>
    <t>122,64*1,1 'Přepočtené koeficientem množství</t>
  </si>
  <si>
    <t>784</t>
  </si>
  <si>
    <t>771575633</t>
  </si>
  <si>
    <t>Montáž podlah z dlaždic keramických lepených hydroizolačním polyuretanovým lepidlem včetně hydroizolační vrstvy reliéfních nebo z dekorů, tloušťky do 10 mm přes 2 do 4 ks/m2</t>
  </si>
  <si>
    <t>-1994064360</t>
  </si>
  <si>
    <t>https://podminky.urs.cz/item/CS_URS_2025_02/771575633</t>
  </si>
  <si>
    <t xml:space="preserve">výkres č. D.1.1.3.15 +23 2.NP  skladba S4a,S4b, S7a ,S8, S9a </t>
  </si>
  <si>
    <t>13,9+64,4+30,3+119,3+42,6</t>
  </si>
  <si>
    <t>odpočet kamenný koberec</t>
  </si>
  <si>
    <t>-38,10</t>
  </si>
  <si>
    <t>785</t>
  </si>
  <si>
    <t>59761100</t>
  </si>
  <si>
    <t>dlažba keramická slinutá mrazuvzdorná R9 povrch reliéfní/lapovaný tl do 10mm přes 2 do 4ks/m2</t>
  </si>
  <si>
    <t>-270374520</t>
  </si>
  <si>
    <t>232,4*1,15 'Přepočtené koeficientem množství</t>
  </si>
  <si>
    <t>786</t>
  </si>
  <si>
    <t>59761152</t>
  </si>
  <si>
    <t>dlažba keramická slinutá mrazuvzdorná R10/A povrch hladký/matný tl do 10mm přes 2 do 4ks/m2</t>
  </si>
  <si>
    <t>1969972372</t>
  </si>
  <si>
    <t>36,2*1,15 'Přepočtené koeficientem množství</t>
  </si>
  <si>
    <t>787</t>
  </si>
  <si>
    <t>771577261</t>
  </si>
  <si>
    <t>Montáž podlah z dlaždic keramických lepených hydroizolačním polyuretanovým lepidlem Příplatek k cenám za plochu do 5 m2 jednotlivě</t>
  </si>
  <si>
    <t>-401284914</t>
  </si>
  <si>
    <t>https://podminky.urs.cz/item/CS_URS_2025_02/771577261</t>
  </si>
  <si>
    <t>2,86+1,1+1,55</t>
  </si>
  <si>
    <t>788</t>
  </si>
  <si>
    <t>771591483</t>
  </si>
  <si>
    <t>Dvoudílný spádový profil montáž profilu</t>
  </si>
  <si>
    <t>-707365922</t>
  </si>
  <si>
    <t>https://podminky.urs.cz/item/CS_URS_2025_02/771591483</t>
  </si>
  <si>
    <t>výkres č. D.1.1.3.15+26    D1 přechodová ukončujícíc lišt</t>
  </si>
  <si>
    <t>0,81</t>
  </si>
  <si>
    <t>0,71</t>
  </si>
  <si>
    <t>789</t>
  </si>
  <si>
    <t>19416013</t>
  </si>
  <si>
    <t>lišta ukončovací nerezová 12,5mm</t>
  </si>
  <si>
    <t>-701641872</t>
  </si>
  <si>
    <t>45,52*1,1 'Přepočtené koeficientem množství</t>
  </si>
  <si>
    <t>790</t>
  </si>
  <si>
    <t>998771102</t>
  </si>
  <si>
    <t>Přesun hmot pro podlahy z dlaždic stanovený z hmotnosti přesunovaného materiálu vodorovná dopravní vzdálenost do 50 m základní v objektech výšky přes 6 do 12 m</t>
  </si>
  <si>
    <t>1068254674</t>
  </si>
  <si>
    <t>https://podminky.urs.cz/item/CS_URS_2025_02/998771102</t>
  </si>
  <si>
    <t>Podlahy povlakové</t>
  </si>
  <si>
    <t>791</t>
  </si>
  <si>
    <t>776222111</t>
  </si>
  <si>
    <t>Montáž podlahovin z PVC lepením 2-složkovým lepidlem (do vlhkých prostor) z pásů</t>
  </si>
  <si>
    <t>48819716</t>
  </si>
  <si>
    <t>https://podminky.urs.cz/item/CS_URS_2025_02/776222111</t>
  </si>
  <si>
    <t>1,70*(3,50*24+2,425+1,5*2+2,3*4+1,51*4+2,425)</t>
  </si>
  <si>
    <t>792</t>
  </si>
  <si>
    <t>28411100</t>
  </si>
  <si>
    <t>podlahovina vinylová homogenní se změkčovadly z přírodního oleje třída zátěže 34/43, hořlavost Bfl-s1 tl 2mm</t>
  </si>
  <si>
    <t>-1968660292</t>
  </si>
  <si>
    <t>182,053*1,1 'Přepočtené koeficientem množství</t>
  </si>
  <si>
    <t>793</t>
  </si>
  <si>
    <t>998776102</t>
  </si>
  <si>
    <t>Přesun hmot pro podlahy povlakové stanovený z hmotnosti přesunovaného materiálu vodorovná dopravní vzdálenost do 50 m základní v objektech výšky přes 6 do 12 m</t>
  </si>
  <si>
    <t>-145284074</t>
  </si>
  <si>
    <t>https://podminky.urs.cz/item/CS_URS_2025_02/998776102</t>
  </si>
  <si>
    <t>Podlahy lité</t>
  </si>
  <si>
    <t>794</t>
  </si>
  <si>
    <t>777211212</t>
  </si>
  <si>
    <t>Podlahy z epoxidové pryskyřice a oblázků (kamenný koberec) mramorových frakce 4 až 7 mm, tl. 14 mm</t>
  </si>
  <si>
    <t>-1532557556</t>
  </si>
  <si>
    <t>https://podminky.urs.cz/item/CS_URS_2025_02/777211212</t>
  </si>
  <si>
    <t>795</t>
  </si>
  <si>
    <t>777211711</t>
  </si>
  <si>
    <t>Podlahy z epoxidové pryskyřice a oblázků (kamenný koberec) ostatní práce plnící tmel pro vytvoření nepropustného povrchu</t>
  </si>
  <si>
    <t>-612387316</t>
  </si>
  <si>
    <t>https://podminky.urs.cz/item/CS_URS_2025_02/777211711</t>
  </si>
  <si>
    <t>796</t>
  </si>
  <si>
    <t>777511105</t>
  </si>
  <si>
    <t>Krycí stěrka dekorativní epoxidová, tloušťky přes 2 do 3 mm</t>
  </si>
  <si>
    <t>-2032782766</t>
  </si>
  <si>
    <t>https://podminky.urs.cz/item/CS_URS_2025_02/777511105</t>
  </si>
  <si>
    <t>výkres č. D.1.1.3.14 . 1.NP chodba- skladba S3b</t>
  </si>
  <si>
    <t>797</t>
  </si>
  <si>
    <t>998777102</t>
  </si>
  <si>
    <t>Přesun hmot pro podlahy lité stanovený z hmotnosti přesunovaného materiálu vodorovná dopravní vzdálenost do 50 m základní v objektech výšky přes 6 do 12 m</t>
  </si>
  <si>
    <t>1394420696</t>
  </si>
  <si>
    <t>https://podminky.urs.cz/item/CS_URS_2025_02/998777102</t>
  </si>
  <si>
    <t>Dokončovací práce - obklady</t>
  </si>
  <si>
    <t>798</t>
  </si>
  <si>
    <t>781111011</t>
  </si>
  <si>
    <t>Příprava podkladu před provedením obkladu oprášení (ometení) stěny</t>
  </si>
  <si>
    <t>-585917308</t>
  </si>
  <si>
    <t>https://podminky.urs.cz/item/CS_URS_2025_02/781111011</t>
  </si>
  <si>
    <t xml:space="preserve">výkres č. D.1.1.3.15 - míst.č. odpočívárna  a masáže </t>
  </si>
  <si>
    <t>2,2*(0,5*2*6+1,205+1,05*4+1,2)</t>
  </si>
  <si>
    <t>1,8*1,8*5-0,7*0,7</t>
  </si>
  <si>
    <t>2,6*(2,25*12+2,8*12+1*6)-0,9*2,1*12</t>
  </si>
  <si>
    <t>2,2*(1,1*2+2,55*2)-0,8*2,1</t>
  </si>
  <si>
    <t>výkres č. D.1.1.3.15 - míst.č. odpočívárna  a masáže parapety</t>
  </si>
  <si>
    <t>1,75*6+1,25*6</t>
  </si>
  <si>
    <t>799</t>
  </si>
  <si>
    <t>781121011</t>
  </si>
  <si>
    <t>Příprava podkladu před provedením obkladu nátěr penetrační na stěnu</t>
  </si>
  <si>
    <t>1792097148</t>
  </si>
  <si>
    <t>https://podminky.urs.cz/item/CS_URS_2025_02/781121011</t>
  </si>
  <si>
    <t>800</t>
  </si>
  <si>
    <t>781475413</t>
  </si>
  <si>
    <t>Montáž keramických obkladů stěn lepených hydroizolačním polyuretanovým lepidlem včetně hydroizolační vrstvy hladkých přes 2 do 4 ks/m2</t>
  </si>
  <si>
    <t>1920274759</t>
  </si>
  <si>
    <t>https://podminky.urs.cz/item/CS_URS_2025_02/781475413</t>
  </si>
  <si>
    <t>801</t>
  </si>
  <si>
    <t>WAKRVK523</t>
  </si>
  <si>
    <t>Obklad keramický 300x600 mm</t>
  </si>
  <si>
    <t>1181085560</t>
  </si>
  <si>
    <t>150,48*1,1 'Přepočtené koeficientem množství</t>
  </si>
  <si>
    <t>802</t>
  </si>
  <si>
    <t>WIRVN529</t>
  </si>
  <si>
    <t>Obklad keramická dekor vícebarevné 300x900 mm</t>
  </si>
  <si>
    <t>16900349</t>
  </si>
  <si>
    <t>57,821*1,1 'Přepočtené koeficientem množství</t>
  </si>
  <si>
    <t>803</t>
  </si>
  <si>
    <t>781491011</t>
  </si>
  <si>
    <t>Montáž zrcadel lepených silikonovým tmelem na podkladní omítku, plochy do 1 m2</t>
  </si>
  <si>
    <t>82454381</t>
  </si>
  <si>
    <t>https://podminky.urs.cz/item/CS_URS_2025_02/781491011</t>
  </si>
  <si>
    <t>výkres č. D.1.1.24 míst. masáže</t>
  </si>
  <si>
    <t>804</t>
  </si>
  <si>
    <t>IST.0013493.URS</t>
  </si>
  <si>
    <t>zrcadlo nemontované bronzové, tl. 4mm,</t>
  </si>
  <si>
    <t>2130764969</t>
  </si>
  <si>
    <t>6*1,1 'Přepočtené koeficientem množství</t>
  </si>
  <si>
    <t>805</t>
  </si>
  <si>
    <t>781492151</t>
  </si>
  <si>
    <t>Obklad - dokončující práce montáž profilu kladeného do malty ukončovacího</t>
  </si>
  <si>
    <t>-1146707798</t>
  </si>
  <si>
    <t>https://podminky.urs.cz/item/CS_URS_2025_02/781492151</t>
  </si>
  <si>
    <t>výkres č. D.1.1.3.15 - míst.č. odpočívárna  a masáže 2 vrstvy</t>
  </si>
  <si>
    <t>(0,5*2*6+1,205+1,05*4+1,2)</t>
  </si>
  <si>
    <t>1,8*3*5</t>
  </si>
  <si>
    <t>2,25*12+2,8*12+1*6-0,9*2,1*12</t>
  </si>
  <si>
    <t>1,1*2+2,55*2</t>
  </si>
  <si>
    <t>806</t>
  </si>
  <si>
    <t>19416012</t>
  </si>
  <si>
    <t>lišta ukončovací nerezová 10mm</t>
  </si>
  <si>
    <t>1662817320</t>
  </si>
  <si>
    <t>90,825*1,05 'Přepočtené koeficientem množství</t>
  </si>
  <si>
    <t>807</t>
  </si>
  <si>
    <t>781674123</t>
  </si>
  <si>
    <t>Montáž keramických obkladů parapetů lepených flexibilním rychletuhnoucím lepidlem, šířky parapetu přes 150 do 200 mm</t>
  </si>
  <si>
    <t>-1554220503</t>
  </si>
  <si>
    <t>https://podminky.urs.cz/item/CS_URS_2025_02/781674123</t>
  </si>
  <si>
    <t>808</t>
  </si>
  <si>
    <t>-5206640</t>
  </si>
  <si>
    <t>18*0,22 'Přepočtené koeficientem množství</t>
  </si>
  <si>
    <t>809</t>
  </si>
  <si>
    <t>998781102</t>
  </si>
  <si>
    <t>Přesun hmot pro obklady keramické stanovený z hmotnosti přesunovaného materiálu vodorovná dopravní vzdálenost do 50 m základní v objektech výšky přes 6 do 12 m</t>
  </si>
  <si>
    <t>983146849</t>
  </si>
  <si>
    <t>https://podminky.urs.cz/item/CS_URS_2025_02/998781102</t>
  </si>
  <si>
    <t>Dokončovací práce - nátěry</t>
  </si>
  <si>
    <t>810</t>
  </si>
  <si>
    <t>783113121</t>
  </si>
  <si>
    <t>Napouštěcí nátěr truhlářských konstrukcí dvojnásobný fungicidní syntetický</t>
  </si>
  <si>
    <t>-1197682917</t>
  </si>
  <si>
    <t>https://podminky.urs.cz/item/CS_URS_2025_02/783113121</t>
  </si>
  <si>
    <t xml:space="preserve">výkres č, D.1.1.3.19 - skladba S6a doplnění střešní </t>
  </si>
  <si>
    <t>811</t>
  </si>
  <si>
    <t>783301313</t>
  </si>
  <si>
    <t>Příprava podkladu zámečnických konstrukcí před provedením nátěru odmaštění odmašťovačem ředidlovým</t>
  </si>
  <si>
    <t>-1567596859</t>
  </si>
  <si>
    <t>https://podminky.urs.cz/item/CS_URS_2025_02/783301313</t>
  </si>
  <si>
    <t>0,22*6*6,025*4+0,16*63,590*4+0,14*4*0,78*4</t>
  </si>
  <si>
    <t>0,16*0,25*2*8+0,1*0,16*2*15+0,14*5*1,535*14+0,14*5*3,78*2+0,14*5*3,5*2</t>
  </si>
  <si>
    <t>812</t>
  </si>
  <si>
    <t>783314203</t>
  </si>
  <si>
    <t>Základní antikorozní nátěr zámečnických konstrukcí jednonásobný syntetický samozákladující</t>
  </si>
  <si>
    <t>815379426</t>
  </si>
  <si>
    <t>https://podminky.urs.cz/item/CS_URS_2025_02/783314203</t>
  </si>
  <si>
    <t>813</t>
  </si>
  <si>
    <t>783315101</t>
  </si>
  <si>
    <t>Mezinátěr zámečnických konstrukcí jednonásobný syntetický standardní</t>
  </si>
  <si>
    <t>-5005996</t>
  </si>
  <si>
    <t>https://podminky.urs.cz/item/CS_URS_2025_02/783315101</t>
  </si>
  <si>
    <t>814</t>
  </si>
  <si>
    <t>783317101</t>
  </si>
  <si>
    <t>Krycí nátěr (email) zámečnických konstrukcí jednonásobný syntetický standardní</t>
  </si>
  <si>
    <t>-610331390</t>
  </si>
  <si>
    <t>https://podminky.urs.cz/item/CS_URS_2025_02/783317101</t>
  </si>
  <si>
    <t>815</t>
  </si>
  <si>
    <t>783932151</t>
  </si>
  <si>
    <t>Vyrovnání podkladu betonových podlah lokálně, tloušťky do 3 mm, tmelem epoxidovým, plochy jednotlivě do 0,1 m2</t>
  </si>
  <si>
    <t>-1128305693</t>
  </si>
  <si>
    <t>https://podminky.urs.cz/item/CS_URS_2025_02/783932151</t>
  </si>
  <si>
    <t>výkres č. D.1.1.3.13. 1. PP- roznášecí deska skladba S2a  3 kus/m2</t>
  </si>
  <si>
    <t>3*6*3</t>
  </si>
  <si>
    <t>Skladba S2b  3kus/m2</t>
  </si>
  <si>
    <t>17*3</t>
  </si>
  <si>
    <t>zbytek stávající plochy  k hraně sběrné nádrže a k žb. sloupům  3kus/m2</t>
  </si>
  <si>
    <t>(1,05*3+1*1/2+0,5*7)*3</t>
  </si>
  <si>
    <t>816</t>
  </si>
  <si>
    <t>783937163</t>
  </si>
  <si>
    <t>Krycí (uzavírací) nátěr betonových podlah dvojnásobný epoxidový rozpouštědlový</t>
  </si>
  <si>
    <t>-1512184300</t>
  </si>
  <si>
    <t>https://podminky.urs.cz/item/CS_URS_2025_02/783937163</t>
  </si>
  <si>
    <t xml:space="preserve">výkres č. D.1.1.3.13. 1. PP- roznášecí deska skladba S2a </t>
  </si>
  <si>
    <t>3*6+0,2*(3*2+6*2)</t>
  </si>
  <si>
    <t>(1,05*3+1*1/2+0,5*7)</t>
  </si>
  <si>
    <t>Dokončovací práce - malby a tapety</t>
  </si>
  <si>
    <t>817</t>
  </si>
  <si>
    <t>784211001</t>
  </si>
  <si>
    <t>Malby z malířských směsí oděruvzdorných za mokra jednonásobné, bílé za mokra odruvzdorné výborně v místnostech výšky do 3,80 m</t>
  </si>
  <si>
    <t>-458309136</t>
  </si>
  <si>
    <t>https://podminky.urs.cz/item/CS_URS_2025_02/784211001</t>
  </si>
  <si>
    <t>chodba stěna se shozy - oprava</t>
  </si>
  <si>
    <t>2,98*22,60</t>
  </si>
  <si>
    <t>2,98*(1,19*2+5,51*2+1,19*2+5,61*2)+1,19*5,51+1,19*5,61</t>
  </si>
  <si>
    <t>2,95*(7,2*2+0,41*2+0,66*2+8,01+0,41*3+6,86*2+5,61)</t>
  </si>
  <si>
    <t>4,56*(5,58*2+1,34*2+2,4+0,41+0,26*2)</t>
  </si>
  <si>
    <t>3,1*(27,575*2+9,7*2)+64,39</t>
  </si>
  <si>
    <t>vedlejší chodby</t>
  </si>
  <si>
    <t>3,1*15*2+2,04*15+5,98*15</t>
  </si>
  <si>
    <t>Dokončovací práce - čalounické úpravy</t>
  </si>
  <si>
    <t>818</t>
  </si>
  <si>
    <t>786623011</t>
  </si>
  <si>
    <t>Montáž venkovních žaluzií do okenního nebo dveřního otvoru ovládaných motorem, upevněných na rám nebo do žaluziově schránky, plochy do 4 m2</t>
  </si>
  <si>
    <t>-52699181</t>
  </si>
  <si>
    <t>https://podminky.urs.cz/item/CS_URS_2025_02/786623011</t>
  </si>
  <si>
    <t>výkres č. D.1.1.3.15+26 okna</t>
  </si>
  <si>
    <t>819</t>
  </si>
  <si>
    <t>55342523</t>
  </si>
  <si>
    <t>žaluzie Z-90 ovládaná základním motorem včetně příslušenství plochy do 1,25m2</t>
  </si>
  <si>
    <t>-425447101</t>
  </si>
  <si>
    <t>6,375*1,05 'Přepočtené koeficientem množství</t>
  </si>
  <si>
    <t>820</t>
  </si>
  <si>
    <t>55342525</t>
  </si>
  <si>
    <t>žaluzie Z-90 ovládaná základním motorem včetně příslušenství plochy do 2,0m2</t>
  </si>
  <si>
    <t>-1169802651</t>
  </si>
  <si>
    <t>0,85*1,75</t>
  </si>
  <si>
    <t>821</t>
  </si>
  <si>
    <t>998786102</t>
  </si>
  <si>
    <t>Přesun hmot pro stínění a čalounické úpravy stanovený z hmotnosti přesunovaného materiálu vodorovná dopravní vzdálenost do 50 m základní v objektech výšky (hloubky) přes 6 do 12 m</t>
  </si>
  <si>
    <t>-15776301</t>
  </si>
  <si>
    <t>https://podminky.urs.cz/item/CS_URS_2025_02/998786102</t>
  </si>
  <si>
    <t>Povrchové úpravy ocelových konstrukcí a technologických zařízení</t>
  </si>
  <si>
    <t>822</t>
  </si>
  <si>
    <t>789326135</t>
  </si>
  <si>
    <t>Protipožární zpěňující nátěr ocelových konstrukcí třídy II jednosložkový rozpouštědlový, funkční tloušťky přes 350 do 500 µm</t>
  </si>
  <si>
    <t>-444200048</t>
  </si>
  <si>
    <t>https://podminky.urs.cz/item/CS_URS_2025_02/789326135</t>
  </si>
  <si>
    <t>823</t>
  </si>
  <si>
    <t>789421214</t>
  </si>
  <si>
    <t>Provedení žárového stříkání ocelových konstrukcí zinkem, tloušťky 50 μm, třídy IV (0,535 kg Zn/m2)</t>
  </si>
  <si>
    <t>-841556195</t>
  </si>
  <si>
    <t>https://podminky.urs.cz/item/CS_URS_2025_02/789421214</t>
  </si>
  <si>
    <t xml:space="preserve">9,7*4*(0,18*2+0,7*4) </t>
  </si>
  <si>
    <t>TR4. 140/140/5</t>
  </si>
  <si>
    <t>0,14*4*0,25*4</t>
  </si>
  <si>
    <t>0,14*4*0,5*4</t>
  </si>
  <si>
    <t>Plech. kotvní prvky</t>
  </si>
  <si>
    <t>0,16*0,16*2*8+0,2*0,3*2*4+0,12*0,18*2*4+0,16*0,16*2*8+0,16*0,2*2*18+0,16*0,13*2*4</t>
  </si>
  <si>
    <t>U 140</t>
  </si>
  <si>
    <t>(0,14*2+0,7*4)*(1,41*2+3,75*2+1,45*2)</t>
  </si>
  <si>
    <t>(0,16*2+0,7*4)*(6,68*2)</t>
  </si>
  <si>
    <t>TR4. 100/50/6</t>
  </si>
  <si>
    <t>(0,1*2+0,06*2)*(2,4*10+1,33*12+1,42*12)</t>
  </si>
  <si>
    <t>TR4. 60/60/3</t>
  </si>
  <si>
    <t>0,06*4*37</t>
  </si>
  <si>
    <t>výkres č. D.1.1.3.27- ozn. Z1a, Z1b</t>
  </si>
  <si>
    <t>1,8*(0,8*2+1,2+0,8+1,2+0,3)*2</t>
  </si>
  <si>
    <t>824</t>
  </si>
  <si>
    <t>15625101</t>
  </si>
  <si>
    <t>drát metalizační Zn D 3mm</t>
  </si>
  <si>
    <t>-1433725229</t>
  </si>
  <si>
    <t>254,959*0,535 'Přepočtené koeficientem množství</t>
  </si>
  <si>
    <t>Práce a dodávky M</t>
  </si>
  <si>
    <t>46-M</t>
  </si>
  <si>
    <t>Zemní práce při extr.mont.pracích</t>
  </si>
  <si>
    <t>825</t>
  </si>
  <si>
    <t>460932111</t>
  </si>
  <si>
    <t>OSAZENÍ HMOŽDINEK VČETNĚ VYVRTÁNÍ OTVORŮ DO PR. 8 mm</t>
  </si>
  <si>
    <t>-1092350225</t>
  </si>
  <si>
    <t>SLP</t>
  </si>
  <si>
    <t>826</t>
  </si>
  <si>
    <t>NN</t>
  </si>
  <si>
    <t>1026</t>
  </si>
  <si>
    <t>460010024</t>
  </si>
  <si>
    <t>VYTÝČENÍ KABELOVÉ TRATI DO 1km</t>
  </si>
  <si>
    <t>km</t>
  </si>
  <si>
    <t>-753764659</t>
  </si>
  <si>
    <t>Poznámka k položce:_x000D_
celková délka výkopů 28m: 28m (35x80)</t>
  </si>
  <si>
    <t>0,028</t>
  </si>
  <si>
    <t>827</t>
  </si>
  <si>
    <t>460010024.1</t>
  </si>
  <si>
    <t>VYTÝČENÍ STÁVAJÍCÍCH PODZEMNÍCH SÍTÍ V TRASÁCH VÝKOPŮ</t>
  </si>
  <si>
    <t>-1346879840</t>
  </si>
  <si>
    <t>Poznámka k položce:_x000D_
dle skutečnosti</t>
  </si>
  <si>
    <t>828</t>
  </si>
  <si>
    <t>460171172</t>
  </si>
  <si>
    <t>VÝKOP RÝHY 35x80, 28m</t>
  </si>
  <si>
    <t>-260431175</t>
  </si>
  <si>
    <t>Poznámka k položce:_x000D_
0,35m(šířka výkopu) x 0,8m(hloubka výkopu) x 28m(celková délka výkopu)</t>
  </si>
  <si>
    <t>829</t>
  </si>
  <si>
    <t>460451152</t>
  </si>
  <si>
    <t>ZÁHOZ RÝHY 35x80 VČETNĚ HUTNĚNÍ, 28m</t>
  </si>
  <si>
    <t>2010741654</t>
  </si>
  <si>
    <t>830</t>
  </si>
  <si>
    <t>460541111</t>
  </si>
  <si>
    <t>PROVIZORNÍ ÚPRAVA TERÉNU</t>
  </si>
  <si>
    <t>-1779712375</t>
  </si>
  <si>
    <t>Poznámka k položce:_x000D_
0,35m x 28m</t>
  </si>
  <si>
    <t>9,8</t>
  </si>
  <si>
    <t>831</t>
  </si>
  <si>
    <t>460881612</t>
  </si>
  <si>
    <t>KABELOVÝ PROSTUP DO PRŮMĚRU 100mm</t>
  </si>
  <si>
    <t>-1867649769</t>
  </si>
  <si>
    <t>Poznámka k položce:_x000D_
3,0m (kabel k přečerpávací šachtě)</t>
  </si>
  <si>
    <t>832</t>
  </si>
  <si>
    <t>460951112</t>
  </si>
  <si>
    <t>ZABETONOVÁNÍ OTVORŮ VE STROPECH DO 0,09m2 DO 20cm (TLOUŠŤKA STROPU 40cm =&gt; CENA 2x NAVÝŠENA)</t>
  </si>
  <si>
    <t>-1937254619</t>
  </si>
  <si>
    <t>833</t>
  </si>
  <si>
    <t>468081312</t>
  </si>
  <si>
    <t>VYBOURÁNÍ OTVORŮ VE ZDIVU CIHELNÉM DO 0,0225m2 – DO 30cm</t>
  </si>
  <si>
    <t>2037672539</t>
  </si>
  <si>
    <t>834</t>
  </si>
  <si>
    <t>468082212</t>
  </si>
  <si>
    <t>VYBOURÁNÍ OTVORŮ VE STROPECH DO 0,09m2 – DO 20cm (TLOUŠŤKA STROPU 40cm =&gt; CENA 2x NAVÝŠENA)</t>
  </si>
  <si>
    <t>-1243666955</t>
  </si>
  <si>
    <t>835</t>
  </si>
  <si>
    <t>Pol1.1</t>
  </si>
  <si>
    <t>VÝMALBA A NÁTĚRY ZAČIŠTĚNÝCH STAVEBNÍCH KONSTRUKCÍ A NOVÝCH STAVEBNÍCH KONSTRUKCÍ, 1x PENETRACE + 2x NÁTĚR</t>
  </si>
  <si>
    <t>1673161215</t>
  </si>
  <si>
    <t>Poznámka k položce:_x000D_
5m2</t>
  </si>
  <si>
    <t>836</t>
  </si>
  <si>
    <t>Pol2.1</t>
  </si>
  <si>
    <t>DOPRAVA MATERIÁLU PO STAVBĚ</t>
  </si>
  <si>
    <t>komplet</t>
  </si>
  <si>
    <t>-326868672</t>
  </si>
  <si>
    <t>837</t>
  </si>
  <si>
    <t>Pol3</t>
  </si>
  <si>
    <t>LIKVIDACE ODPADU VČETNĚ ODVOZU DO 20km</t>
  </si>
  <si>
    <t>336023918</t>
  </si>
  <si>
    <t>Poznámka k položce:_x000D_
2,5t</t>
  </si>
  <si>
    <t>0,1</t>
  </si>
  <si>
    <t>838</t>
  </si>
  <si>
    <t>Pol4.1</t>
  </si>
  <si>
    <t>LEŠENÍ – POJÍZDNÉ INTERIÉROVÉ</t>
  </si>
  <si>
    <t>-930015479</t>
  </si>
  <si>
    <t>839</t>
  </si>
  <si>
    <t>Pol5.1</t>
  </si>
  <si>
    <t>PENETRAČNÍ NÁTĚR – 1 kg</t>
  </si>
  <si>
    <t>-1775564986</t>
  </si>
  <si>
    <t>840</t>
  </si>
  <si>
    <t>Pol6.1</t>
  </si>
  <si>
    <t>BARVA BÍLÁ PRO VÝMALBU – 1 kg</t>
  </si>
  <si>
    <t>590932061</t>
  </si>
  <si>
    <t>841</t>
  </si>
  <si>
    <t>Pol7.1</t>
  </si>
  <si>
    <t>DALŠÍ PODRUŽNÝ MATERIÁL – SÁDRA, JÁDROVÁ OMÍTKA, ŠTUK, KRYCÍ FÓLIE, MASKOVACÍ PÁSKA</t>
  </si>
  <si>
    <t>89974796</t>
  </si>
  <si>
    <t>HZS</t>
  </si>
  <si>
    <t>Hodinové zúčtovací sazby</t>
  </si>
  <si>
    <t>842</t>
  </si>
  <si>
    <t>HZS1291</t>
  </si>
  <si>
    <t>Hodinové zúčtovací sazby profesí HSV zemní a pomocné práce pomocný stavební dělník</t>
  </si>
  <si>
    <t>hod</t>
  </si>
  <si>
    <t>670715780</t>
  </si>
  <si>
    <t>https://podminky.urs.cz/item/CS_URS_2025_02/HZS1291</t>
  </si>
  <si>
    <t>vyrovnání dlažby na palety šlapáky</t>
  </si>
  <si>
    <t>843</t>
  </si>
  <si>
    <t>HZS1292</t>
  </si>
  <si>
    <t>Hodinové zúčtovací sazby profesí HSV zemní a pomocné práce stavební dělník</t>
  </si>
  <si>
    <t>1267025942</t>
  </si>
  <si>
    <t>https://podminky.urs.cz/item/CS_URS_2025_02/HZS1292</t>
  </si>
  <si>
    <t>práce neobsazené v položkách a při rekonstrukci</t>
  </si>
  <si>
    <t>3*8*10</t>
  </si>
  <si>
    <t>repasování fontány</t>
  </si>
  <si>
    <t>02 - Příjezdová komunikace a jeřábová dráha</t>
  </si>
  <si>
    <t>113151111</t>
  </si>
  <si>
    <t>Rozebírání zpevněných ploch s přemístěním na skládku na vzdálenost do 20 m nebo s naložením na dopravní prostředek ze silničních panelů</t>
  </si>
  <si>
    <t>187250955</t>
  </si>
  <si>
    <t>https://podminky.urs.cz/item/CS_URS_2025_02/113151111</t>
  </si>
  <si>
    <t>výkres č. C3 - komunikace</t>
  </si>
  <si>
    <t>pod jeřáb</t>
  </si>
  <si>
    <t>9*7</t>
  </si>
  <si>
    <t>90*4</t>
  </si>
  <si>
    <t>113152111</t>
  </si>
  <si>
    <t>Odstranění podkladů zpevněných ploch s přemístěním na skládku na vzdálenost do 20 m nebo s naložením na dopravní prostředek z kameniva těženého</t>
  </si>
  <si>
    <t>-224838336</t>
  </si>
  <si>
    <t>https://podminky.urs.cz/item/CS_URS_2025_02/113152111</t>
  </si>
  <si>
    <t>90*5*0,15</t>
  </si>
  <si>
    <t>9*7*0,2</t>
  </si>
  <si>
    <t>113311171</t>
  </si>
  <si>
    <t>Odstranění geosyntetik s uložením na vzdálenost do 20 m nebo naložením na dopravní prostředek geotextilie</t>
  </si>
  <si>
    <t>1160447844</t>
  </si>
  <si>
    <t>https://podminky.urs.cz/item/CS_URS_2025_02/113311171</t>
  </si>
  <si>
    <t>90*6</t>
  </si>
  <si>
    <t>10*8</t>
  </si>
  <si>
    <t>181101123</t>
  </si>
  <si>
    <t>Úprava pozemku s rozpojením a přehrnutím včetně urovnání v zemině skupiny 1 a 2, s přemístěním na vzdálenost přes 40 do 60 m</t>
  </si>
  <si>
    <t>345086859</t>
  </si>
  <si>
    <t>https://podminky.urs.cz/item/CS_URS_2025_02/181101123</t>
  </si>
  <si>
    <t>90*6*0,2</t>
  </si>
  <si>
    <t>10*8*0,2</t>
  </si>
  <si>
    <t>181411131</t>
  </si>
  <si>
    <t>Založení trávníku na půdě předem připravené plochy do 1000 m2 výsevem včetně utažení parkového v rovině nebo na svahu do 1:5</t>
  </si>
  <si>
    <t>794198165</t>
  </si>
  <si>
    <t>https://podminky.urs.cz/item/CS_URS_2025_02/181411131</t>
  </si>
  <si>
    <t>00572420</t>
  </si>
  <si>
    <t>osivo směs travní parková okrasná</t>
  </si>
  <si>
    <t>-634252865</t>
  </si>
  <si>
    <t>620*0,02 'Přepočtené koeficientem množství</t>
  </si>
  <si>
    <t>182303111</t>
  </si>
  <si>
    <t>Doplnění zeminy nebo substrátu na travnatých plochách tloušťky do 50 mm v rovině nebo na svahu do 1:5</t>
  </si>
  <si>
    <t>717374202</t>
  </si>
  <si>
    <t>https://podminky.urs.cz/item/CS_URS_2025_02/182303111</t>
  </si>
  <si>
    <t>10371500</t>
  </si>
  <si>
    <t>substrát pro trávníky VL</t>
  </si>
  <si>
    <t>1439935625</t>
  </si>
  <si>
    <t>620*0,051 'Přepočtené koeficientem množství</t>
  </si>
  <si>
    <t>1899843572</t>
  </si>
  <si>
    <t>620*0,01</t>
  </si>
  <si>
    <t>-86237326</t>
  </si>
  <si>
    <t>90*5</t>
  </si>
  <si>
    <t>564861011</t>
  </si>
  <si>
    <t>Podklad ze štěrkodrti ŠD s rozprostřením a zhutněním plochy jednotlivě do 100 m2, po zhutnění tl. 200 mm</t>
  </si>
  <si>
    <t>1399759782</t>
  </si>
  <si>
    <t>https://podminky.urs.cz/item/CS_URS_2025_02/564861011</t>
  </si>
  <si>
    <t>584121109</t>
  </si>
  <si>
    <t>Osazení silničních dílců ze železového betonu s podkladem z kameniva těženého do tl. 40 mm jakéhokoliv druhu a velikosti, na plochu jednotlivě přes 15 do 50 m2</t>
  </si>
  <si>
    <t>-1381248191</t>
  </si>
  <si>
    <t>https://podminky.urs.cz/item/CS_URS_2025_02/584121109</t>
  </si>
  <si>
    <t>59381007</t>
  </si>
  <si>
    <t>panel silniční 3,00x2,00x0,18m</t>
  </si>
  <si>
    <t>-2143902576</t>
  </si>
  <si>
    <t>2*4</t>
  </si>
  <si>
    <t>584121111</t>
  </si>
  <si>
    <t>Osazení silničních dílců ze železového betonu s podkladem z kameniva těženého do tl. 40 mm jakéhokoliv druhu a velikosti, na plochu jednotlivě přes 50 do 200 m2</t>
  </si>
  <si>
    <t>829870165</t>
  </si>
  <si>
    <t>https://podminky.urs.cz/item/CS_URS_2025_02/584121111</t>
  </si>
  <si>
    <t>823870484</t>
  </si>
  <si>
    <t>90/2</t>
  </si>
  <si>
    <t>59381008</t>
  </si>
  <si>
    <t>panel silniční 3,00x1,00x0,18m</t>
  </si>
  <si>
    <t>617541302</t>
  </si>
  <si>
    <t>90/3</t>
  </si>
  <si>
    <t>919726123</t>
  </si>
  <si>
    <t>Geotextilie netkaná pro ochranu, separaci nebo filtraci měrná hmotnost přes 300 do 500 g/m2</t>
  </si>
  <si>
    <t>1611752904</t>
  </si>
  <si>
    <t>https://podminky.urs.cz/item/CS_URS_2025_02/919726123</t>
  </si>
  <si>
    <t>997002511</t>
  </si>
  <si>
    <t>Vodorovné přemístění suti a vybouraných hmot bez naložení, se složením a hrubým urovnáním na vzdálenost do 1 km</t>
  </si>
  <si>
    <t>934203223</t>
  </si>
  <si>
    <t>https://podminky.urs.cz/item/CS_URS_2025_02/997002511</t>
  </si>
  <si>
    <t>997002519</t>
  </si>
  <si>
    <t>Vodorovné přemístění suti a vybouraných hmot bez naložení, se složením a hrubým urovnáním Příplatek k ceně za každý další započatý 1 km přes 1 km</t>
  </si>
  <si>
    <t>21999102</t>
  </si>
  <si>
    <t>https://podminky.urs.cz/item/CS_URS_2025_02/997002519</t>
  </si>
  <si>
    <t>310,861*10</t>
  </si>
  <si>
    <t>997002611</t>
  </si>
  <si>
    <t>Nakládání suti a vybouraných hmot na dopravní prostředek pro vodorovné přemístění</t>
  </si>
  <si>
    <t>-1698887365</t>
  </si>
  <si>
    <t>https://podminky.urs.cz/item/CS_URS_2025_02/997002611</t>
  </si>
  <si>
    <t>997221861</t>
  </si>
  <si>
    <t>Poplatek za uložení stavebního odpadu na recyklační skládce (skládkovné) z prostého betonu zatříděného do Katalogu odpadů pod kódem 17 01 01</t>
  </si>
  <si>
    <t>340102940</t>
  </si>
  <si>
    <t>https://podminky.urs.cz/item/CS_URS_2025_02/997221861</t>
  </si>
  <si>
    <t>998226011</t>
  </si>
  <si>
    <t>Přesun hmot pro pozemní komunikace a letiště s krytem montovaným ze silničních dílců ze železového nebo předpjatého betonu dopravní vzdálenost do 200 m jakékoliv délky objektu</t>
  </si>
  <si>
    <t>1047056285</t>
  </si>
  <si>
    <t>https://podminky.urs.cz/item/CS_URS_2025_02/998226011</t>
  </si>
  <si>
    <t>03 - VRN</t>
  </si>
  <si>
    <t>VRN - Vedlejší rozpočtové náklady</t>
  </si>
  <si>
    <t xml:space="preserve">    VRN1 - Průzkumné, zeměměřičské a projektové práce</t>
  </si>
  <si>
    <t xml:space="preserve">    VRN3 - Zařízení staveniště</t>
  </si>
  <si>
    <t xml:space="preserve">    VRN4 - Inženýrská činnost</t>
  </si>
  <si>
    <t xml:space="preserve">    VRN6 - Územní vlivy</t>
  </si>
  <si>
    <t xml:space="preserve">    VRN7 - Provozní vlivy</t>
  </si>
  <si>
    <t>Vedlejší rozpočtové náklady</t>
  </si>
  <si>
    <t>VRN1</t>
  </si>
  <si>
    <t>Průzkumné, zeměměřičské a projektové práce</t>
  </si>
  <si>
    <t>011514000</t>
  </si>
  <si>
    <t>Stavebně-technický průzkum</t>
  </si>
  <si>
    <t>1024</t>
  </si>
  <si>
    <t>45369362</t>
  </si>
  <si>
    <t>https://podminky.urs.cz/item/CS_URS_2025_02/011514000</t>
  </si>
  <si>
    <t>Stavajícíhc konstrukcí</t>
  </si>
  <si>
    <t>012164000</t>
  </si>
  <si>
    <t>Vytyčení a zaměření inženýrských sítí</t>
  </si>
  <si>
    <t>-1729450474</t>
  </si>
  <si>
    <t>https://podminky.urs.cz/item/CS_URS_2025_02/012164000</t>
  </si>
  <si>
    <t>0,05</t>
  </si>
  <si>
    <t>012444000</t>
  </si>
  <si>
    <t>Geodetické měření skutečného provedení stavby</t>
  </si>
  <si>
    <t>-1854744418</t>
  </si>
  <si>
    <t>https://podminky.urs.cz/item/CS_URS_2025_02/012444000</t>
  </si>
  <si>
    <t>0,08</t>
  </si>
  <si>
    <t>013254000</t>
  </si>
  <si>
    <t>Dokumentace skutečného provedení stavby</t>
  </si>
  <si>
    <t>-1630691125</t>
  </si>
  <si>
    <t>https://podminky.urs.cz/item/CS_URS_2025_02/013254000</t>
  </si>
  <si>
    <t>VRN3</t>
  </si>
  <si>
    <t>Zařízení staveniště</t>
  </si>
  <si>
    <t>032103000</t>
  </si>
  <si>
    <t>Náklady na stavební buňky, úpravu stávajících objektů</t>
  </si>
  <si>
    <t>-954771611</t>
  </si>
  <si>
    <t>https://podminky.urs.cz/item/CS_URS_2025_02/032103000</t>
  </si>
  <si>
    <t>032503000</t>
  </si>
  <si>
    <t>Skládky na staveništi</t>
  </si>
  <si>
    <t>1475783979</t>
  </si>
  <si>
    <t>https://podminky.urs.cz/item/CS_URS_2025_02/032503000</t>
  </si>
  <si>
    <t>039103000</t>
  </si>
  <si>
    <t>Rozebrání, bourání a odvoz zařízení staveniště</t>
  </si>
  <si>
    <t>-1973512986</t>
  </si>
  <si>
    <t>https://podminky.urs.cz/item/CS_URS_2025_02/039103000</t>
  </si>
  <si>
    <t>VRN4</t>
  </si>
  <si>
    <t>Inženýrská činnost</t>
  </si>
  <si>
    <t>045303000</t>
  </si>
  <si>
    <t>Koordinační činnost</t>
  </si>
  <si>
    <t>1793602801</t>
  </si>
  <si>
    <t>https://podminky.urs.cz/item/CS_URS_2025_02/045303000</t>
  </si>
  <si>
    <t>VRN6</t>
  </si>
  <si>
    <t>Územní vlivy</t>
  </si>
  <si>
    <t>062303000</t>
  </si>
  <si>
    <t>Použití nezvyklých dopravních prostředků</t>
  </si>
  <si>
    <t>-1864539522</t>
  </si>
  <si>
    <t>https://podminky.urs.cz/item/CS_URS_2025_02/062303000</t>
  </si>
  <si>
    <t>nájem jeřábu a obsluha</t>
  </si>
  <si>
    <t>065002000</t>
  </si>
  <si>
    <t>Mimostaveništní doprava materiálů, výrobků a strojů</t>
  </si>
  <si>
    <t>-1005594114</t>
  </si>
  <si>
    <t>https://podminky.urs.cz/item/CS_URS_2025_02/065002000</t>
  </si>
  <si>
    <t>VRN7</t>
  </si>
  <si>
    <t>Provozní vlivy</t>
  </si>
  <si>
    <t>071103000</t>
  </si>
  <si>
    <t>Provoz investora</t>
  </si>
  <si>
    <t>533333027</t>
  </si>
  <si>
    <t>https://podminky.urs.cz/item/CS_URS_2025_02/071103000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</si>
  <si>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</si>
  <si>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</si>
  <si>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</si>
  <si>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</si>
  <si>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</si>
  <si>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</si>
  <si>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</si>
  <si>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</si>
  <si>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</si>
  <si>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</si>
  <si>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</si>
  <si>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</si>
  <si>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</si>
  <si>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</si>
  <si>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</si>
  <si>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</si>
  <si>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</si>
  <si>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</si>
  <si>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</si>
  <si>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</si>
  <si>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</si>
  <si>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</si>
  <si>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</si>
  <si>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</si>
  <si>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</si>
  <si>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</si>
  <si>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</si>
  <si>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</si>
  <si>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</si>
  <si>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</si>
  <si>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</si>
  <si>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</si>
  <si>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</si>
  <si>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</si>
  <si>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</si>
  <si>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</si>
  <si>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</si>
  <si>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</si>
  <si>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</si>
  <si>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</si>
  <si>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</si>
  <si>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</si>
  <si>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</si>
  <si>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</si>
  <si>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</si>
  <si>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</si>
  <si>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</si>
  <si>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</si>
  <si>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</si>
  <si>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</si>
  <si>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</si>
  <si>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</si>
  <si>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</si>
  <si>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</si>
  <si>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</si>
  <si>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</si>
  <si>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</si>
  <si>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</si>
  <si>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</si>
  <si>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</si>
  <si>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</si>
  <si>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</si>
  <si>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</si>
  <si>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</si>
  <si>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</si>
  <si>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</si>
  <si>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</si>
  <si>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</si>
  <si>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</si>
  <si>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</si>
  <si>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</si>
  <si>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</si>
  <si>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</si>
  <si>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</si>
  <si>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</si>
  <si>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</si>
  <si>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</si>
  <si>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</si>
  <si>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</si>
  <si>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</si>
  <si>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</si>
  <si>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</si>
  <si>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</si>
  <si>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</si>
  <si>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</si>
  <si>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</si>
  <si>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</si>
  <si>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</si>
  <si>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</si>
  <si>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</si>
  <si>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</si>
  <si>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</si>
  <si>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</si>
  <si>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</si>
  <si>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</si>
  <si>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</si>
  <si>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</si>
  <si>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</si>
  <si>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</si>
  <si>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</si>
  <si>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</si>
  <si>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</si>
  <si>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</si>
  <si>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</si>
  <si>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</si>
  <si>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</si>
  <si>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</si>
  <si>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</si>
  <si>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</si>
  <si>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</si>
  <si>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</si>
  <si>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</si>
  <si>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</si>
  <si>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</si>
  <si>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</si>
  <si>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</si>
  <si>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</si>
  <si>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</si>
  <si>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</si>
  <si>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</si>
  <si>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</si>
  <si>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</si>
  <si>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</si>
  <si>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</si>
  <si>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</si>
  <si>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</si>
  <si>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</si>
  <si>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</si>
  <si>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</si>
  <si>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</si>
  <si>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</si>
  <si>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</si>
  <si>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</si>
  <si>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</si>
  <si>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</si>
  <si>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</si>
  <si>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</si>
  <si>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</si>
  <si>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</si>
  <si>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</si>
  <si>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</si>
  <si>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</si>
  <si>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</si>
  <si>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</si>
  <si>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</si>
  <si>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</si>
  <si>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</si>
  <si>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</si>
  <si>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</si>
  <si>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</si>
  <si>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</si>
  <si>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</si>
  <si>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</si>
  <si>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</si>
  <si>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</si>
  <si>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</si>
  <si>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</si>
  <si>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</si>
  <si>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</si>
  <si>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</si>
  <si>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</si>
  <si>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</si>
  <si>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</si>
  <si>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</si>
  <si>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</si>
  <si>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</si>
  <si>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</si>
  <si>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</si>
  <si>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</si>
  <si>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</si>
  <si>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</si>
  <si>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</si>
  <si>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</si>
  <si>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</si>
  <si>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</si>
  <si>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</si>
  <si>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</si>
  <si>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</si>
  <si>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</si>
  <si>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</si>
  <si>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</si>
  <si>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</si>
  <si>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</si>
  <si>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</si>
  <si>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</si>
  <si>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</si>
  <si>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</si>
  <si>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</si>
  <si>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akce:</t>
  </si>
  <si>
    <t>datum:</t>
  </si>
  <si>
    <t>06/2025</t>
  </si>
  <si>
    <t>vypracoval:</t>
  </si>
  <si>
    <t>Ing.Petr Janeček</t>
  </si>
  <si>
    <t>poz.</t>
  </si>
  <si>
    <t>standart</t>
  </si>
  <si>
    <t>Název (popis)</t>
  </si>
  <si>
    <r>
      <t xml:space="preserve">Dodávka  </t>
    </r>
    <r>
      <rPr>
        <sz val="10"/>
        <rFont val="Arial CE"/>
        <charset val="238"/>
      </rPr>
      <t>jedn.cena</t>
    </r>
  </si>
  <si>
    <r>
      <t xml:space="preserve">Montáž </t>
    </r>
    <r>
      <rPr>
        <sz val="10"/>
        <rFont val="Arial CE"/>
        <charset val="238"/>
      </rPr>
      <t>jedn.cena</t>
    </r>
  </si>
  <si>
    <t>Dodávka</t>
  </si>
  <si>
    <t xml:space="preserve">Montáž </t>
  </si>
  <si>
    <t>Zař.č. 1 - Větrání koupelí přístavby - etapa I</t>
  </si>
  <si>
    <t>1.1</t>
  </si>
  <si>
    <r>
      <t>Sestavná rekuperační jednotka, vnitřní provedení, konfigurace nad sebou, tloušťka panelu opláštění 40mm - provedení vnější/vnitřní - pozink./pozink V3, Q</t>
    </r>
    <r>
      <rPr>
        <sz val="10"/>
        <rFont val="Calibri"/>
        <family val="2"/>
        <charset val="238"/>
      </rPr>
      <t>±</t>
    </r>
    <r>
      <rPr>
        <sz val="10"/>
        <rFont val="Arial CE"/>
        <charset val="238"/>
      </rPr>
      <t>=4.000m3/h (pex=500Pa),  složení: deskový rekuperátor účinnost EN308: 76% (třída H2) s by-pass klapkou, EC ventilátory s volným oběžným kolem (přívodní 2,5kW/400V, odvodní 2,5kW/400V), vodní ohřívač 13,5kW, tepl. spád  70/50°C + samostatný vstup pro protimrazovou kapiláru, vodní chladič s eliminátorem kapek 24,9kW, tepl.spád 7/13°C; filtry vzduchu (přívod: ISO ePM1 70%, odvod: ISO ePM10 60%), tlumič hluku na odvodu, uzavíratelné klapky a pružné manžety. Hmotnost 1090Kg. Návrh splňuje ErP 2018</t>
    </r>
  </si>
  <si>
    <r>
      <rPr>
        <i/>
        <u/>
        <sz val="10"/>
        <rFont val="Arial CE"/>
        <charset val="238"/>
      </rPr>
      <t xml:space="preserve">Akustické výkony: </t>
    </r>
    <r>
      <rPr>
        <i/>
        <sz val="10"/>
        <rFont val="Arial CE"/>
        <charset val="238"/>
      </rPr>
      <t>Opláštění: 56dB(A) Sání ODA: 69dB(A) Přívod SUP: 74dB(A) Odtah ETA: 52dB(A) Výfuk EHA: 78dB(A)</t>
    </r>
  </si>
  <si>
    <t>1.2</t>
  </si>
  <si>
    <t>Tlumič hluku 1000x500 - 2000, sestava: 5x Buňka 200x500 - 2000</t>
  </si>
  <si>
    <t>1.3</t>
  </si>
  <si>
    <t>Tlumič hluku 800x500 - 2000, sestava: 4x Buňka 200x500 - 2000</t>
  </si>
  <si>
    <t>1.4</t>
  </si>
  <si>
    <t>Kruhový tlumič hluku Ø100/900</t>
  </si>
  <si>
    <t>1.5</t>
  </si>
  <si>
    <t>Kruhový tlumič hluku Ø160/900</t>
  </si>
  <si>
    <t>1.6</t>
  </si>
  <si>
    <t>Regulátor konstantního průtoku CAV Ø100, vnější ruční ovládání, Q=150m3/h</t>
  </si>
  <si>
    <t>1.7</t>
  </si>
  <si>
    <t>Regulátor konstantního průtoku CAV Ø160, vnější ruční ovládání, Q=300/425m3/h</t>
  </si>
  <si>
    <t>1.8</t>
  </si>
  <si>
    <t>Regulátor konstantního průtoku CAV Ø100, vsuvný, vnitřní ruční ovládání Q=150m3/h</t>
  </si>
  <si>
    <t>1.9</t>
  </si>
  <si>
    <t>Tryskový difuzor, 16 trysek, Q=50-100m3/h, připojení Ø125</t>
  </si>
  <si>
    <t>Připojovací box Ø125/Ø125, vč. regulační klapky s měřením tlakové diference</t>
  </si>
  <si>
    <t>1.10</t>
  </si>
  <si>
    <t>Vyústka do čtyřhranného potrubí, 500x200, Q=425m3/h, vč. regulace R1, barva RAL - určí investor</t>
  </si>
  <si>
    <t>1.11</t>
  </si>
  <si>
    <t>Kovový talířový ventil, Ø100, Q= 50/75m3/h, čelní deska s hlukově pohltivým materiálem vč. montážního rámečku</t>
  </si>
  <si>
    <t>1.12</t>
  </si>
  <si>
    <t>Kovový talířový ventil, Ø125, Q=75/100m3/h, čelní deska s hlukově pohltivým materiálem vč. montážního rámečku</t>
  </si>
  <si>
    <t>1.13</t>
  </si>
  <si>
    <t>Protidešťová žaluzie 1000x2000, Q=12.000m3/h (tl.ztráta 20Pa), široké lamely, vč. síta a potrubního rámečku</t>
  </si>
  <si>
    <r>
      <t xml:space="preserve">Flexo hadice zvukově - izolovaná </t>
    </r>
    <r>
      <rPr>
        <sz val="10"/>
        <rFont val="Calibri"/>
        <family val="2"/>
        <charset val="238"/>
      </rPr>
      <t>Ø</t>
    </r>
    <r>
      <rPr>
        <sz val="10"/>
        <rFont val="Arial CE"/>
        <charset val="238"/>
      </rPr>
      <t>100</t>
    </r>
  </si>
  <si>
    <t>bm</t>
  </si>
  <si>
    <r>
      <t xml:space="preserve">Flexo hadice zvukově - izolovaná </t>
    </r>
    <r>
      <rPr>
        <sz val="10"/>
        <rFont val="Calibri"/>
        <family val="2"/>
        <charset val="238"/>
      </rPr>
      <t>Ø</t>
    </r>
    <r>
      <rPr>
        <sz val="10"/>
        <rFont val="Arial CE"/>
        <charset val="238"/>
      </rPr>
      <t>125</t>
    </r>
  </si>
  <si>
    <r>
      <t xml:space="preserve">Kruhové potrubí sk.I SPIRO, pozink., vč.objímek a vnitřních spojek,  </t>
    </r>
    <r>
      <rPr>
        <b/>
        <sz val="10"/>
        <rFont val="Arial CE"/>
        <charset val="238"/>
      </rPr>
      <t>gumové těsnění - třída těsnosti C</t>
    </r>
  </si>
  <si>
    <t>Ø100/30% tvarovek</t>
  </si>
  <si>
    <t>Ø125/30% tvarovek</t>
  </si>
  <si>
    <t>Ø160/30% tvarovek</t>
  </si>
  <si>
    <t>Ø200/30% tvarovek</t>
  </si>
  <si>
    <r>
      <t xml:space="preserve">Čtyřhranné potrubí sk.I, pozink., spojování na příruby - </t>
    </r>
    <r>
      <rPr>
        <b/>
        <sz val="10"/>
        <rFont val="Arial CE"/>
        <charset val="238"/>
      </rPr>
      <t>celotmelené - třída těsnosti C</t>
    </r>
  </si>
  <si>
    <t>Trouby</t>
  </si>
  <si>
    <t>Tvarovky</t>
  </si>
  <si>
    <t>Tepelná izolace 25mm, kaučuk s AL polepem</t>
  </si>
  <si>
    <t>sání venk. a výfuk znehodn. vzd.</t>
  </si>
  <si>
    <t>Tepelná izolace 20mm, minerální vata s AL polepem</t>
  </si>
  <si>
    <t>Tepelná izolace 40mm, minerální vata s AL polepem</t>
  </si>
  <si>
    <t>čtyřhranné potrubí</t>
  </si>
  <si>
    <t>Přeložka stávajícího VZT potrubí v chodbě 1.NP - větrání chodby</t>
  </si>
  <si>
    <t>Demontáž stávajícího potrubí</t>
  </si>
  <si>
    <t>Zař.č. 2 - Větrání koupelí 1,2,5,6</t>
  </si>
  <si>
    <t>2.1</t>
  </si>
  <si>
    <r>
      <t>Sestavná rekuperační jednotka, vnitřní provedení, konfigurace nad sebou, tloušťka panelu opláštění 40mm - provedení vnější/vnitřní - pozink./pozink V3, Q</t>
    </r>
    <r>
      <rPr>
        <sz val="10"/>
        <rFont val="Calibri"/>
        <family val="2"/>
        <charset val="238"/>
      </rPr>
      <t>±</t>
    </r>
    <r>
      <rPr>
        <sz val="10"/>
        <rFont val="Arial CE"/>
        <charset val="238"/>
      </rPr>
      <t>=8.000m3/h (pex=500Pa),  složení: deskový rekuperátor účinnost EN308: 77% (třída H2) s by-pass klapkou, EC ventilátory s volným oběžným kolem (přívodní 3,5kW/400V, odvodní 3,4kW/400V), vodní ohřívač 26,9kW, tepl. spád  70/50°C + samostatný vstup pro protimrazovou kapiláru, vodní chladič s eliminátorem kapek 50,4kW, tepl.spád 7/13°C; filtry vzduchu (přívod: ISO ePM1 70%, odvod: ISO ePM10 60%), tlumič hluku na odvodu, uzavíratelné klapky a pružné manžety. Hmotnost 1450Kg. Návrh splňuje ErP 2018</t>
    </r>
  </si>
  <si>
    <r>
      <rPr>
        <i/>
        <u/>
        <sz val="10"/>
        <rFont val="Arial CE"/>
        <charset val="238"/>
      </rPr>
      <t xml:space="preserve">Akustické výkony: </t>
    </r>
    <r>
      <rPr>
        <i/>
        <sz val="10"/>
        <rFont val="Arial CE"/>
        <charset val="238"/>
      </rPr>
      <t>Opláštění: 63dB(A) Sání ODA: 74dB(A) Přívod SUP: 80dB(A) Odtah ETA: 59dB(A) Výfuk EHA: 87dB(A)</t>
    </r>
  </si>
  <si>
    <t>2.2</t>
  </si>
  <si>
    <t>Tlumič hluku 1000x800 - 2000, sestava: 8x Buňka 200x500 - 2000</t>
  </si>
  <si>
    <t>2.3</t>
  </si>
  <si>
    <t>Tlumič hluku 1000x800 - 1000, sestava: 8x Buňka 200x500 - 1000</t>
  </si>
  <si>
    <t>2.4</t>
  </si>
  <si>
    <t>Tlumič hluku 1400x500 - 2000, sestava: 7x Buňka 200x500 - 2000</t>
  </si>
  <si>
    <t>2.5</t>
  </si>
  <si>
    <t>Regulační klapka 400x400, ruční</t>
  </si>
  <si>
    <t>Izolování stávajícího potrubí VZT v 1.NP (prostory přípravy a ohřev rašeliny)  - POUZE PŘÍVODNÍ POTRUBÍ</t>
  </si>
  <si>
    <t>Demontáž a následná montáž potrubí pro možnost izolování - trasy odtahů</t>
  </si>
  <si>
    <t>Pomocné lešení do 6m</t>
  </si>
  <si>
    <t>Očištění ploch stávajícího potrubí</t>
  </si>
  <si>
    <t>Zař.č. 3 - Větrání koupelí 3,4</t>
  </si>
  <si>
    <t>3.1</t>
  </si>
  <si>
    <t>3.2</t>
  </si>
  <si>
    <t>3.3</t>
  </si>
  <si>
    <t>3.4</t>
  </si>
  <si>
    <t>3.5</t>
  </si>
  <si>
    <t>Regulační klapka 500x315, ruční</t>
  </si>
  <si>
    <t>3.6</t>
  </si>
  <si>
    <t>Izolování stávajícího potrubí VZT v 1.NP (chodba vedle přípravy a ohřevu rašeliny) - POUZE PŘÍVODNÍ POTRUBÍ</t>
  </si>
  <si>
    <t xml:space="preserve">Demontáž a následná montáž potrubí pro možnost izolování </t>
  </si>
  <si>
    <t>Příprava pro VZT plánované etapy č. IV. (jednotka 4000m3/h) ve strojovně 1.NP</t>
  </si>
  <si>
    <t>3.7</t>
  </si>
  <si>
    <t>Tlumič hluku 1000x800 - 1000, sestava: 5x Buňka 200x500 - 1000</t>
  </si>
  <si>
    <t>Zař.č. 4 - Zdroj chladu</t>
  </si>
  <si>
    <t>4.1</t>
  </si>
  <si>
    <t xml:space="preserve">Výrobník chlazené vody, vnitřní provedení, super nízká hlučnost, Qchl=156kW, chlazená voda 7/13°C, chladivo R410a, Pel=51,6kW/400V,  4 scroll kompresory, 2 okruhy, bez hydromodulu (oběhové vodní čerpadlo), tlaková ztráta vodního výměníku 13,8kPa, Výbava: průtokový spínač, tlakový diferenční spínač, výměnné filtrdehydrátory, průhledítka, uzavírací ventily, pojistné ventily,rozhraní přes BMS RS485, </t>
  </si>
  <si>
    <t xml:space="preserve">Akustický výkon: 76dB(A) </t>
  </si>
  <si>
    <t>4.2</t>
  </si>
  <si>
    <t xml:space="preserve">Oddělený kondenzátor, tiché provedení, Qchl max = 210kW, 2 okruhy, 8x EC ventilátor á 0,50kW/230V, celkový příkon P=3,81kW/230, s autonomní regulací, m=497kg </t>
  </si>
  <si>
    <t xml:space="preserve">Akustický výkony: 83dB(A)                                                Akustický tlak 10m: 51dB(A) </t>
  </si>
  <si>
    <t>Zprovoznění zařízení výrobcem</t>
  </si>
  <si>
    <t>Chladovody - rozvody R410a</t>
  </si>
  <si>
    <t>Cu potrubí Ø35x1,5 bezešvé vč. tvarových kusů, spojování pájením v ochranné atmosféře</t>
  </si>
  <si>
    <t>Cu potrubí  Ø28x1,5 bezešvé vč. tvarových kusů, spojování pájením v ochranné atmosféře</t>
  </si>
  <si>
    <t>Cu koleno Ø35x1,5/90° bezešvé vč. tvarových kusů, spojování pájením v ochranné atmosféře</t>
  </si>
  <si>
    <t>Cu koleno Ø28x1,5/90° bezešvé vč. tvarových kusů, spojování pájením v ochranné atmosféře</t>
  </si>
  <si>
    <t>Opletená ohebné hadice (antivibrační kompenzátor) Ø35</t>
  </si>
  <si>
    <t>Opletená ohebné hadice (antivibrační kompenzátor) Ø28</t>
  </si>
  <si>
    <t>Objímka Ø35</t>
  </si>
  <si>
    <t>Objímka Ø28</t>
  </si>
  <si>
    <t>Plechový žlab š=400-500mm (vedení chl potrubí po střeše)</t>
  </si>
  <si>
    <t>Chladivo R410a</t>
  </si>
  <si>
    <t>Tlaková zkouška, plnění chladiva</t>
  </si>
  <si>
    <t>Výchozí revize vč. vydání revizní knihy</t>
  </si>
  <si>
    <t>Pozn.:</t>
  </si>
  <si>
    <t>Chladovody - rozvody chlaz. vody 7/13°C</t>
  </si>
  <si>
    <t>Řeší samostatný projekt</t>
  </si>
  <si>
    <t>Společné položky:</t>
  </si>
  <si>
    <t xml:space="preserve">Vyregulování potrubní soustavy  </t>
  </si>
  <si>
    <t>Měření celkových množství na jednotkách VZT</t>
  </si>
  <si>
    <t>Přeregulování vyústek dle hodnot na výkrese</t>
  </si>
  <si>
    <t>Vypracování protokolu</t>
  </si>
  <si>
    <t xml:space="preserve">Akustické měření </t>
  </si>
  <si>
    <t>Měření hluku VZT zařízení ve chráněném venkovním prostoru</t>
  </si>
  <si>
    <t>Demontáž stávajících zařízení ve strojovně VZT v 1.NP</t>
  </si>
  <si>
    <t xml:space="preserve">2x VZT jednotka á 1400kg (1.NP), 1x přívodní jednotka 300kg (1NP), 1x radiální ventilátor 300kg (1.NP), 4x tlumič hluku á 150kg, VZT potrubí cca 500m2 </t>
  </si>
  <si>
    <t>Ostatní položky:</t>
  </si>
  <si>
    <t>Montážní materiál</t>
  </si>
  <si>
    <t>Spojovací a těsnící materiál, silikon</t>
  </si>
  <si>
    <t>Jeřábová technika - osazení kondenzátoru na střechu</t>
  </si>
  <si>
    <t xml:space="preserve">Komplexní zkoušky </t>
  </si>
  <si>
    <t>Doprava a manipulace</t>
  </si>
  <si>
    <t>DODÁVKA CELKEM:</t>
  </si>
  <si>
    <t>MONTÁŽ CELKEM:</t>
  </si>
  <si>
    <t>CENA CELKEM BEZ DPH:</t>
  </si>
  <si>
    <r>
      <t xml:space="preserve">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  _x000D_
Rozpočet je zpracovaný v souladu se zákonem 89/2012 Sb. § 2622 odst. 1 s výhradou_x000D_
Projektová dokumentace - DPS_x000D_
</t>
    </r>
    <r>
      <rPr>
        <b/>
        <sz val="10"/>
        <color rgb="FFC00000"/>
        <rFont val="Arial CE"/>
        <family val="2"/>
        <charset val="238"/>
      </rPr>
      <t>Veškeré nerezové prvky budou z nerezové oceli třída 1.4404DIN (AISI316L)</t>
    </r>
    <r>
      <rPr>
        <sz val="10"/>
        <rFont val="Arial CE"/>
        <family val="2"/>
        <charset val="238"/>
      </rPr>
      <t xml:space="preserve"> </t>
    </r>
    <r>
      <rPr>
        <b/>
        <sz val="10"/>
        <color rgb="FFFF0000"/>
        <rFont val="Arial CE"/>
        <family val="2"/>
        <charset val="238"/>
      </rPr>
      <t>Nejprve ocenit přílohy VZT,Technologie. Osvětlení, ÚT, M+R , přenesou se do základního rozpočtu</t>
    </r>
  </si>
  <si>
    <t>Ozn. elektro</t>
  </si>
  <si>
    <t>Ozn. technol.</t>
  </si>
  <si>
    <t>Popis položky</t>
  </si>
  <si>
    <t>Výrobce</t>
  </si>
  <si>
    <t>m.j.</t>
  </si>
  <si>
    <t>Cena/MJ nab.</t>
  </si>
  <si>
    <t>Cena/MJ</t>
  </si>
  <si>
    <t>MN</t>
  </si>
  <si>
    <r>
      <rPr>
        <b/>
        <sz val="8"/>
        <rFont val="Arial"/>
        <family val="2"/>
        <charset val="238"/>
      </rPr>
      <t>Měsná nádrž</t>
    </r>
    <r>
      <rPr>
        <sz val="8"/>
        <rFont val="Arial"/>
        <family val="2"/>
        <charset val="238"/>
      </rPr>
      <t xml:space="preserve">
monolitická železobetonová nádrž, osmiúhelníkového půdorysu se spodním komolým jehlanem. Vnitřní výstelka kyselinovzdorným obkladem. Užitný objem V= 12,5 m</t>
    </r>
    <r>
      <rPr>
        <vertAlign val="superscript"/>
        <sz val="8"/>
        <rFont val="Arial"/>
        <family val="2"/>
        <charset val="238"/>
      </rPr>
      <t>3</t>
    </r>
    <r>
      <rPr>
        <sz val="8"/>
        <rFont val="Arial"/>
        <family val="2"/>
        <charset val="238"/>
      </rPr>
      <t xml:space="preserve">. Plnící médium drcený sirnoželezitý peloid a teplá voda. Měrný objem směsi po rozmíchání </t>
    </r>
    <r>
      <rPr>
        <sz val="8"/>
        <rFont val="Calibri"/>
        <family val="2"/>
        <charset val="238"/>
      </rPr>
      <t>ς</t>
    </r>
    <r>
      <rPr>
        <sz val="8"/>
        <rFont val="Arial"/>
        <family val="2"/>
        <charset val="238"/>
      </rPr>
      <t>= 1050-1060 kg/m</t>
    </r>
    <r>
      <rPr>
        <vertAlign val="superscript"/>
        <sz val="8"/>
        <rFont val="Arial"/>
        <family val="2"/>
        <charset val="238"/>
      </rPr>
      <t>3</t>
    </r>
    <r>
      <rPr>
        <sz val="8"/>
        <rFont val="Arial"/>
        <family val="2"/>
        <charset val="238"/>
      </rPr>
      <t>. Teplota 9-11</t>
    </r>
    <r>
      <rPr>
        <sz val="8"/>
        <rFont val="Calibri"/>
        <family val="2"/>
        <charset val="238"/>
      </rPr>
      <t xml:space="preserve">°C, </t>
    </r>
    <r>
      <rPr>
        <sz val="8"/>
        <rFont val="Arial"/>
        <family val="2"/>
        <charset val="238"/>
      </rPr>
      <t>pH 3,9-4,5.</t>
    </r>
  </si>
  <si>
    <t>stávající</t>
  </si>
  <si>
    <t>atypický výrobek</t>
  </si>
  <si>
    <t>M1.01a</t>
  </si>
  <si>
    <r>
      <rPr>
        <b/>
        <sz val="8"/>
        <rFont val="Arial"/>
        <family val="2"/>
        <charset val="238"/>
      </rPr>
      <t>Drtič rašeliny (desintegrátor)</t>
    </r>
    <r>
      <rPr>
        <sz val="8"/>
        <rFont val="Arial"/>
        <family val="2"/>
        <charset val="238"/>
      </rPr>
      <t xml:space="preserve"> 400/690 V, 11 kW</t>
    </r>
  </si>
  <si>
    <t>DR 600/2</t>
  </si>
  <si>
    <r>
      <t>F</t>
    </r>
    <r>
      <rPr>
        <sz val="8"/>
        <rFont val="Arial"/>
        <family val="2"/>
        <charset val="238"/>
      </rPr>
      <t>ü</t>
    </r>
    <r>
      <rPr>
        <sz val="8"/>
        <rFont val="Arial"/>
        <family val="2"/>
        <charset val="238"/>
      </rPr>
      <t>biko, s.r.o.</t>
    </r>
  </si>
  <si>
    <t>M1.01b</t>
  </si>
  <si>
    <r>
      <rPr>
        <b/>
        <sz val="8"/>
        <color rgb="FFFF0000"/>
        <rFont val="Arial"/>
        <family val="2"/>
        <charset val="238"/>
      </rPr>
      <t>Drtič rašeliny (desintegrátor)</t>
    </r>
    <r>
      <rPr>
        <sz val="8"/>
        <color rgb="FFFF0000"/>
        <rFont val="Arial"/>
        <family val="2"/>
        <charset val="238"/>
      </rPr>
      <t xml:space="preserve"> speciální dvourotorový hřebenový mlýn se skluzem. Výkon 10 m</t>
    </r>
    <r>
      <rPr>
        <vertAlign val="superscript"/>
        <sz val="8"/>
        <color rgb="FFFF0000"/>
        <rFont val="Arial"/>
        <family val="2"/>
        <charset val="238"/>
      </rPr>
      <t>3</t>
    </r>
    <r>
      <rPr>
        <sz val="8"/>
        <color rgb="FFFF0000"/>
        <rFont val="Arial"/>
        <family val="2"/>
        <charset val="238"/>
      </rPr>
      <t>/h, výstupní frakce 1-2 mm; elektropohon 400/690 V, 11 kW, 1450/min. Mat. provedení výměnného hřebenu nízkoabrazivní ocel Hardox. Násypka drtiče krytá gumovou clonou. Váha drtiče 2500 kg.</t>
    </r>
  </si>
  <si>
    <t>nový</t>
  </si>
  <si>
    <t>M1.02</t>
  </si>
  <si>
    <r>
      <rPr>
        <b/>
        <sz val="8"/>
        <rFont val="Arial"/>
        <family val="2"/>
        <charset val="238"/>
      </rPr>
      <t>Vrtulové míchadlo</t>
    </r>
    <r>
      <rPr>
        <sz val="8"/>
        <rFont val="Arial"/>
        <family val="2"/>
        <charset val="238"/>
      </rPr>
      <t xml:space="preserve"> s elektropohonem 400 V, 7,5 kW s mechanickou převodovkou</t>
    </r>
  </si>
  <si>
    <t>MV 750</t>
  </si>
  <si>
    <t>M1.03a
M1.03b</t>
  </si>
  <si>
    <r>
      <rPr>
        <b/>
        <sz val="8"/>
        <rFont val="Arial"/>
        <family val="2"/>
        <charset val="238"/>
      </rPr>
      <t>Čerpadlo rozpuštěného peloidu</t>
    </r>
    <r>
      <rPr>
        <sz val="8"/>
        <rFont val="Arial"/>
        <family val="2"/>
        <charset val="238"/>
      </rPr>
      <t>. Kalové horizontální čerpadlo, Q=13,33 l/s; H=12m; 400 V; 2,55 kW; n=1450/min. Instalace 1+100% záloha.</t>
    </r>
  </si>
  <si>
    <t>NZ-4</t>
  </si>
  <si>
    <t>Sigma</t>
  </si>
  <si>
    <t>montáž</t>
  </si>
  <si>
    <t>1. PŘÍPRAVA A ROZPOUŠTĚNÍ PELOIDU celkem</t>
  </si>
  <si>
    <r>
      <rPr>
        <b/>
        <sz val="8"/>
        <rFont val="Arial"/>
        <family val="2"/>
        <charset val="238"/>
      </rPr>
      <t>2.</t>
    </r>
    <r>
      <rPr>
        <sz val="8"/>
        <rFont val="Arial"/>
        <family val="2"/>
        <charset val="238"/>
      </rPr>
      <t xml:space="preserve"> </t>
    </r>
    <r>
      <rPr>
        <b/>
        <sz val="8"/>
        <rFont val="Arial"/>
        <family val="2"/>
        <charset val="238"/>
      </rPr>
      <t>OHŘEV A DISTRIBUCE PELOIDU</t>
    </r>
  </si>
  <si>
    <t>PN</t>
  </si>
  <si>
    <r>
      <rPr>
        <b/>
        <sz val="8"/>
        <rFont val="Arial"/>
        <family val="2"/>
        <charset val="238"/>
      </rPr>
      <t>Předehřívací nádrž</t>
    </r>
    <r>
      <rPr>
        <sz val="8"/>
        <rFont val="Arial"/>
        <family val="2"/>
        <charset val="238"/>
      </rPr>
      <t xml:space="preserve">
monolitická železobetonová nádrž, osmiúhelníkového půdorysu se spodním komolým jehlanem. Vnitřní výstelka kyselinovzdorným obkladem. Užitný objem V= 11,15 m</t>
    </r>
    <r>
      <rPr>
        <vertAlign val="superscript"/>
        <sz val="8"/>
        <rFont val="Arial"/>
        <family val="2"/>
        <charset val="238"/>
      </rPr>
      <t>3</t>
    </r>
    <r>
      <rPr>
        <sz val="8"/>
        <rFont val="Arial"/>
        <family val="2"/>
        <charset val="238"/>
      </rPr>
      <t>. Vystrojení 3 ohřívací protiproudá tělesa. Plnící médium rozpuštěný sirnoželezitý peloid . Měrný objem směsi po rozmíchání ς= 1050-1060 kg/m</t>
    </r>
    <r>
      <rPr>
        <vertAlign val="superscript"/>
        <sz val="8"/>
        <rFont val="Arial"/>
        <family val="2"/>
        <charset val="238"/>
      </rPr>
      <t>3</t>
    </r>
    <r>
      <rPr>
        <sz val="8"/>
        <rFont val="Arial"/>
        <family val="2"/>
        <charset val="238"/>
      </rPr>
      <t>. Teplota 39-40°C, pH 3,9-4,5.</t>
    </r>
  </si>
  <si>
    <t>M2.01</t>
  </si>
  <si>
    <r>
      <rPr>
        <b/>
        <sz val="8"/>
        <rFont val="Arial"/>
        <family val="2"/>
        <charset val="238"/>
      </rPr>
      <t>Hrabicové míchadlo</t>
    </r>
    <r>
      <rPr>
        <sz val="8"/>
        <rFont val="Arial"/>
        <family val="2"/>
        <charset val="238"/>
      </rPr>
      <t xml:space="preserve"> s elektropohonem 400 V; 4,5 kW; s převodovkou</t>
    </r>
  </si>
  <si>
    <t>MH 4500</t>
  </si>
  <si>
    <t>CN1
CN2</t>
  </si>
  <si>
    <r>
      <rPr>
        <b/>
        <sz val="8"/>
        <rFont val="Arial"/>
        <family val="2"/>
        <charset val="238"/>
      </rPr>
      <t>Cirkulační nádrž</t>
    </r>
    <r>
      <rPr>
        <sz val="8"/>
        <rFont val="Arial"/>
        <family val="2"/>
        <charset val="238"/>
      </rPr>
      <t xml:space="preserve">
monolitická železobetonová nádrž, osmiúhelníkového půdorysu se spodním komolým jehlanem. Vnitřní výstelka kyselinovzdorným obkladem. Užitný objem V= 11,15 m3. Vystrojení 2 ohřívací protiproudá tělesa. Plnící médium rozpuštěný sirnoželezitý peloid . Měrný objem směsi po rozmíchání ς= 1050-1060 kg/m3. Teplota 39-40°C, pH 3,9-4,5.</t>
    </r>
  </si>
  <si>
    <t>M2.02
M2.03</t>
  </si>
  <si>
    <t>M2.04a
M2.04b</t>
  </si>
  <si>
    <r>
      <rPr>
        <b/>
        <sz val="8"/>
        <rFont val="Arial"/>
        <family val="2"/>
        <charset val="238"/>
      </rPr>
      <t>Čerpadlo rozpuštěného ohřátého peloidu</t>
    </r>
    <r>
      <rPr>
        <sz val="8"/>
        <rFont val="Arial"/>
        <family val="2"/>
        <charset val="238"/>
      </rPr>
      <t xml:space="preserve"> z CN1 do van VS01, 02, 03, 04, 05, 06, 13, 14, 15 . Kalové horizontální čerpadlo, Q=10,0 l/s; H=13m; 400 V; 2,3 kW; n=1450/min. Instalace 1+100% záloha.</t>
    </r>
  </si>
  <si>
    <t>M2.05a
M2.05b</t>
  </si>
  <si>
    <r>
      <rPr>
        <b/>
        <sz val="8"/>
        <rFont val="Arial"/>
        <family val="2"/>
        <charset val="238"/>
      </rPr>
      <t>Čerpadlo rozpuštěného ohřátého peloidu</t>
    </r>
    <r>
      <rPr>
        <sz val="8"/>
        <rFont val="Arial"/>
        <family val="2"/>
        <charset val="238"/>
      </rPr>
      <t xml:space="preserve"> z CN2 do van VS07, 08, 09, 10, 11, 12, 16, 17, 18 . Kalové horizontální čerpadlo, Q=10,0 l/s; H=13m; 400 V; 2,3 kW; n=1450/min. Instalace 1+100% záloha.</t>
    </r>
  </si>
  <si>
    <t>M2.10</t>
  </si>
  <si>
    <r>
      <rPr>
        <b/>
        <sz val="8"/>
        <color rgb="FFFF0000"/>
        <rFont val="Arial"/>
        <family val="2"/>
        <charset val="238"/>
      </rPr>
      <t>Uzávěr výtlačného řadu 1-2 do Předehřívací nádrže</t>
    </r>
    <r>
      <rPr>
        <sz val="8"/>
        <color rgb="FFFF0000"/>
        <rFont val="Arial"/>
        <family val="2"/>
        <charset val="238"/>
      </rPr>
      <t xml:space="preserve">
Plnoprůtočné oboustranně těsnicí nožové šoupátko pro zabudování mezi příruby DN100 PN10 s elektropohonem 230V, 0,1kW. Materiálové provedení: nůž: korozivzdorná ocel 1.4404 (17% Cr, 12% Ni, 2% Mo); ochranné podpěry: korozivzdorná ocel 1.4301 (17% Cr); vřeteno: korozivzdorná ocel 1.4057 (17% Cr); U-těsnění, příčné těsnění: pryž NBR; vřetenová matice: mosaz, spojovací šrouby: korozivzdorná ocel A2 dle ISO 3506.</t>
    </r>
  </si>
  <si>
    <t>M2.11
M2.12</t>
  </si>
  <si>
    <r>
      <rPr>
        <b/>
        <sz val="8"/>
        <color rgb="FFFF0000"/>
        <rFont val="Arial"/>
        <family val="2"/>
        <charset val="238"/>
      </rPr>
      <t>Uzávěr cirkulační smyčky řady 3-1 a 3-2 před zaústěním do CN1 a CN2</t>
    </r>
    <r>
      <rPr>
        <sz val="8"/>
        <color rgb="FFFF0000"/>
        <rFont val="Arial"/>
        <family val="2"/>
        <charset val="238"/>
      </rPr>
      <t xml:space="preserve">
Plnoprůtočné oboustranně těsnicí nožové šoupátko pro zabudování mezi příruby DN100 PN10 s elektropohonem 230V, 0,1kW. Materiálové provedení: nůž: korozivzdorná ocel 1.4404 (17% Cr, 12% Ni, 2% Mo); ochranné podpěry: korozivzdorná ocel 1.4301 (17% Cr); vřeteno: korozivzdorná ocel 1.4057 (17% Cr); U-těsnění, příčné těsnění: pryž NBR; vřetenová matice: mosaz, spojovací šrouby: korozivzdorná ocel A2 dle ISO 3506.</t>
    </r>
  </si>
  <si>
    <r>
      <t>2.</t>
    </r>
    <r>
      <rPr>
        <b/>
        <sz val="8"/>
        <rFont val="Arial"/>
        <family val="2"/>
        <charset val="238"/>
      </rPr>
      <t xml:space="preserve"> OHŘEV A DISTRIBUCE PELOIDU celkem</t>
    </r>
  </si>
  <si>
    <t>3. BALNEOTERAPIE (VANY)</t>
  </si>
  <si>
    <t>VS01
VS02
VS03
VS04
VS05
VS06
VS07
VS08
VS09
VS10
VS11
VS12
VS13
VS14
VS15
VS16
VS17
VS18</t>
  </si>
  <si>
    <r>
      <rPr>
        <b/>
        <sz val="8"/>
        <rFont val="Arial"/>
        <family val="2"/>
        <charset val="238"/>
      </rPr>
      <t>Balneoterapeutická vana</t>
    </r>
    <r>
      <rPr>
        <sz val="8"/>
        <rFont val="Arial"/>
        <family val="2"/>
        <charset val="238"/>
      </rPr>
      <t xml:space="preserve">
lázeňská balneoterapeutická vana jednomístná. Celkový objem 300 l, užitný objem média V= 230 l; plnící médium rozpuštěný sirnoželezitý peloid, pH 3,9 . Měrný objem směsi po rozmíchání ς= 1050-1060 kg/m3. Teplota 38-39°C. Vystrojení: přítok DN80, odpad ze dna DN100. Mat. provedení nerez .</t>
    </r>
  </si>
  <si>
    <t xml:space="preserve">VS19
VS20
VS21
VS22
VS23
VS24
</t>
  </si>
  <si>
    <r>
      <rPr>
        <b/>
        <sz val="8"/>
        <color rgb="FFFF0000"/>
        <rFont val="Arial"/>
        <family val="2"/>
        <charset val="238"/>
      </rPr>
      <t>Balneoterapeutická vana</t>
    </r>
    <r>
      <rPr>
        <sz val="8"/>
        <color rgb="FFFF0000"/>
        <rFont val="Arial"/>
        <family val="2"/>
        <charset val="238"/>
      </rPr>
      <t xml:space="preserve">
lázeňská balneoterapeutická vana jednomístná. Celkový objem 300 l, užitný objem média V= 230 l; plnící médium rozpuštěný sirnoželezitý peloid, pH 3,9 . Měrný objem směsi po rozmíchání ς= 1050-1060 kg/m3. Teplota 38-39°C. Vystrojení: přítok, odpad ze dna s rozvětvením do vvou výpustných větví, vše d63. Mat. provedení nerez .AISI 316L (1.4404 DIN). Nosný rám 1.4301. Dodávka včetně ovládacích rozvodů d63 s uzávěry a ovládáním piezotlačítky. 4 tlačítka barevně odlišená (automatické napuštění, ruční napuštění, vypouštění do SN, vypouštění do splaškové kanalizace). Dodávka včetně indikace výšky hladiny pomocí stavoznaku.</t>
    </r>
  </si>
  <si>
    <t>nová</t>
  </si>
  <si>
    <t>M3.01
M3.02
M3.03
M3.04
M3.05
M3.06
M3.07
M3.08
M3.09
M3.10
M3.11
M3.12
M3.13
M3.14
M3.15
M3.16
M3.17
M3.18</t>
  </si>
  <si>
    <r>
      <rPr>
        <b/>
        <sz val="8"/>
        <rFont val="Arial"/>
        <family val="2"/>
        <charset val="238"/>
      </rPr>
      <t>Uzávěr nátoku do balneoterapeutické vany</t>
    </r>
    <r>
      <rPr>
        <sz val="8"/>
        <rFont val="Arial"/>
        <family val="2"/>
        <charset val="238"/>
      </rPr>
      <t xml:space="preserve">
uzavírací klapka DN80 s elektropohonem 230V, 0,1kW</t>
    </r>
  </si>
  <si>
    <t>NŠ3.19
NŠ3.20
NŠ3.21
NŠ3.22
NŠ3.23
NŠ3.24</t>
  </si>
  <si>
    <r>
      <rPr>
        <b/>
        <sz val="8"/>
        <color rgb="FFFF0000"/>
        <rFont val="Arial"/>
        <family val="2"/>
        <charset val="238"/>
      </rPr>
      <t>Servisní uzávěr nátoku do balneovany.</t>
    </r>
    <r>
      <rPr>
        <sz val="8"/>
        <color rgb="FFFF0000"/>
        <rFont val="Arial"/>
        <family val="2"/>
        <charset val="238"/>
      </rPr>
      <t xml:space="preserve"> 
Plnoprůtočné oboustranně těsnicí nožové šoupátko pro zabudování mezi příruby DN80 PN10. Ovládání ručním kolem. Materiálové provedení: nůž: korozivzdorná ocel 1.4404 (17% Cr, 12% Ni, 2% Mo); ochranné podpěry: korozivzdorná ocel 1.4301 (17% Cr); vřeteno: korozivzdorná ocel 1.4057 (17% Cr); U-těsnění, příčné těsnění: pryž NBR; vřetenová matice: mosaz, spojovací šrouby: korozivzdorná ocel A2 dle ISO 3506; ruční kolo: uhlíková ocel.
</t>
    </r>
  </si>
  <si>
    <t>M3.191
M3.201
M3.211
M3.221
M3.231
M3.241</t>
  </si>
  <si>
    <r>
      <rPr>
        <b/>
        <sz val="8"/>
        <color rgb="FFFF0000"/>
        <rFont val="Arial"/>
        <family val="2"/>
        <charset val="238"/>
      </rPr>
      <t>Uzávěr nátoku do balneoterapeutické vany.</t>
    </r>
    <r>
      <rPr>
        <sz val="8"/>
        <color rgb="FFFF0000"/>
        <rFont val="Arial"/>
        <family val="2"/>
        <charset val="238"/>
      </rPr>
      <t xml:space="preserve">
Uzavírací kulový ventil 2", připojení šroubením. Mat. provedení ventilu PVDF, O-kroužky EPDM, těsnění koule teflon. Ovládání servopohonem 230 V; 0,004 kW, IP65. Přenos stavu otevření do ŘS. Součást dodávky vany.</t>
    </r>
  </si>
  <si>
    <t>M3.192
M3.202
M3.212
M3.222
M3.232
M3.242</t>
  </si>
  <si>
    <r>
      <t xml:space="preserve">Uzávěr výpusti balneoterapeutické vany do sběrné nádrže (SN). </t>
    </r>
    <r>
      <rPr>
        <sz val="8"/>
        <color rgb="FFFF0000"/>
        <rFont val="Arial"/>
        <family val="2"/>
        <charset val="238"/>
      </rPr>
      <t>Uzavírací kulový ventil 2", připojení šroubením. Mat. provedení ventilu PVDF, O-kroužky EPDM, těsnění koule teflon. Ovládání servopohonem 230 V; 0,004 kW, IP65. Součást dodávky vany.</t>
    </r>
  </si>
  <si>
    <t>M3.193
M3.203
M3.213
M3.223
M3.233
M3.243</t>
  </si>
  <si>
    <r>
      <t xml:space="preserve">Uzávěr výpusti balneoterapeutické vany do splaškové kanalizace. </t>
    </r>
    <r>
      <rPr>
        <sz val="8"/>
        <color rgb="FFFF0000"/>
        <rFont val="Arial"/>
        <family val="2"/>
        <charset val="238"/>
      </rPr>
      <t>Uzavírací kulový ventil 2", připojení šroubením. Mat. provedení ventilu PVDF, O-kroužky EPDM, těsnění koule teflon. Ovládání servopohonem 230 V; 0,004 kW, IP65.  Součást dodávky vany.</t>
    </r>
  </si>
  <si>
    <t>3. BALNEOTERAPIE (VANY) celkem</t>
  </si>
  <si>
    <t>4. ODPADOVÉ HOSPODÁŘSTVÍ</t>
  </si>
  <si>
    <t>SN</t>
  </si>
  <si>
    <r>
      <rPr>
        <b/>
        <sz val="8"/>
        <rFont val="Arial"/>
        <family val="2"/>
        <charset val="238"/>
      </rPr>
      <t>Sběrná nádrž</t>
    </r>
    <r>
      <rPr>
        <sz val="8"/>
        <rFont val="Arial"/>
        <family val="2"/>
        <charset val="238"/>
      </rPr>
      <t xml:space="preserve">
monolitická železobetonová nádrž, osmiúhelníkového půdorysu se spodním komolým jehlanem. Vnitřní výstelka kyselinovzdorným obkladem. Užitný objem V= 11,15 m</t>
    </r>
    <r>
      <rPr>
        <vertAlign val="superscript"/>
        <sz val="8"/>
        <rFont val="AR BONNIE"/>
      </rPr>
      <t>3</t>
    </r>
    <r>
      <rPr>
        <sz val="8"/>
        <rFont val="Arial"/>
        <family val="2"/>
        <charset val="238"/>
      </rPr>
      <t>. Vystrojení 2 ohřívací protiproudá tělesa. Plnící médium rozpuštěný sirnoželezitý peloid . Měrný objem směsi po rozmíchání ς= 1050-1060 kg/m3. Teplota 39-40°C, pH 4,5-5,5.</t>
    </r>
  </si>
  <si>
    <t>M4.01a
M4.01b</t>
  </si>
  <si>
    <r>
      <rPr>
        <b/>
        <sz val="8"/>
        <rFont val="Arial"/>
        <family val="2"/>
        <charset val="238"/>
      </rPr>
      <t>Čerpadlo odpadního peloidu</t>
    </r>
    <r>
      <rPr>
        <sz val="8"/>
        <rFont val="Arial"/>
        <family val="2"/>
        <charset val="238"/>
      </rPr>
      <t xml:space="preserve"> z SN na úložiště v lokalitě Vimperk . Kalové vertikální čerpadlo, Q=16,7 l/s; H=33m; 400 V; 11,5 kW; n=1450/min. Instalace v sérii za sebou.</t>
    </r>
  </si>
  <si>
    <t>PAN-NZ-6</t>
  </si>
  <si>
    <t>zrušeno, nefunkční</t>
  </si>
  <si>
    <t>M4.01c</t>
  </si>
  <si>
    <r>
      <rPr>
        <b/>
        <sz val="8"/>
        <rFont val="Arial"/>
        <family val="2"/>
        <charset val="238"/>
      </rPr>
      <t>Čerpadlo odpadního peloidu</t>
    </r>
    <r>
      <rPr>
        <sz val="8"/>
        <rFont val="Arial"/>
        <family val="2"/>
        <charset val="238"/>
      </rPr>
      <t xml:space="preserve"> z SN na úložiště v lokalitě Vimperk . Kalové odstředivé čerpadlo, Q=16,7 l/s; H=66m; 400 V; 23 kW.</t>
    </r>
  </si>
  <si>
    <t>?</t>
  </si>
  <si>
    <t>M4.02a
M4.02b</t>
  </si>
  <si>
    <r>
      <rPr>
        <b/>
        <sz val="8"/>
        <rFont val="Arial"/>
        <family val="2"/>
        <charset val="238"/>
      </rPr>
      <t>Cirkulační čerpadlo použitého peloidu</t>
    </r>
    <r>
      <rPr>
        <sz val="8"/>
        <rFont val="Arial"/>
        <family val="2"/>
        <charset val="238"/>
      </rPr>
      <t xml:space="preserve"> z SN do cirkulačních nádrží CN1 a CN2 . Kalové vertikální čerpadlo, Q=8,33 l/s; H=8m; 400 V; 1,5 kW; n=1450/min. Instalace 1+100% rezerva.</t>
    </r>
  </si>
  <si>
    <t>ŘN1
ŘN2</t>
  </si>
  <si>
    <r>
      <rPr>
        <b/>
        <sz val="8"/>
        <rFont val="Arial"/>
        <family val="2"/>
        <charset val="238"/>
      </rPr>
      <t>Ředící nádrž použitého peloidu ze zábalů</t>
    </r>
    <r>
      <rPr>
        <sz val="8"/>
        <rFont val="Arial"/>
        <family val="2"/>
        <charset val="238"/>
      </rPr>
      <t xml:space="preserve">
monolitická železobetonová nádrž, obdélníkového půdorysu se šikmým pultovým dnem. Vnitřní výstelka kyselinovzdorným obkladem. Užitný objem V= 0,54 m</t>
    </r>
    <r>
      <rPr>
        <vertAlign val="superscript"/>
        <sz val="8"/>
        <rFont val="Arial"/>
        <family val="2"/>
        <charset val="238"/>
      </rPr>
      <t>3</t>
    </r>
    <r>
      <rPr>
        <sz val="8"/>
        <rFont val="Arial"/>
        <family val="2"/>
        <charset val="238"/>
      </rPr>
      <t>. Vystrojení provzdušňovací rošt. Plnící médium rozpuštěný sirnoželezitý peloid . Měrný objem směsi po rozmíchání ς= 1025-1030 kg/m3. Teplota 18-19°C, pH 4,5-5,5.</t>
    </r>
  </si>
  <si>
    <t>M4.03</t>
  </si>
  <si>
    <r>
      <rPr>
        <b/>
        <sz val="8"/>
        <rFont val="Arial"/>
        <family val="2"/>
        <charset val="238"/>
      </rPr>
      <t>Kompresor stlačeného vzduchu</t>
    </r>
    <r>
      <rPr>
        <sz val="8"/>
        <rFont val="Arial"/>
        <family val="2"/>
        <charset val="238"/>
      </rPr>
      <t xml:space="preserve"> 
pro rozmíchání obsahu ŘN1 a ŘN2. Q= m3/h; p= bar; 400V, ?kw.</t>
    </r>
  </si>
  <si>
    <t>Orlík?</t>
  </si>
  <si>
    <t>M4.04a
M4.04b</t>
  </si>
  <si>
    <r>
      <rPr>
        <b/>
        <sz val="8"/>
        <rFont val="Arial"/>
        <family val="2"/>
        <charset val="238"/>
      </rPr>
      <t>Čerpadlo použitého naředěného peloidu ze zábalů</t>
    </r>
    <r>
      <rPr>
        <sz val="8"/>
        <rFont val="Arial"/>
        <family val="2"/>
        <charset val="238"/>
      </rPr>
      <t xml:space="preserve"> z ŘN1 a ŘN2 do nátokového potrubí do SN . Kalové horizontální čerpadlo, Q=6,65 l/s; H=5m; 400 V; 2 kW; n=1450/min. Instalace pro každou nádrž 1.</t>
    </r>
  </si>
  <si>
    <t>4. ODPADOVÉ HOSPODÁŘSTVÍ celkem</t>
  </si>
  <si>
    <r>
      <rPr>
        <b/>
        <sz val="8"/>
        <rFont val="Arial"/>
        <family val="2"/>
        <charset val="238"/>
      </rPr>
      <t>5.</t>
    </r>
    <r>
      <rPr>
        <sz val="8"/>
        <rFont val="Arial"/>
        <family val="2"/>
        <charset val="238"/>
      </rPr>
      <t xml:space="preserve"> </t>
    </r>
    <r>
      <rPr>
        <b/>
        <sz val="8"/>
        <rFont val="Arial"/>
        <family val="2"/>
        <charset val="238"/>
      </rPr>
      <t>ROZŠÍŘENÍ SLATINNÝCH KOUPELÍ</t>
    </r>
  </si>
  <si>
    <t>ON</t>
  </si>
  <si>
    <r>
      <rPr>
        <b/>
        <sz val="8"/>
        <color rgb="FFFF0000"/>
        <rFont val="Arial"/>
        <family val="2"/>
        <charset val="238"/>
      </rPr>
      <t>Ohřívací nádrž</t>
    </r>
    <r>
      <rPr>
        <sz val="8"/>
        <color rgb="FFFF0000"/>
        <rFont val="Arial"/>
        <family val="2"/>
        <charset val="238"/>
      </rPr>
      <t xml:space="preserve">
dvouplášťová válcová nádrž se spodním kónickým dnem. Užitný objem V= 6,46 m</t>
    </r>
    <r>
      <rPr>
        <vertAlign val="superscript"/>
        <sz val="8"/>
        <color rgb="FFFF0000"/>
        <rFont val="Arial"/>
        <family val="2"/>
        <charset val="238"/>
      </rPr>
      <t>3</t>
    </r>
    <r>
      <rPr>
        <sz val="8"/>
        <color rgb="FFFF0000"/>
        <rFont val="Arial"/>
        <family val="2"/>
        <charset val="238"/>
      </rPr>
      <t>. Vystrojení hrabicové míchadlo s elektropohonem (viz pol. M5.02) a nosným rámem, integrovaná topná spirála ohřevu primárním okruhem topné vody (duplikátor), podstavec h=3300 mm, zateplení 50 mm, horní dělené segmentové víko s revizním otvorem. Plnící médium rozpuštěný sirnoželezitý peloid. Měrný objem směsi po rozmíchání ς= 1050-1060 kg/m</t>
    </r>
    <r>
      <rPr>
        <vertAlign val="superscript"/>
        <sz val="8"/>
        <color rgb="FFFF0000"/>
        <rFont val="Arial"/>
        <family val="2"/>
        <charset val="238"/>
      </rPr>
      <t>3</t>
    </r>
    <r>
      <rPr>
        <sz val="8"/>
        <color rgb="FFFF0000"/>
        <rFont val="Arial"/>
        <family val="2"/>
        <charset val="238"/>
      </rPr>
      <t>. Teplota 39-40°C, pH 3,9-4,5. Rozměry: vnější průměr 2,30 m, výška válcové části 2,00 m, hladina peloidu 1,70 m. Výška dnového kónusu 0,5 m. Pevnost vnitřní nádrže 1 bar, pevnost duplikátoru 6 bar Mat. provedení vnitřní plášť nerez 1.4404 DIN, ostatní konstrukce nerez 1.4301 DIN, kryt izolace Aluminium. Připojení přítok DN100, odtok ze dna DN 125, topná spirála 2x DN80. Příprava na instalaci kontinuálního měření výšky hladiny (ultrazvuk), kontinuálního měření teploty média v nádrži. Výpust topné vody z mezipláště.</t>
    </r>
  </si>
  <si>
    <t>M5.10</t>
  </si>
  <si>
    <r>
      <rPr>
        <b/>
        <sz val="8"/>
        <color rgb="FFFF0000"/>
        <rFont val="Arial"/>
        <family val="2"/>
        <charset val="238"/>
      </rPr>
      <t>Uzávěr výtlačného řadu 5-1 do Ohřívací nádrže</t>
    </r>
    <r>
      <rPr>
        <sz val="8"/>
        <color rgb="FFFF0000"/>
        <rFont val="Arial"/>
        <family val="2"/>
        <charset val="238"/>
      </rPr>
      <t xml:space="preserve">
Plnoprůtočné oboustranně těsnicí nožové šoupátko pro zabudování mezi příruby DN100 PN10 s elektropohonem 230V, 0,1kW. Materiálové provedení: nůž: korozivzdorná ocel 1.4404 (17% Cr, 12% Ni, 2% Mo); ochranné podpěry: korozivzdorná ocel 1.4301 (17% Cr); vřeteno: korozivzdorná ocel 1.4057 (17% Cr); U-těsnění, příčné těsnění: pryž NBR; vřetenová matice: mosaz, spojovací šrouby: korozivzdorná ocel A2 dle ISO 3506.</t>
    </r>
  </si>
  <si>
    <t>M5.02</t>
  </si>
  <si>
    <r>
      <rPr>
        <b/>
        <sz val="8"/>
        <color rgb="FFFF0000"/>
        <rFont val="Arial"/>
        <family val="2"/>
        <charset val="238"/>
      </rPr>
      <t>Hrabicové míchadlo</t>
    </r>
    <r>
      <rPr>
        <sz val="8"/>
        <color rgb="FFFF0000"/>
        <rFont val="Arial"/>
        <family val="2"/>
        <charset val="238"/>
      </rPr>
      <t xml:space="preserve"> s elektropohonem 400 V; 5,5 kW; s mechanickou převodovkou. Mat. provedení nerezová ocel 1.4404. Řízení otáček míchadla pomocí FMO v rozmezí 5-15/min. Součást dodávky ON.</t>
    </r>
  </si>
  <si>
    <t>CN3</t>
  </si>
  <si>
    <r>
      <rPr>
        <b/>
        <sz val="8"/>
        <color rgb="FFFF0000"/>
        <rFont val="Arial"/>
        <family val="2"/>
        <charset val="238"/>
      </rPr>
      <t>Cirkulační nádrž 3</t>
    </r>
    <r>
      <rPr>
        <sz val="8"/>
        <color rgb="FFFF0000"/>
        <rFont val="Arial"/>
        <family val="2"/>
        <charset val="238"/>
      </rPr>
      <t xml:space="preserve">
dvouplášťová válcová nádrž se spodním kónickým dnem. Užitný objem V= 6,46 m3. Vystrojení hrabicové míchadlo s elektropohonem (viz pol. M5.02) a nosným rámem, integrovaná topná spirála ohřevu primárním okruhem topné vody (duplikátor), podstavec h=1100 mm, zateplení 50 mm, horní dělené segmentové víko s revizním otvorem. Plnící médium rozpuštěný sirnoželezitý peloid. Měrný objem směsi po rozmíchání ς= 1050-1060 kg/m3. Teplota 39-40°C, pH 3,9-4,5. Rozměry: vnější průměr 2,30 m, výška válcové části 2,00 m, hladina peloidu 1,70 m. Výška dnového kónusu 0,5 m. Pevnost vnitřní nádrže 1 bar, pevnost duplikátoru 6 bar Mat. provedení vnitřní plášť nerez 1.4404 DIN, ostatní konstrukce nerez 1.4301 DIN, kryt izolace Aluminium. Připojení přítok DN100, odtok ze dna DN 125, topná spirála 2x DN80. Příprava na instalaci kontinuálního měření výšky hladiny (ultrazvuk), kontinuálního měření teploty média v nádrži. Výpust topné vody z mezipláště.</t>
    </r>
  </si>
  <si>
    <t>M5.03</t>
  </si>
  <si>
    <r>
      <rPr>
        <b/>
        <sz val="8"/>
        <color rgb="FFFF0000"/>
        <rFont val="Arial"/>
        <family val="2"/>
        <charset val="238"/>
      </rPr>
      <t>Uzávěr řadu 5-2 z ON do CN3</t>
    </r>
    <r>
      <rPr>
        <sz val="8"/>
        <color rgb="FFFF0000"/>
        <rFont val="Arial"/>
        <family val="2"/>
        <charset val="238"/>
      </rPr>
      <t xml:space="preserve">
Plnoprůtočné oboustranně těsnicí nožové šoupátko pro zabudování mezi příruby DN125 PN10 s elektropohonem 230V, 0,1kW. Materiálové provedení: nůž: korozivzdorná ocel 1.4404 (17% Cr, 12% Ni, 2% Mo); ochranné podpěry: korozivzdorná ocel 1.4301 (17% Cr); vřeteno: korozivzdorná ocel 1.4057 (17% Cr); U-těsnění, příčné těsnění: pryž NBR; vřetenová matice: mosaz, spojovací šrouby: korozivzdorná ocel A2 dle ISO 3506.</t>
    </r>
  </si>
  <si>
    <t>M5.04</t>
  </si>
  <si>
    <r>
      <rPr>
        <b/>
        <sz val="8"/>
        <color rgb="FFFF0000"/>
        <rFont val="Arial"/>
        <family val="2"/>
        <charset val="238"/>
      </rPr>
      <t>Hrabicové míchadlo</t>
    </r>
    <r>
      <rPr>
        <sz val="8"/>
        <color rgb="FFFF0000"/>
        <rFont val="Arial"/>
        <family val="2"/>
        <charset val="238"/>
      </rPr>
      <t xml:space="preserve"> s elektropohonem 400 V; 5,5 kW; s mechanickou převodovkou. Mat. provedení nerezová ocel 1.4404. Řízení otáček míchadla pomocí FMO v rozmezí 5-15/min. Součást dodávky CN3.</t>
    </r>
  </si>
  <si>
    <t>M5.05a
M5.05b</t>
  </si>
  <si>
    <r>
      <rPr>
        <b/>
        <sz val="8"/>
        <color rgb="FFFF0000"/>
        <rFont val="Arial"/>
        <family val="2"/>
        <charset val="238"/>
      </rPr>
      <t>Čerpadlo rozpuštěného ohřátého peloidu</t>
    </r>
    <r>
      <rPr>
        <sz val="8"/>
        <color rgb="FFFF0000"/>
        <rFont val="Arial"/>
        <family val="2"/>
        <charset val="238"/>
      </rPr>
      <t xml:space="preserve"> z CN3 do van VS19, 20, 21, 23, 24 . Kalové horizontální čerpadlo, Q=15,5 l/s; H=15m; 400 V; 11 kW; n=1450/min. Instalace 1+100% záloha. Mat. provedení nerez, úprava pro řízení výkonu FMO. Materiály: Těleso čerpadla: Šedá liatina
EN 1561 EN-GJL-250; Obežné kolo: Nerez ocel EN 1.4408; Ucpávka hřídele SiC/SiC; sekundární ucpávka hřídele CER/CARNBR . Dodávka vč. ocelového podstavce pro instalaci v suché jímce. Hmotnost 220 kg.
Dodávka včetně FMO:
P2: 11 kW; f: 50 / 60 Hz; Menovité napätie: 3x 80-440/441-500 V; Menovitý prúd: 24-21 A; I MAX: 24 A
Eta 1/1: 98 %; Krytie IP: IP55
vstupy a výstupy:
- GENIbus RS-485
- analógový vstup 0-10 V pre externú
nastavenú hodnotu
- analógový vstup 0 / 4-20 mA pre snímač
- štyri digitálne vstupy pre rôzne funkcie,
napr. pre externý štart / stop
- dve signálne relé (C / NO / NC).
Jiné:
Čistá hmotnosť: 23 kg</t>
    </r>
  </si>
  <si>
    <t>M5.06</t>
  </si>
  <si>
    <r>
      <rPr>
        <b/>
        <sz val="8"/>
        <color rgb="FFFF0000"/>
        <rFont val="Arial"/>
        <family val="2"/>
        <charset val="238"/>
      </rPr>
      <t>Uzávěr cirkulačního okruhu řad 5-4 zpět dodo CN3</t>
    </r>
    <r>
      <rPr>
        <sz val="8"/>
        <color rgb="FFFF0000"/>
        <rFont val="Arial"/>
        <family val="2"/>
        <charset val="238"/>
      </rPr>
      <t xml:space="preserve">
Plnoprůtočné oboustranně těsnicí nožové šoupátko pro zabudování mezi příruby DN100 PN10 s elektropohonem 230V, 0,1kW. Materiálové provedení: nůž: korozivzdorná ocel 1.4404 (17% Cr, 12% Ni, 2% Mo); ochranné podpěry: korozivzdorná ocel 1.4301 (17% Cr); vřeteno: korozivzdorná ocel 1.4057 (17% Cr); U-těsnění, příčné těsnění: pryž NBR; vřetenová matice: mosaz, spojovací šrouby: korozivzdorná ocel A2 dle ISO 3506.</t>
    </r>
  </si>
  <si>
    <t>ZETA DN 100</t>
  </si>
  <si>
    <t>VAG Group</t>
  </si>
  <si>
    <r>
      <t>5. ROZŠÍŘENÍ SLATINNÝCH KOUPELíI</t>
    </r>
    <r>
      <rPr>
        <b/>
        <sz val="8"/>
        <rFont val="Arial"/>
        <family val="2"/>
        <charset val="238"/>
      </rPr>
      <t xml:space="preserve"> celkem</t>
    </r>
  </si>
  <si>
    <t>6  MĚŘÍCÍ ZAŘÍZENÍ</t>
  </si>
  <si>
    <t>6.1  Měření průtoků</t>
  </si>
  <si>
    <t>Q1.1</t>
  </si>
  <si>
    <t>Přítok ředící vody. Q=0-20 l/s, přesnost 10 l Registrační mechanický přírubový vodoměr.</t>
  </si>
  <si>
    <t>Měření průtoků celkem</t>
  </si>
  <si>
    <t>6.2  Měření hladin</t>
  </si>
  <si>
    <t>H.1.01</t>
  </si>
  <si>
    <r>
      <rPr>
        <b/>
        <sz val="8"/>
        <color rgb="FFFF0000"/>
        <rFont val="Arial"/>
        <family val="2"/>
        <charset val="238"/>
      </rPr>
      <t xml:space="preserve">Hladina v Měsné nádrži. </t>
    </r>
    <r>
      <rPr>
        <sz val="8"/>
        <color rgb="FFFF0000"/>
        <rFont val="Arial"/>
        <family val="2"/>
        <charset val="238"/>
      </rPr>
      <t>H=0-5 m, přesnost 0,05 m. Ulrazvukové měření vč. nosné konstrukce a přenosu do systému MaR</t>
    </r>
  </si>
  <si>
    <t>H2.01</t>
  </si>
  <si>
    <r>
      <rPr>
        <b/>
        <sz val="8"/>
        <color rgb="FFFF0000"/>
        <rFont val="Arial"/>
        <family val="2"/>
        <charset val="238"/>
      </rPr>
      <t>Hladina v Předehřívací nádrži.</t>
    </r>
    <r>
      <rPr>
        <sz val="8"/>
        <color rgb="FFFF0000"/>
        <rFont val="Arial"/>
        <family val="2"/>
        <charset val="238"/>
      </rPr>
      <t xml:space="preserve"> Kontinuální měření výšky hladiny. H=0-5 m, přesnost 0,051 m.  Ultrazvukové měření vč. nosné konstrukce a přenosu do systému MaR.</t>
    </r>
  </si>
  <si>
    <t>H2.02
H2.03</t>
  </si>
  <si>
    <r>
      <rPr>
        <b/>
        <sz val="8"/>
        <color rgb="FFFF0000"/>
        <rFont val="Arial"/>
        <family val="2"/>
        <charset val="238"/>
      </rPr>
      <t>Hladina v cirkulačních nádržích CN1 a CN2. K</t>
    </r>
    <r>
      <rPr>
        <sz val="8"/>
        <color rgb="FFFF0000"/>
        <rFont val="Arial"/>
        <family val="2"/>
        <charset val="238"/>
      </rPr>
      <t>ontinuální měření výšky hladiny. H=0-5 m, přesnost 0,05 m. Ultrazvukové měření vč. nosné konstrukce a přenosu do systému MaR.</t>
    </r>
  </si>
  <si>
    <t>H4.01</t>
  </si>
  <si>
    <r>
      <rPr>
        <b/>
        <sz val="8"/>
        <color rgb="FFFF0000"/>
        <rFont val="Arial"/>
        <family val="2"/>
        <charset val="238"/>
      </rPr>
      <t>Hladina v sběrné nádrži SN</t>
    </r>
    <r>
      <rPr>
        <sz val="8"/>
        <color rgb="FFFF0000"/>
        <rFont val="Arial"/>
        <family val="2"/>
        <charset val="238"/>
      </rPr>
      <t>. Kontinuální měření výšky hladiny. H=0-5 m, přesnost 0,05 m. Ulrrazvukové měření vč. nosné konstrukce a přenosu do systému MaR.</t>
    </r>
  </si>
  <si>
    <t>H5.01</t>
  </si>
  <si>
    <r>
      <rPr>
        <b/>
        <sz val="8"/>
        <color rgb="FFFF0000"/>
        <rFont val="Arial"/>
        <family val="2"/>
        <charset val="238"/>
      </rPr>
      <t>Hladina v Ohřívací nádrži ON</t>
    </r>
    <r>
      <rPr>
        <sz val="8"/>
        <color rgb="FFFF0000"/>
        <rFont val="Arial"/>
        <family val="2"/>
        <charset val="238"/>
      </rPr>
      <t>. Kontinuální měření výšky hladiny. H=0-5 m, přesnost 0,05 m. Ulrrazvukové měření vč. nosné konstrukce a přenosu do systému MaR.</t>
    </r>
  </si>
  <si>
    <t>H5.02</t>
  </si>
  <si>
    <r>
      <rPr>
        <b/>
        <sz val="8"/>
        <color rgb="FFFF0000"/>
        <rFont val="Arial"/>
        <family val="2"/>
        <charset val="238"/>
      </rPr>
      <t>Hladina v cirkulační nádrži 3 CN3</t>
    </r>
    <r>
      <rPr>
        <sz val="8"/>
        <color rgb="FFFF0000"/>
        <rFont val="Arial"/>
        <family val="2"/>
        <charset val="238"/>
      </rPr>
      <t xml:space="preserve">. Kontinuální měření výšky hladiny. H=0-5 m, přesnost 0,05 m. Ulrrazvukové měření vč. nosné konstrukce a přenosu do systému MaR. </t>
    </r>
  </si>
  <si>
    <t>H3.19
H3.20
H3.21
H3.22
H3.23
H3.24</t>
  </si>
  <si>
    <r>
      <rPr>
        <b/>
        <sz val="8"/>
        <color rgb="FFFF0000"/>
        <rFont val="Arial"/>
        <family val="2"/>
        <charset val="238"/>
      </rPr>
      <t>Hladina v balneovaně</t>
    </r>
    <r>
      <rPr>
        <sz val="8"/>
        <color rgb="FFFF0000"/>
        <rFont val="Arial"/>
        <family val="2"/>
        <charset val="238"/>
      </rPr>
      <t xml:space="preserve"> VS19-24. Kontinuální měření hladiny, stavoznak. Součást dodávky každé z nových balneovan.</t>
    </r>
  </si>
  <si>
    <t>Měření hladin celkem</t>
  </si>
  <si>
    <t>6.3  Měření teploty</t>
  </si>
  <si>
    <t>T1.01</t>
  </si>
  <si>
    <r>
      <rPr>
        <b/>
        <sz val="8"/>
        <rFont val="Arial"/>
        <family val="2"/>
        <charset val="238"/>
      </rPr>
      <t xml:space="preserve">Teplota média v Měsné nádrži. </t>
    </r>
    <r>
      <rPr>
        <sz val="8"/>
        <rFont val="Arial"/>
        <family val="2"/>
        <charset val="238"/>
      </rPr>
      <t>T=0-50</t>
    </r>
    <r>
      <rPr>
        <sz val="8"/>
        <rFont val="Calibri"/>
        <family val="2"/>
        <charset val="238"/>
      </rPr>
      <t>°</t>
    </r>
    <r>
      <rPr>
        <sz val="10.4"/>
        <rFont val="Arial"/>
        <family val="2"/>
        <charset val="238"/>
      </rPr>
      <t>C</t>
    </r>
    <r>
      <rPr>
        <sz val="8"/>
        <rFont val="Arial"/>
        <family val="2"/>
        <charset val="238"/>
      </rPr>
      <t xml:space="preserve"> m, přesnost 1°C. Komtrolní informační manuální měření.</t>
    </r>
  </si>
  <si>
    <t>T2.01</t>
  </si>
  <si>
    <r>
      <rPr>
        <b/>
        <sz val="8"/>
        <rFont val="Arial"/>
        <family val="2"/>
        <charset val="238"/>
      </rPr>
      <t>Teplota média v Předehřívací nádrži.</t>
    </r>
    <r>
      <rPr>
        <sz val="8"/>
        <rFont val="Arial"/>
        <family val="2"/>
        <charset val="238"/>
      </rPr>
      <t xml:space="preserve"> T=0-50°C m, přesnost 1°C. Teplotní sonda včetně přenosu do systému MaR.</t>
    </r>
  </si>
  <si>
    <t>T2.02
T2.03</t>
  </si>
  <si>
    <r>
      <rPr>
        <b/>
        <sz val="8"/>
        <rFont val="Arial"/>
        <family val="2"/>
        <charset val="238"/>
      </rPr>
      <t>Teplota média v Cirkulační nádrži 1 a cirkulační nádrži 2.</t>
    </r>
    <r>
      <rPr>
        <sz val="8"/>
        <rFont val="Arial"/>
        <family val="2"/>
        <charset val="238"/>
      </rPr>
      <t xml:space="preserve"> T=0-50°C m, přesnost 1°C. Teplotní sonda včetně přenosu do systému MaR.</t>
    </r>
  </si>
  <si>
    <t>T5.01</t>
  </si>
  <si>
    <r>
      <rPr>
        <b/>
        <sz val="8"/>
        <color rgb="FFFF0000"/>
        <rFont val="Arial"/>
        <family val="2"/>
        <charset val="238"/>
      </rPr>
      <t>Teplota média v Ohřívací nádrži.</t>
    </r>
    <r>
      <rPr>
        <sz val="8"/>
        <color rgb="FFFF0000"/>
        <rFont val="Arial"/>
        <family val="2"/>
        <charset val="238"/>
      </rPr>
      <t xml:space="preserve"> T=0-50°C m, přesnost 1°C. Teplotní sonda včetně přenosu do systému MaR.</t>
    </r>
  </si>
  <si>
    <t>T5.02</t>
  </si>
  <si>
    <r>
      <rPr>
        <b/>
        <sz val="8"/>
        <color rgb="FFFF0000"/>
        <rFont val="Arial"/>
        <family val="2"/>
        <charset val="238"/>
      </rPr>
      <t>Teplota média v Cirkulační nádrži 3.</t>
    </r>
    <r>
      <rPr>
        <sz val="8"/>
        <color rgb="FFFF0000"/>
        <rFont val="Arial"/>
        <family val="2"/>
        <charset val="238"/>
      </rPr>
      <t xml:space="preserve"> T=0-50°C m, přesnost 1°C. Teplotní sonda včetně přenosu do systému MaR.</t>
    </r>
  </si>
  <si>
    <t>Měření teploty celkem</t>
  </si>
  <si>
    <t>6.4  Měření tlaku</t>
  </si>
  <si>
    <t>P2.01</t>
  </si>
  <si>
    <r>
      <rPr>
        <b/>
        <sz val="8"/>
        <color rgb="FFFF0000"/>
        <rFont val="Arial"/>
        <family val="2"/>
        <charset val="238"/>
      </rPr>
      <t>Tlak v cirkulačním okruhu řad 3.1.</t>
    </r>
    <r>
      <rPr>
        <sz val="8"/>
        <color rgb="FFFF0000"/>
        <rFont val="Arial"/>
        <family val="2"/>
        <charset val="238"/>
      </rPr>
      <t xml:space="preserve"> Čidlo měření tlaku v potrubí včetně přenosu do systému MaR. Včetně nátrubku na potrubí a uzavírací armatury.</t>
    </r>
  </si>
  <si>
    <t>P2.02</t>
  </si>
  <si>
    <r>
      <rPr>
        <b/>
        <sz val="8"/>
        <color rgb="FFFF0000"/>
        <rFont val="Arial"/>
        <family val="2"/>
        <charset val="238"/>
      </rPr>
      <t>Tlak v cirkulačním okruhu řad 3.2.</t>
    </r>
    <r>
      <rPr>
        <sz val="8"/>
        <color rgb="FFFF0000"/>
        <rFont val="Arial"/>
        <family val="2"/>
        <charset val="238"/>
      </rPr>
      <t xml:space="preserve"> Čidlo měření tlaku v potrubí včetně přenosu do systému MaR. Včetně nátrubku na potrubí a uzavírací armatury.</t>
    </r>
  </si>
  <si>
    <t>P2.03</t>
  </si>
  <si>
    <r>
      <rPr>
        <b/>
        <sz val="8"/>
        <color rgb="FFFF0000"/>
        <rFont val="Arial"/>
        <family val="2"/>
        <charset val="238"/>
      </rPr>
      <t>Tlak v cirkulačním okruhu řad 5.4.</t>
    </r>
    <r>
      <rPr>
        <sz val="8"/>
        <color rgb="FFFF0000"/>
        <rFont val="Arial"/>
        <family val="2"/>
        <charset val="238"/>
      </rPr>
      <t xml:space="preserve"> Čidlo měření tlaku v potrubí včetně přenosu do systému MaR. Včetně nátrubku na potrubí a uzavírací armatury.</t>
    </r>
  </si>
  <si>
    <r>
      <t xml:space="preserve">6 </t>
    </r>
    <r>
      <rPr>
        <b/>
        <sz val="8"/>
        <rFont val="Arial"/>
        <family val="2"/>
        <charset val="238"/>
      </rPr>
      <t xml:space="preserve"> MĚŘÍCÍ ZAŘÍZENÍ celkem</t>
    </r>
  </si>
  <si>
    <t>7. POTRUBNÍ ROZVODY</t>
  </si>
  <si>
    <t>1.</t>
  </si>
  <si>
    <t>skleněná trubka Ø 80 mm</t>
  </si>
  <si>
    <t>2.</t>
  </si>
  <si>
    <t>skleněná trubka Ø 100 mm</t>
  </si>
  <si>
    <t>3.</t>
  </si>
  <si>
    <t>4.</t>
  </si>
  <si>
    <t>5.</t>
  </si>
  <si>
    <t>6.</t>
  </si>
  <si>
    <t>skleněná trubka Ø 150 mm</t>
  </si>
  <si>
    <t>7.</t>
  </si>
  <si>
    <t>8.</t>
  </si>
  <si>
    <t>9.</t>
  </si>
  <si>
    <t>10.</t>
  </si>
  <si>
    <t>skleněná tvarovka T 100/100</t>
  </si>
  <si>
    <t>11.</t>
  </si>
  <si>
    <t>skleněná tvarovka T 150/150</t>
  </si>
  <si>
    <t>12.</t>
  </si>
  <si>
    <t>skleněný oblouk 22° - Ø 150 mm</t>
  </si>
  <si>
    <t>13.</t>
  </si>
  <si>
    <t>skleněný oblouk 45° - Ø 100 mm</t>
  </si>
  <si>
    <t>14.</t>
  </si>
  <si>
    <t>skleněný oblouk 45° - Ø 150 mm</t>
  </si>
  <si>
    <t>15.</t>
  </si>
  <si>
    <t>skleněné koleno 90° - Ø 80 mm</t>
  </si>
  <si>
    <t>16.</t>
  </si>
  <si>
    <t>skleněné koleno 90° - Ø 100 mm</t>
  </si>
  <si>
    <t>17.</t>
  </si>
  <si>
    <t>skleněné koleno 90° - Ø 150 mm</t>
  </si>
  <si>
    <t>18.</t>
  </si>
  <si>
    <t>skleněný odskok Ø 100 mm – 10 cm</t>
  </si>
  <si>
    <t>19.</t>
  </si>
  <si>
    <t>skleněný odskok Ø 150 mm – 10 cm</t>
  </si>
  <si>
    <t>20.</t>
  </si>
  <si>
    <t>skleněný odskok Ø 100 mm – 20 cm</t>
  </si>
  <si>
    <t>21.</t>
  </si>
  <si>
    <t>skleněná redukce 100/150</t>
  </si>
  <si>
    <t>31.</t>
  </si>
  <si>
    <t>ocelové potrubí přírubové Ø 80 mm</t>
  </si>
  <si>
    <t>32.</t>
  </si>
  <si>
    <t>ocelové potrubí přírubové Ø 100 mm</t>
  </si>
  <si>
    <t>33.</t>
  </si>
  <si>
    <t>ocelové potrubí přírubové Ø 150 mm</t>
  </si>
  <si>
    <t>34.</t>
  </si>
  <si>
    <t>ocelové tvarovky T 100/80</t>
  </si>
  <si>
    <t>35.</t>
  </si>
  <si>
    <t>ocelové tvarovky T 100/100</t>
  </si>
  <si>
    <t>36.</t>
  </si>
  <si>
    <t>ocelové tvarovky T 125/125</t>
  </si>
  <si>
    <t>37.</t>
  </si>
  <si>
    <t>ocelové tvarovky T 125/100</t>
  </si>
  <si>
    <t>38.</t>
  </si>
  <si>
    <t>ocelové tvarovky TT 100/80</t>
  </si>
  <si>
    <t>39.</t>
  </si>
  <si>
    <t>ocelové tvarovky TT 100/100</t>
  </si>
  <si>
    <t>40.</t>
  </si>
  <si>
    <t>ocelové tvarovky TT 125/100</t>
  </si>
  <si>
    <t>41.</t>
  </si>
  <si>
    <t>ocelové tvarovky P Ø 100</t>
  </si>
  <si>
    <t>42.</t>
  </si>
  <si>
    <t>ocelové tvarovky P Ø 125</t>
  </si>
  <si>
    <t>43.</t>
  </si>
  <si>
    <t>litinové tvarovky PP Ø 100</t>
  </si>
  <si>
    <t>44.</t>
  </si>
  <si>
    <t>litinové tvarovky PP Ø 125</t>
  </si>
  <si>
    <t>45.</t>
  </si>
  <si>
    <t>ocelové tvarovky FR 100/80</t>
  </si>
  <si>
    <t>46.</t>
  </si>
  <si>
    <t>ocelové tvarovky FR 125/100</t>
  </si>
  <si>
    <t>47.</t>
  </si>
  <si>
    <t>ocelové tvarovky FFR 100/80</t>
  </si>
  <si>
    <t>48.</t>
  </si>
  <si>
    <t>kompenzátory ucpávkové litinové St 10 - Ø 80</t>
  </si>
  <si>
    <t>49.</t>
  </si>
  <si>
    <t>slepá příruba ocelová Ø 100</t>
  </si>
  <si>
    <t>50.</t>
  </si>
  <si>
    <t>slepá příruba ocelová Ø 125</t>
  </si>
  <si>
    <t>51.</t>
  </si>
  <si>
    <t>přírubové vtoky Ø 150</t>
  </si>
  <si>
    <t>52.</t>
  </si>
  <si>
    <t>ocelové tvarovky FR 125/150</t>
  </si>
  <si>
    <t>53.</t>
  </si>
  <si>
    <t>ocelové tvarovky P Ø 150</t>
  </si>
  <si>
    <t>61.</t>
  </si>
  <si>
    <t>šoupátko Jt 6 - Ø 100</t>
  </si>
  <si>
    <t>62.</t>
  </si>
  <si>
    <t>šoupátko Jt 10 - Ø 100</t>
  </si>
  <si>
    <t>63.</t>
  </si>
  <si>
    <t>šoupátko St 10 - Ø 125</t>
  </si>
  <si>
    <t>64.</t>
  </si>
  <si>
    <t>zpětné klapky St 10 - Ø 100</t>
  </si>
  <si>
    <t>NOVÉ POTRUBNÍ ROZVODY</t>
  </si>
  <si>
    <t>5-1</t>
  </si>
  <si>
    <t>Výtlačný řad z MN do ON
DN 100 (108x3mm) nerez 1.4404 DIN</t>
  </si>
  <si>
    <t>NOVÝ</t>
  </si>
  <si>
    <t>koleno 90 st.  DN 100 (108x3mm) nerez 1.4404 DIN</t>
  </si>
  <si>
    <t>T-kus DN 100 /100 (108x3mm) nerez 1.4404 DIN</t>
  </si>
  <si>
    <t>Přírubový spoj DN100</t>
  </si>
  <si>
    <t>Prostup potrubí 108x3 stěnou (jádrový vývrt DN200, montované segmentové těsnění, zapravení.</t>
  </si>
  <si>
    <t>5-2</t>
  </si>
  <si>
    <r>
      <rPr>
        <b/>
        <sz val="8"/>
        <color rgb="FFFF0000"/>
        <rFont val="Arial"/>
        <family val="2"/>
        <charset val="238"/>
      </rPr>
      <t>Přetok z ON do CN3</t>
    </r>
    <r>
      <rPr>
        <sz val="8"/>
        <color rgb="FFFF0000"/>
        <rFont val="Arial"/>
        <family val="2"/>
        <charset val="238"/>
      </rPr>
      <t xml:space="preserve">
DN 125 (129x2) nerez 1.4404 DIN</t>
    </r>
  </si>
  <si>
    <t>koleno 90 st. DN 125 (129x2), nerez 1.4404 DIN</t>
  </si>
  <si>
    <t>T-kus DN 125/125 (129x2mm) nerez 1.4404 DIN</t>
  </si>
  <si>
    <t>Přírubový spoj DN125</t>
  </si>
  <si>
    <t>5-3</t>
  </si>
  <si>
    <r>
      <rPr>
        <b/>
        <sz val="8"/>
        <color rgb="FFFF0000"/>
        <rFont val="Arial"/>
        <family val="2"/>
        <charset val="238"/>
      </rPr>
      <t>Sání oběhových čerpadel M5.05a, b</t>
    </r>
    <r>
      <rPr>
        <sz val="8"/>
        <color rgb="FFFF0000"/>
        <rFont val="Arial"/>
        <family val="2"/>
        <charset val="238"/>
      </rPr>
      <t xml:space="preserve">
DN 200 (204x2mm) nerez 1.4404 DIN</t>
    </r>
  </si>
  <si>
    <t>koleno 90 st. DN 200 (204x2mm), nerez 1.4404 DIN</t>
  </si>
  <si>
    <t>NŠ5.31</t>
  </si>
  <si>
    <r>
      <rPr>
        <b/>
        <sz val="8"/>
        <color rgb="FFFF0000"/>
        <rFont val="Arial"/>
        <family val="2"/>
        <charset val="238"/>
      </rPr>
      <t>Servisní uzávěr odtoku z Coirkulační nádrže 3.</t>
    </r>
    <r>
      <rPr>
        <sz val="8"/>
        <color rgb="FFFF0000"/>
        <rFont val="Arial"/>
        <family val="2"/>
        <charset val="238"/>
      </rPr>
      <t xml:space="preserve">
Plnoprůtočné oboustranně těsnicí nožové šoupátko pro zabudování mezi příruby DN200 PN10. Ovládání ručním kolem. Materiálové provedení: nůž: korozivzdorná ocel 1.4404 (17% Cr, 12% Ni, 2% Mo);  ochranné podpěry: .korozivzdorná ocel 1.4301 (17% Cr); vřeteno: korozivzdorná ocel 1.4057 (17% Cr); U-těsnění, příčné těsnění: pryž NBR; vřetenová matice: mosaz, spojovací šrouby: korozivzdorná ocel A2 dle ISO 3506. </t>
    </r>
  </si>
  <si>
    <t>T-kus DN 200/200  (204x2mm) nerez 1.4404 DIN</t>
  </si>
  <si>
    <t>Redukce DN 200/150 nerez 1.4404 DIN</t>
  </si>
  <si>
    <t>Přírubový spoj DN200</t>
  </si>
  <si>
    <t>DN 150 (154x2mm) nerez 1.4404 DIN</t>
  </si>
  <si>
    <t>T-kus DN 150/100 nerez 1.4404 DIN</t>
  </si>
  <si>
    <t>Zaslepovací příruba X150</t>
  </si>
  <si>
    <t>Redukce DN100/80 nerez 1.4404 DIN</t>
  </si>
  <si>
    <t>koleno 90 st.  DN 80 (84x2mm) nerez 1.4404 DIN</t>
  </si>
  <si>
    <t>NŠ5.32
NŠ5.33</t>
  </si>
  <si>
    <r>
      <rPr>
        <b/>
        <sz val="8"/>
        <color rgb="FFFF0000"/>
        <rFont val="Arial"/>
        <family val="2"/>
        <charset val="238"/>
      </rPr>
      <t>Uzávěr sání cirkulačních čerpadel M5.05a, b.</t>
    </r>
    <r>
      <rPr>
        <sz val="8"/>
        <color rgb="FFFF0000"/>
        <rFont val="Arial"/>
        <family val="2"/>
        <charset val="238"/>
      </rPr>
      <t xml:space="preserve">
Plnoprůtočné oboustranně těsnicí nožové šoupátko pro zabudování mezi příruby DN80 PN10. Ovládání ručním kolem. Materiálové provedení: nůž: korozivzdorná ocel 1.4404 (17% Cr, 12% Ni, 2% Mo); ochranné podpěry: . korozivzdorná ocel 1.4301 (17% Cr); vřeteno: korozivzdorná ocel 1.4057 (17% Cr); U-těsnění, příčné těsnění: pryž NBR; vřetenová matice: mosaz, spojovací šrouby: korozivzdorná ocel A2 dle ISO 3506. </t>
    </r>
  </si>
  <si>
    <t>Přírubový spoj DN150</t>
  </si>
  <si>
    <t>Přírubový spoj DN80</t>
  </si>
  <si>
    <t>5-4</t>
  </si>
  <si>
    <t>Cirkulační okruh 3 od čerpadel M5.05a,b k vanám VS19-24 a zpět do CN3
DN 100 (108x3mm) nerez 1.4404 DIN</t>
  </si>
  <si>
    <t>DN 100 (104x2mm) nerez 1.4404 DIN</t>
  </si>
  <si>
    <r>
      <rPr>
        <b/>
        <sz val="8"/>
        <color rgb="FFFF0000"/>
        <rFont val="Arial"/>
        <family val="2"/>
        <charset val="238"/>
      </rPr>
      <t>Zpětná klapka výtlaku cirkulačního okruhu 3.</t>
    </r>
    <r>
      <rPr>
        <sz val="8"/>
        <color rgb="FFFF0000"/>
        <rFont val="Arial"/>
        <family val="2"/>
        <charset val="238"/>
      </rPr>
      <t xml:space="preserve">
Jednosměrná přírubová průtočná armatura DN80, PN10. Materiál: Těleso, víko, disk: tvárná litina EN-GJS-400-15 (GGG-40); Disk: celopogumován antibakteriální pryží EPDM. Spojovací šrouby víka: korozivzdorná ocel A2 dle ISO 3506
Čisticí zátka, obtokový ventil: mosaz
Těsnění: pryž NBR.
Těžká protikorozní povrchová ochrana v kvalitě GSK
Litinové díly vně i uvnitř chráněny epoxidovým povrstvením (odstín RAL 5005)
- měkkotěsnicí dle EN 12334
- s oboustrannými přírubami dle EN 1092-2</t>
    </r>
  </si>
  <si>
    <t>NŠ5.71</t>
  </si>
  <si>
    <r>
      <rPr>
        <b/>
        <sz val="8"/>
        <color rgb="FFFF0000"/>
        <rFont val="Arial"/>
        <family val="2"/>
        <charset val="238"/>
      </rPr>
      <t>Uzávěr výtlaku cirkulačních čerpadel M5.05a,b.</t>
    </r>
    <r>
      <rPr>
        <sz val="8"/>
        <color rgb="FFFF0000"/>
        <rFont val="Arial"/>
        <family val="2"/>
        <charset val="238"/>
      </rPr>
      <t xml:space="preserve">
Plnoprůtočné oboustranně těsnicí nožové šoupátko pro zabudování mezi příruby DN80 PN10. Ovládání ručním kolem. Materiálové provedení: nůž: korozivzdorná ocel 1.4404 (17% Cr, 12% Ni, 2% Mo); ochranné podpěry: .korozivzdorná ocel 1.4301 (17% Cr); vřeteno: korozivzdorná ocel 1.4057 (17% Cr); U-těsnění, příčné těsnění: pryž NBR; vřetenová matice: mosaz, spojovací šrouby: korozivzdorná ocel A2 dle ISO 3506. </t>
    </r>
  </si>
  <si>
    <t>koleno 90 st.  DN 100 (104x2mm) nerez 1.4404 DIN</t>
  </si>
  <si>
    <t>T-kus DN 100 /100 (104x2mm) nerez 1.4404 DIN</t>
  </si>
  <si>
    <t>T-kus DN 100 /80 (3mm) nerez 1.4404 DIN</t>
  </si>
  <si>
    <t>Redukce 100/80 nerez 1.4404 DIN</t>
  </si>
  <si>
    <t>Redukce 100/d63 nerez 1.4404 DIN</t>
  </si>
  <si>
    <t>Redukce 80/d63 nerez 1.4404 DIN</t>
  </si>
  <si>
    <t>DN 80 (86x3mm) nerez 1.4404 DIN</t>
  </si>
  <si>
    <t>koleno 90 st.  DN 80 (86x3mm) nerez 1.4404 DIN</t>
  </si>
  <si>
    <t>5-5</t>
  </si>
  <si>
    <r>
      <rPr>
        <b/>
        <sz val="8"/>
        <color rgb="FFFF0000"/>
        <rFont val="Arial"/>
        <family val="2"/>
        <charset val="238"/>
      </rPr>
      <t>Vypouštění peloidu za van VS19-24 do SN</t>
    </r>
    <r>
      <rPr>
        <sz val="8"/>
        <color rgb="FFFF0000"/>
        <rFont val="Arial"/>
        <family val="2"/>
        <charset val="238"/>
      </rPr>
      <t xml:space="preserve">
DN 150 (154x2mm) nerez 1.4404 DIN</t>
    </r>
  </si>
  <si>
    <t>koleno 90 st.  DN 150 (154x2mm) nerez 1.4404 DIN</t>
  </si>
  <si>
    <t>T-kus DN 150 /150 (2mm) nerez 1.4404 DIN</t>
  </si>
  <si>
    <t>T-kus DN 150 /100 (2mm) nerez 1.4404 DIN</t>
  </si>
  <si>
    <t>Redukce 150/100 1.4404 DIN</t>
  </si>
  <si>
    <t>5-6</t>
  </si>
  <si>
    <r>
      <rPr>
        <b/>
        <sz val="8"/>
        <color rgb="FFFF0000"/>
        <rFont val="Arial"/>
        <family val="2"/>
        <charset val="238"/>
      </rPr>
      <t>Vypouštění peloidu za van VS19-24 do splaškové kanalizace</t>
    </r>
    <r>
      <rPr>
        <sz val="8"/>
        <color rgb="FFFF0000"/>
        <rFont val="Arial"/>
        <family val="2"/>
        <charset val="238"/>
      </rPr>
      <t xml:space="preserve">
DN 150 (154x2) nerez 1.4404 DIN</t>
    </r>
  </si>
  <si>
    <t>5-7</t>
  </si>
  <si>
    <r>
      <rPr>
        <b/>
        <sz val="8"/>
        <color rgb="FFFF0000"/>
        <rFont val="Arial"/>
        <family val="2"/>
        <charset val="238"/>
      </rPr>
      <t>Odkalení ON do SN</t>
    </r>
    <r>
      <rPr>
        <sz val="8"/>
        <color rgb="FFFF0000"/>
        <rFont val="Arial"/>
        <family val="2"/>
        <charset val="238"/>
      </rPr>
      <t xml:space="preserve">
DN 125 nerez 1.4404 DIN</t>
    </r>
  </si>
  <si>
    <r>
      <rPr>
        <b/>
        <sz val="8"/>
        <color rgb="FFFF0000"/>
        <rFont val="Arial"/>
        <family val="2"/>
        <charset val="238"/>
      </rPr>
      <t>Uzávěr odkalení Ohřívací nádrže.</t>
    </r>
    <r>
      <rPr>
        <sz val="8"/>
        <color rgb="FFFF0000"/>
        <rFont val="Arial"/>
        <family val="2"/>
        <charset val="238"/>
      </rPr>
      <t xml:space="preserve">
Plnoprůtočné oboustranně těsnicí nožové šoupátko pro zabudování mezi příruby DN80 PN10. Ovládání ručním kolem. Materiálové provedení: nůž: korozivzdorná ocel 1.4404 (17% Cr, 12% Ni, 2% Mo); ochranné podpěry: .korozivzdorná ocel 1.4301 (17% Cr); vřeteno: korozivzdorná ocel 1.4057 (17% Cr); U-těsnění, příčné těsnění: pryž NBR; vřetenová matice: mosaz, spojovací šrouby: korozivzdorná ocel A2 dle ISO 3506. </t>
    </r>
  </si>
  <si>
    <t>Podpěry a závěsy potrubí</t>
  </si>
  <si>
    <t>Spojovací materiál</t>
  </si>
  <si>
    <t>označení potrubí (médum, směr proudění)</t>
  </si>
  <si>
    <t>7  POTRUBNÍ ROZVODY celkem</t>
  </si>
  <si>
    <t>JINÉ NÁKLADY NA REALIZACI</t>
  </si>
  <si>
    <t>provozní řád pro zkušební provoz</t>
  </si>
  <si>
    <t>mimostaveništní doprava</t>
  </si>
  <si>
    <t>demontáž a ekologická likvidace stávajících nefunkčních zařízení</t>
  </si>
  <si>
    <t>provizorní propoje potrubí</t>
  </si>
  <si>
    <t>provozní média a energie</t>
  </si>
  <si>
    <t>komplexní odzkoušení 72 hodin - 5 pracovníků</t>
  </si>
  <si>
    <t>Jiné náklady na realizaci celkem</t>
  </si>
  <si>
    <r>
      <t xml:space="preserve">INVESTIČNÍ NÁKLADY CELKEM </t>
    </r>
    <r>
      <rPr>
        <sz val="9"/>
        <rFont val="Arial"/>
        <family val="2"/>
        <charset val="238"/>
      </rPr>
      <t>(cenová hladina 07/2025, ceny uvedeny bez DPH)</t>
    </r>
  </si>
  <si>
    <t>Typ svítidla a umístění</t>
  </si>
  <si>
    <t>Kč/ks</t>
  </si>
  <si>
    <t>Celkem Kč</t>
  </si>
  <si>
    <t>DPH%</t>
  </si>
  <si>
    <t>Celk.Kč s DPH</t>
  </si>
  <si>
    <t>A – Vstupní a odchozí šatny</t>
  </si>
  <si>
    <t>prostor č. 2.01.1, 2.02.1, 2.03.1, 2.04.1, 2.05.1, 2.06.1</t>
  </si>
  <si>
    <t>Svítidlo stropní přisazené, přímé svícení, materiál: Ekolit, barva povrchu antracit,</t>
  </si>
  <si>
    <t>opálový difuzor, rozměry: pr. 300mm, v. 85mm, LED 19,2W/230V 3000K 2266lm,</t>
  </si>
  <si>
    <t>světelný zdroj součástí svítidla, stmívatelné provedení DIM DALI</t>
  </si>
  <si>
    <t>bude dodáno v barvě antracit</t>
  </si>
  <si>
    <t>B – Slatinné koupele</t>
  </si>
  <si>
    <t>prostor č. 2.01.2, 2.02.2, 2.03.2, 2.04.2, 2.05.2, 2.06.2</t>
  </si>
  <si>
    <t>světelný zdroj součástí svítidla, stmívatelné provedení DIM DALI, IP44</t>
  </si>
  <si>
    <t>C – Relaxační místnosti</t>
  </si>
  <si>
    <t>prostor č. 2.01.3, 2.02.3, 2.03.3, 2.04.3 2.05.3, 2.06.3</t>
  </si>
  <si>
    <t>Svítidlo stropní vestavné s rámečkem, barva nástřiku bílá, opálový difuzor,</t>
  </si>
  <si>
    <t xml:space="preserve">rozměry: dl. 2300mm, š. 75mm, hl. max. 100mm, LED 47,2W, 5160 lm (2700K) / </t>
  </si>
  <si>
    <t>5 780lm (6500K), ovládání Turnable white, světelný zdroj součástí svítidla</t>
  </si>
  <si>
    <t>Svítidlo nástěnné se svícením pouze nahoru, materiál: Ekolit, barva dle určení RAL,</t>
  </si>
  <si>
    <t>struktura, rozměry: dl. 220mm, v. 100mm, hl. 125mm, LED 6,2W/230V, 3000K</t>
  </si>
  <si>
    <t>740lm, ovládání stmívatelné DALI, světelný zdroj součástí svítidla</t>
  </si>
  <si>
    <t>Barevná úprava bude určena technickým dozorem investora.</t>
  </si>
  <si>
    <t>C - Masáže</t>
  </si>
  <si>
    <t>prostor č. 2.01.4, 2.02.4, 2.03.4, 2.04.4 2.05.4, 2.06.4</t>
  </si>
  <si>
    <t>E – 2.07 - Chodba</t>
  </si>
  <si>
    <t>Stropní vestavný panel, materiál: rámeček hliník, barva nástřuku bílá,</t>
  </si>
  <si>
    <t>opálový difuzor, rozměry: 595x595x10mm, LED 40W, 4000K, 4400lm,</t>
  </si>
  <si>
    <t>UGR&lt;16, ovládání ZAP./VYP., IP54</t>
  </si>
  <si>
    <t>F – 2.08 - Úklidová místnost</t>
  </si>
  <si>
    <t>Svítidlo stropní vestavné, materiál: hliník, barva rámečku bílá, prizmatický difuzor,</t>
  </si>
  <si>
    <t>rozměry: pr. 136mm, hl. 56,5mm, velikost vest. otvoru 120mm, LED 8 - 15W nastavitelná</t>
  </si>
  <si>
    <t>intenzita svícení, 864 - 1620lm, 4000K, ovládání ZAP./VYP.</t>
  </si>
  <si>
    <t>F – 2.09 - Umývárna personál</t>
  </si>
  <si>
    <t>G – LED zrcadlo</t>
  </si>
  <si>
    <t xml:space="preserve">LED zrcadlo s celoobvodovým svícením, rozměry: v. 700mm, š. 500mm, </t>
  </si>
  <si>
    <t>hl. 32mm, 35W, 2520lm, 4000K, světelný zdroj součástí svítidla, možnost</t>
  </si>
  <si>
    <t>montáže na výšku i na šířku, ovládání ZAP./VYP.</t>
  </si>
  <si>
    <t>F – 2.10 - WC personál</t>
  </si>
  <si>
    <t>H – 1.1 - Strojovna VZT</t>
  </si>
  <si>
    <t>Svítidlo průmyslové prachotěsné, materiál: základna kov, barva nástřiku bílá,</t>
  </si>
  <si>
    <t>opálový plastový difuzor, rozměry: dl. 1200mm, v. 83mm, š. 102mm, LED 40W,</t>
  </si>
  <si>
    <t>4000K, 5600lm, ovládání ZAP./VYP., IP65 IK10</t>
  </si>
  <si>
    <t>Inteligentní systém řízení osvětlení</t>
  </si>
  <si>
    <t>Ovladač bílý 7 tlačítek - 4 scény + vypínač + nahoru/dolů,</t>
  </si>
  <si>
    <t>Rámeček bílý - kryt ovládacího panelu</t>
  </si>
  <si>
    <t>Rámeček bílý pro 3 ovladače</t>
  </si>
  <si>
    <t>PIR</t>
  </si>
  <si>
    <t>DIGIDIM Router</t>
  </si>
  <si>
    <t>Drobný materiál</t>
  </si>
  <si>
    <t>Zapojení, zprovoznění a programování systému řízení osvětlení</t>
  </si>
  <si>
    <t>Celkem bez montáže</t>
  </si>
  <si>
    <t>Montáž svítidel</t>
  </si>
  <si>
    <t>Stropní střední</t>
  </si>
  <si>
    <t>Stropní velké / vestavné</t>
  </si>
  <si>
    <t>Nástěnné</t>
  </si>
  <si>
    <t>Dopravné</t>
  </si>
  <si>
    <t>Celkem včetně montáže</t>
  </si>
  <si>
    <t xml:space="preserve">ORIENTAČNÍ ROZPOČET PROJEKTANTA </t>
  </si>
  <si>
    <t xml:space="preserve">soubor: </t>
  </si>
  <si>
    <t>D.1.4 VYTÁPĚNÍ</t>
  </si>
  <si>
    <t xml:space="preserve">akce: </t>
  </si>
  <si>
    <t>Všechny navržené výrobky, materiály a postupy jsou uvedeny pro referenci parametrů, vazeb, funkčnosti a estetického 
dojmu.  Všechny tyto výrobky, systémy a postupy lze zaměnit za jiné, se stejnými vlastnostmi, životností i vlivem 
na životní prostředí. Při záměně je předpokládáno, že záměna bude provedena odborně a s náležitou péčí. 
Ve vyznačených případech je uvedeno, že případná záměna bude možná po souhlasu projektanta.
Pro zhotovení korektní cenové nabídky, vzhledem ke specifičnosti zařízení, nestačí pouze ocenit tento formulář. Je
potřebné zohlednit  údaje obsažené i v technické zprávě, POV a ve výkresové části. 
Obsahem seznamu je zařízení a materiál pro vytápění, technologické ohřevy a pro rozvod chladicí vody.</t>
  </si>
  <si>
    <t>ING. JAN ŠPINGL, Boženy Němcové 569, Sezimovo Ústí, 391 01, tel. 608 721 920</t>
  </si>
  <si>
    <t>vypracoval: Ing. Jan Špingl</t>
  </si>
  <si>
    <t>položka , popis</t>
  </si>
  <si>
    <t>měrná jednotka</t>
  </si>
  <si>
    <t>množství</t>
  </si>
  <si>
    <t>jednotková cena [Kč]</t>
  </si>
  <si>
    <t>celková cena [Kč]</t>
  </si>
  <si>
    <t>poznámka</t>
  </si>
  <si>
    <t>CELKEM</t>
  </si>
  <si>
    <t>bez DPH</t>
  </si>
  <si>
    <t>(součet přímých "A" a ostatních nákladů "B")</t>
  </si>
  <si>
    <t>A) PŘÍMÉ NÁKLADY (Rekapitulace)</t>
  </si>
  <si>
    <t>B) OSTATNÍ NÁKLADY (součet)</t>
  </si>
  <si>
    <t>přesuny hmot</t>
  </si>
  <si>
    <t>poplatky (DIR, pronájem pozemků, apod.)</t>
  </si>
  <si>
    <t>ostatní náklady, režie, zkoušky, revize, atd.</t>
  </si>
  <si>
    <t>STROJOVNY</t>
  </si>
  <si>
    <t>Specifikace armatur s elektrickým pohonem 
– dodávku provede profese MaR</t>
  </si>
  <si>
    <r>
      <rPr>
        <sz val="9"/>
        <rFont val="Arial CE"/>
        <family val="2"/>
        <charset val="238"/>
      </rPr>
      <t xml:space="preserve">Zdvihový závitový ventil  dvoucestný
Účel ohřev peloidu
DN 50, PN 16, Kv = 40 m3/h
včetně  elektrický pohonu dle specifikace MaR
</t>
    </r>
    <r>
      <rPr>
        <b/>
        <sz val="9"/>
        <rFont val="Arial CE"/>
        <family val="2"/>
        <charset val="238"/>
      </rPr>
      <t>montáž včetně 2 šroubení</t>
    </r>
  </si>
  <si>
    <t>EV1</t>
  </si>
  <si>
    <r>
      <rPr>
        <sz val="9"/>
        <rFont val="Arial CE"/>
        <family val="2"/>
        <charset val="238"/>
      </rPr>
      <t xml:space="preserve">Zdvihový závitový ventil  dvoucestný
Účel podlahové vytápění
DN 15, PN 16, Kv = 1,6 m3/h
včetně  elektrický pohonu s havarijní funkcí dle specifikace MaR
</t>
    </r>
    <r>
      <rPr>
        <b/>
        <sz val="9"/>
        <rFont val="Arial CE"/>
        <family val="2"/>
        <charset val="238"/>
      </rPr>
      <t>montáž včetně 2 šroubení</t>
    </r>
  </si>
  <si>
    <t>EV2</t>
  </si>
  <si>
    <r>
      <rPr>
        <sz val="9"/>
        <rFont val="Arial CE"/>
        <family val="2"/>
        <charset val="238"/>
      </rPr>
      <t xml:space="preserve">Solenoidový závitový ventil  dvoucestný
Účel dopouštění
DN 15, PN 16
včetně  elektrický pohonu  specifikace MaR
</t>
    </r>
    <r>
      <rPr>
        <b/>
        <sz val="9"/>
        <rFont val="Arial CE"/>
        <family val="2"/>
        <charset val="238"/>
      </rPr>
      <t>montáž včetně 2 šroubení</t>
    </r>
  </si>
  <si>
    <t>EV3</t>
  </si>
  <si>
    <r>
      <rPr>
        <sz val="9"/>
        <rFont val="Arial CE"/>
        <family val="2"/>
        <charset val="238"/>
      </rPr>
      <t xml:space="preserve">Zdvihový závitový ventil  trojcestný
Účel rozdělovací – chlazení VZT 1
DN 40, PN 16, Kv = 25 m3/h
včetně  elektrický pohonu  dle specifikace MaR
</t>
    </r>
    <r>
      <rPr>
        <b/>
        <sz val="9"/>
        <rFont val="Arial CE"/>
        <family val="2"/>
        <charset val="238"/>
      </rPr>
      <t>montáž včetně 3 šroubení</t>
    </r>
  </si>
  <si>
    <t>RV1</t>
  </si>
  <si>
    <r>
      <rPr>
        <sz val="9"/>
        <rFont val="Arial CE"/>
        <family val="2"/>
        <charset val="238"/>
      </rPr>
      <t xml:space="preserve">Zdvihový závitový ventil  trojcestný
Účel rozdělovací – chlazení VZT 2
DN 40, PN 16, Kv = 25 m3/h
včetně  elektrický pohonu  dle specifikace MaR
</t>
    </r>
    <r>
      <rPr>
        <b/>
        <sz val="9"/>
        <rFont val="Arial CE"/>
        <family val="2"/>
        <charset val="238"/>
      </rPr>
      <t>montáž včetně 3 šroubení</t>
    </r>
  </si>
  <si>
    <t>RV2</t>
  </si>
  <si>
    <r>
      <rPr>
        <sz val="9"/>
        <rFont val="Arial CE"/>
        <family val="2"/>
        <charset val="238"/>
      </rPr>
      <t xml:space="preserve">Zdvihový závitový ventil  trojcestný
Účel rozdělovací – chlazení VZT3
DN 32, PN 16, Kv = 16 m3/h
včetně  elektrický pohonu  dle specifikace MaR
</t>
    </r>
    <r>
      <rPr>
        <b/>
        <sz val="9"/>
        <rFont val="Arial CE"/>
        <family val="2"/>
        <charset val="238"/>
      </rPr>
      <t>montáž včetně 3 šroubení</t>
    </r>
  </si>
  <si>
    <t>RV3</t>
  </si>
  <si>
    <r>
      <rPr>
        <sz val="9"/>
        <rFont val="Arial CE"/>
        <family val="2"/>
        <charset val="238"/>
      </rPr>
      <t xml:space="preserve">Zdvihový závitový ventil  trojcestný
Účel směšovací – ohřev VZT1
DN 15, PN 16, Kv = 4 m3/h
včetně  elektrický pohonu  dle specifikace MaR
</t>
    </r>
    <r>
      <rPr>
        <b/>
        <sz val="9"/>
        <rFont val="Arial CE"/>
        <family val="2"/>
        <charset val="238"/>
      </rPr>
      <t>montáž včetně 3 šroubení</t>
    </r>
  </si>
  <si>
    <t>SV1</t>
  </si>
  <si>
    <r>
      <rPr>
        <sz val="9"/>
        <rFont val="Arial CE"/>
        <family val="2"/>
        <charset val="238"/>
      </rPr>
      <t xml:space="preserve">Zdvihový závitový ventil  trojcestný
Účel směšovací – ohřev VZT2
DN 15, PN 16, Kv = 4 m3/h
včetně  elektrický pohonu  dle specifikace MaR
</t>
    </r>
    <r>
      <rPr>
        <b/>
        <sz val="9"/>
        <rFont val="Arial CE"/>
        <family val="2"/>
        <charset val="238"/>
      </rPr>
      <t>montáž včetně 3 šroubení</t>
    </r>
  </si>
  <si>
    <t>SV2</t>
  </si>
  <si>
    <r>
      <rPr>
        <sz val="9"/>
        <rFont val="Arial CE"/>
        <family val="2"/>
        <charset val="238"/>
      </rPr>
      <t xml:space="preserve">Zdvihový závitový ventil  trojcestný
Účel směšovací – ohřev VZT3
DN 15, PN 16, Kv = 2,5 m3/h
včetně  elektrický pohonu  dle specifikace MaR
</t>
    </r>
    <r>
      <rPr>
        <b/>
        <sz val="9"/>
        <rFont val="Arial CE"/>
        <family val="2"/>
        <charset val="238"/>
      </rPr>
      <t>montáž včetně 3 šroubení</t>
    </r>
  </si>
  <si>
    <t>SV3</t>
  </si>
  <si>
    <t>Oběhová čerpadla</t>
  </si>
  <si>
    <t>Oběhové čerpadlo  – chlazení VZT1
Q = 7,4 m3/h; Y = 45 J/kg
DN40 / PN10; 230 V; 305 W</t>
  </si>
  <si>
    <t>OČ1</t>
  </si>
  <si>
    <t>Oběhové čerpadlo  – chlazení VZT2
Q = 7,4 m3/h; Y = 45 J/kg
DN40 / PN10; 230 V; 305 W</t>
  </si>
  <si>
    <t>OČ2</t>
  </si>
  <si>
    <t>Oběhové čerpadlo  – chlazení VZT3
Q = 3,7 m3/h; Y = 50 J/kg
DN32/PN10; 230 V; 85 W</t>
  </si>
  <si>
    <t>OČ3</t>
  </si>
  <si>
    <t>Oběhové čerpadlo  – ohřev VZT1
Q = 1,2 m3/h; Y = 40 J/kg
DN25/PN10; 230 V; 40 W</t>
  </si>
  <si>
    <t>OČ4</t>
  </si>
  <si>
    <t>Oběhové čerpadlo  – ohřev VZT2
Q = 1,2 m3/h; Y = 40 J/kg
DN25/PN10; 230 V; 40 W</t>
  </si>
  <si>
    <t>OČ5</t>
  </si>
  <si>
    <t>Oběhové čerpadlo  – ohřev VZT3
Q = 0,6 m3/h; Y = 40 J/kg
DN25/PN10; 230 V; 40 W</t>
  </si>
  <si>
    <t>OČ6</t>
  </si>
  <si>
    <t>Oběhové čerpadlo  – systémové pro rozvod chladu + 6°C
Suchoběžné samostatné čerpadlo
Vysoce účinné čerpadlo Inline s elektronicky komutovaným motorem energetické třídy účinnosti IE5 podle IEC 60034-30-2, ukazatelem minimální hydraulické účinnosti (MEI) ≥ 0,7 a s elektronickým nastavením výkonu, se suchoběžným konstrukčním typem. Čerpadlo je provedeno jako jednostupňové nízkotlaké odstředivé čerpadlo s přírubovým spojem a mechanickou ucpávkou
Q = 0,6 m3/h; Y = 40 J/kg
DN65/PN16; 3×400 V; 1200 W</t>
  </si>
  <si>
    <t>OČ7</t>
  </si>
  <si>
    <t>Oběhové čerpadlo  – ohřev peloidu
Q = 10,0 m3/h; Y = 55 J/kg 
DN50/PN10;230 V; 305 W</t>
  </si>
  <si>
    <t>OČ8</t>
  </si>
  <si>
    <t>Tlakové nádoby, pojistné zařízení</t>
  </si>
  <si>
    <t>Pojistný ventil závitový; účel: topná voda - peloidy
DN25/32, otv.přetlak 0,3 MPa, 90°C</t>
  </si>
  <si>
    <t>Pojistný ventil závitový; účel: chladicí voda - VZT
DN25/25, otv.přetlak 0,4 MPa, 6°C</t>
  </si>
  <si>
    <t>Pojistný ventil závitový; účel: chladicí voda - VZT
DN20/20, otv.přetlak 0,4 MPa, 6°C</t>
  </si>
  <si>
    <t>Vyrovnávací nádoba s membránou 
objem 50 l, PN6 - chladicí voda 
nastavení 50 kPa</t>
  </si>
  <si>
    <t>Vyrovnávací nádoba s membránou 
objem 12 l, PN6 - chladicí voda 
nastavení 50 kPa</t>
  </si>
  <si>
    <t>Vyrovnávací nádoba s membránou 
objem 80 l, PN6 – topná voda 
nastavení 50 kPa</t>
  </si>
  <si>
    <t>Ostatní strojní zařízení</t>
  </si>
  <si>
    <t>Pozn.: výrobník chladu je součástí dodávky profese VZT</t>
  </si>
  <si>
    <t xml:space="preserve">Rozdělovač vytápění – atypický dílenská výroba
DN125 / PN16 - délka 1930 mm
hrdla DN10 – DN80 (5 ks), návarky pro T a P 
viz výkres D.1.4.06
nátěry, tepelná izolace, oplechování, stativ </t>
  </si>
  <si>
    <t xml:space="preserve">Rozdělovač vytápění – atypický dílenská výroba
DN125 / PN16 - délka 2220 mm
hrdla DN10 – DN80 (6 ks), návarky pro T a P 
viz výkres D.1.4.06
nátěry, tepelná izolace, oplechování, stativ </t>
  </si>
  <si>
    <r>
      <rPr>
        <sz val="9"/>
        <rFont val="Arial"/>
        <family val="2"/>
        <charset val="1"/>
      </rPr>
      <t xml:space="preserve">Deskový pájený výměník tepla  - parametry:
- výkon 240 kW
- primár 65/45°C  -  max 15 kPa
</t>
    </r>
    <r>
      <rPr>
        <sz val="9"/>
        <rFont val="Arial"/>
        <family val="2"/>
        <charset val="238"/>
      </rPr>
      <t>- sekundár 40/60°C – max 15 kPa
- hrdla 4× G 2“
- rozměry 620 × 191 mm 
- rozteč hrdel 520×91 mm
- počet desek 90
- včetně konzoly a tepelné izolace</t>
    </r>
  </si>
  <si>
    <t>Ocelová akumulační nádoba chladicí vody (6 – 12°C)
objem 400 l, PN 16, hrdla s přírubou 2× DN 80, DN 32 vypouštění, čisticí příruba, nátěr, tepelná izolace kaučuková 25 mm</t>
  </si>
  <si>
    <r>
      <rPr>
        <sz val="9"/>
        <rFont val="Arial CE"/>
        <family val="2"/>
        <charset val="238"/>
      </rPr>
      <t xml:space="preserve">Automatické doplňovací zařízení s kontrolou 
a regulací tlaku, vč. potrubního oddělovače BA 
pro bezpečné oddělení řádu pitné vody od 
kapaliny rizikové tř. 4, bez čerpadla pro topné  
soustavy vybavené tlakovou expanzní nádobou. 
Zařízení průběžně kontroluje tlak v systému a při 
jeho poklesu kontrolovaně doplní vodu, zpravidla 
ze soustavy pitné vody. (Tlak na nátoku musí být 
minimálně o 1,3 bar vyšší než tlak v systému)
</t>
    </r>
    <r>
      <rPr>
        <sz val="9"/>
        <color indexed="42"/>
        <rFont val="Arial CE"/>
        <family val="2"/>
        <charset val="238"/>
      </rPr>
      <t xml:space="preserve">t
</t>
    </r>
    <r>
      <rPr>
        <sz val="9"/>
        <rFont val="Arial CE"/>
        <family val="2"/>
        <charset val="238"/>
      </rPr>
      <t>Součást zařízení:
- tlakového čidlo,
- solenoidový ventil
- uzavírací armatury
- ovládací jednotka
- síťového zdroje
- tepelná izolace
Funkce zařízení:
- automatické, elektronicky kontrolované doplň.
- jednoduché ovládání pomocí tří tlačítek
- přehledný displej
-  elektronický tlakový senzor
- monitorování a registrace množství plnicí vody
- vypnutí doplňování v případě netěsnosti systému
- poruchová signalizace systému  systému 
  (optické a akustické hlášení)
Technická data:
Výkon doplňování:  0,8 m3/h 
Provozní tlak-vstupní strana 0,1 – 6,0 bar
Provozní tlak-tlak soustavy 1,0 – 4,0 bar 
Elektrické napětí 230 V, 50 Hz / 20 W
Elektrické krytí:IP54 
Připojení vstup a výstup DN 15</t>
    </r>
  </si>
  <si>
    <r>
      <rPr>
        <sz val="9"/>
        <rFont val="Arial CE"/>
        <family val="2"/>
        <charset val="238"/>
      </rPr>
      <t xml:space="preserve">Zařízení pro úpravu doplňkové vody pro chladicí okruh:
</t>
    </r>
    <r>
      <rPr>
        <b/>
        <sz val="9"/>
        <rFont val="Arial CE"/>
        <family val="2"/>
        <charset val="238"/>
      </rPr>
      <t xml:space="preserve">
Odsolení vody na mix-bed filtru 
</t>
    </r>
    <r>
      <rPr>
        <sz val="9"/>
        <rFont val="Arial CE"/>
        <family val="2"/>
        <charset val="238"/>
      </rPr>
      <t>- filtry s hlavicí, napojení pomocí rychlospojek
- regenerace mix-bedové náplně výměnným způsobem
  filtru
- provozní tlak vody: 0,05 – 0,6 MPa (0,5 – 6,0 bar)
- teplota vody, okolí max. 43°C
- dimenze napojení vstup / výstup – hlavice 1“ vnější závit
- napojení na rozvody – dle místní situace
Aquaclear – mix-bed filtr V-835
Objem náplně: 25 l
Max. Průtok přes filtr: 0,8 m2/hod
- sada pro částečnou demineralizaci AV-SB-16
(digitální měřič výstupní vodivosti D 100 S)</t>
    </r>
  </si>
  <si>
    <r>
      <rPr>
        <b/>
        <sz val="9"/>
        <rFont val="Arial CE"/>
        <family val="2"/>
        <charset val="238"/>
      </rPr>
      <t xml:space="preserve">Dávkovací sestava 
</t>
    </r>
    <r>
      <rPr>
        <sz val="9"/>
        <rFont val="Arial CE"/>
        <family val="2"/>
        <charset val="238"/>
      </rPr>
      <t>- osazeno dávkovacím čerpadlem 
- regulace výkonu změnou frekvence zdvihů v rozsahu 0 – 100%
- řízení od pulzního vodoměru
- grafický displej s integrovanou klávesnicí
- možnost el. hladinového snímání
- řízení od analogového vstupu 0 – 20 mA není možné
- pulzní vodoměr Qmax 2,5 m3/hod, napojení 3/4“
- PE zásobník 50Ll, CZ provedení s víkem
Dávkovací čerpadlo je upevněno přes mezikus na pulzním vodoměru. Přes flexibilní sání je nasáván dávkovací přípravek z originálního zásobníku aplikované kapaliny, který je umístěn v záchytné vaně. Součástí flexi sání je i el. hlídání hladiny v zásobní nádrži, alarm vyprázdnění. Vstřikovač zaústěn přímo na vodoměru. Sací a výtlačná sestava provedení napojení hadička 4/6 Funkční základní dávkovací komplet vč. uvedeného setu příslušenství.</t>
    </r>
  </si>
  <si>
    <t>OTOPNÁ TĚLESA</t>
  </si>
  <si>
    <t>V objektu nejsou navržena otopná tělesa.</t>
  </si>
  <si>
    <t>ARMATURY</t>
  </si>
  <si>
    <t xml:space="preserve">Vypouštěcí kulový kohout (VK××) </t>
  </si>
  <si>
    <t>DN 15</t>
  </si>
  <si>
    <t>Automatický odvzdušňovací ventil (AO××)</t>
  </si>
  <si>
    <t>DN 10</t>
  </si>
  <si>
    <t>Odvzdušňovací nádobka</t>
  </si>
  <si>
    <t>DN 80</t>
  </si>
  <si>
    <t>Uzavírací kulový kohout (UK××)</t>
  </si>
  <si>
    <t>DN 20</t>
  </si>
  <si>
    <t>DN 25</t>
  </si>
  <si>
    <t>DN 40</t>
  </si>
  <si>
    <t>DN 50</t>
  </si>
  <si>
    <t>Uzavírací klapka mezipřírubová (UKL××)</t>
  </si>
  <si>
    <t>DN 65 – včetně přírub</t>
  </si>
  <si>
    <t>DN 80 – včetně přírub</t>
  </si>
  <si>
    <t>Zpětný ventil / klapka závitový (ZK××)</t>
  </si>
  <si>
    <t>Zpětný klapka mezipřírubová (ZK××) vč. přír. spoje</t>
  </si>
  <si>
    <t>Filtr závitový (F××)</t>
  </si>
  <si>
    <t>Filtr přírubový PN16 (F××)</t>
  </si>
  <si>
    <t>DN 65</t>
  </si>
  <si>
    <t>Šroubení (ŠR××) (PŠ××)</t>
  </si>
  <si>
    <t>DN 32</t>
  </si>
  <si>
    <t>Přírubový spoj (PS××)</t>
  </si>
  <si>
    <t>DN 80 / PN 6</t>
  </si>
  <si>
    <t>Připojení Victaulic</t>
  </si>
  <si>
    <t>G 2 ½“</t>
  </si>
  <si>
    <t>Kompenzátor přírubový (KO××)</t>
  </si>
  <si>
    <t>DN 80 / PN 6 – chladicí voda</t>
  </si>
  <si>
    <t xml:space="preserve">Vyvažovací armatura závitová (SA××) </t>
  </si>
  <si>
    <t>Vyvažovací armatura závitová (SA××) s měřením průtoku</t>
  </si>
  <si>
    <t>Vyvažovací armatura přírub. (SA××) s měřením průtoku</t>
  </si>
  <si>
    <t>Tlakoměr deformační č. 313, D 100 mm
+ návarek M 20 x 1,  ventil 3 cestný č. 137513.5
 rozsah 0 – 0,60 MPa</t>
  </si>
  <si>
    <t>Teploměr typ BiTh bimetalový ručkový
D 80 mm, 0 – 60 °C, délka čidla 45 mm
+ pouzdro do T kusu</t>
  </si>
  <si>
    <t>Teploměr typ BiTh bimetalový ručkový
D 80 mm, 0 - 120 °C, délka čidla 45 mm
+ pouzdro do T kusu</t>
  </si>
  <si>
    <t>Návarek dle specifikace MaR</t>
  </si>
  <si>
    <t>Tlakoměrový kohout PN25</t>
  </si>
  <si>
    <t>Kalich a odvodnění přepadu PV – DN 32</t>
  </si>
  <si>
    <t>ROZVOD POTRUBÍ</t>
  </si>
  <si>
    <t>Potrubí pro vytápění:</t>
  </si>
  <si>
    <r>
      <rPr>
        <b/>
        <sz val="9"/>
        <rFont val="Arial CE"/>
        <family val="2"/>
        <charset val="238"/>
      </rPr>
      <t xml:space="preserve">Ocelové potrubí:
</t>
    </r>
    <r>
      <rPr>
        <sz val="9"/>
        <rFont val="Arial CE"/>
        <family val="2"/>
        <charset val="238"/>
      </rPr>
      <t>včetně tvarovek, přechodek, montáže a tlakových zkoušek</t>
    </r>
  </si>
  <si>
    <t>60×2,9</t>
  </si>
  <si>
    <t>76×3,2</t>
  </si>
  <si>
    <t>89×3,6</t>
  </si>
  <si>
    <t>Tlakové zkoušky potrubí z trubek závitových do DN 40</t>
  </si>
  <si>
    <t>Tlakové zkoušky potrubí z trubek hladkých bezešvých do 89×3,6</t>
  </si>
  <si>
    <t>Odborná montáž potrubního systému
včetně tlakových zkoušek</t>
  </si>
  <si>
    <t>Potrubí pro chlazení:</t>
  </si>
  <si>
    <t>Potrubí ZTI:</t>
  </si>
  <si>
    <t xml:space="preserve">Poznámka u potrubí PPr je uvažován vnitřní průměr (světlost) </t>
  </si>
  <si>
    <t>Potrubí PPr PN 20 (včetně tvarovek) – přívod stud. vody</t>
  </si>
  <si>
    <t>Potrubí PPr PN 10 (včetně tvarovek)</t>
  </si>
  <si>
    <t>DN 40 – 40 (odvod přepadů PV ke kanalizaci)</t>
  </si>
  <si>
    <t>Prvky podlahového systému:</t>
  </si>
  <si>
    <t>Plastové potrubí 17×2 mm</t>
  </si>
  <si>
    <t>Ochranná trubka pro potrubí 17 × 2 mm</t>
  </si>
  <si>
    <t>Svěrné šroubení k rozdělovači
pro trubku 17/2,0</t>
  </si>
  <si>
    <t>Systémová deska z pěnového polystyrénu
s distančními prvky a kročejovou izolací</t>
  </si>
  <si>
    <r>
      <rPr>
        <sz val="9"/>
        <rFont val="Arial CE"/>
        <family val="2"/>
        <charset val="238"/>
      </rPr>
      <t>m</t>
    </r>
    <r>
      <rPr>
        <vertAlign val="superscript"/>
        <sz val="9"/>
        <rFont val="Arial CE"/>
        <family val="2"/>
        <charset val="238"/>
      </rPr>
      <t>2</t>
    </r>
  </si>
  <si>
    <t>Profilovaná okrajová dilatační páska  pro  podlahový system (podél stěn)
180 / 8 mm       (šířka / tloušťka)</t>
  </si>
  <si>
    <r>
      <rPr>
        <sz val="9"/>
        <rFont val="Arial CE"/>
        <family val="2"/>
        <charset val="238"/>
      </rPr>
      <t xml:space="preserve">Podkladová tepelná izolace, </t>
    </r>
    <r>
      <rPr>
        <b/>
        <sz val="9"/>
        <rFont val="Arial CE"/>
        <family val="2"/>
        <charset val="238"/>
      </rPr>
      <t>dodá stavba</t>
    </r>
  </si>
  <si>
    <r>
      <rPr>
        <sz val="9"/>
        <rFont val="Arial CE"/>
        <family val="2"/>
        <charset val="238"/>
      </rPr>
      <t xml:space="preserve">Plastifikátor do zalévací směsi
</t>
    </r>
    <r>
      <rPr>
        <b/>
        <sz val="9"/>
        <rFont val="Arial CE"/>
        <family val="2"/>
        <charset val="238"/>
      </rPr>
      <t>dodávka stavební části</t>
    </r>
  </si>
  <si>
    <t>kpt</t>
  </si>
  <si>
    <t>Rozdělovače podlahového vytápění</t>
  </si>
  <si>
    <t>Sada  rozdělovače včetně příslušenství:
minimální sestava
- 2 ks trubky rozdělovače
- průtokoměry s integrovaným uzávěrem
- regulační ventily
- koncový díl rozdělovače s odvzdušňovacím ventilem 
  a plnícím kohoutem
-2 kulové kohouty G 1“</t>
  </si>
  <si>
    <t>4 okruhy</t>
  </si>
  <si>
    <t>5 okruhů</t>
  </si>
  <si>
    <t>8 okruhů</t>
  </si>
  <si>
    <t>Skříně rozdělovačů podlahového vytápění</t>
  </si>
  <si>
    <t>Skříň rozdělovače pro rozdělovač s 4 a 5 okruhy
550 – 550×715×110 (délka×výška×hloubka)
-typ pod omítku</t>
  </si>
  <si>
    <t>Skříň rozdělovače pro rozdělovač s 8 okruhy
750 – 750×715×110 (délka×výška×hloubka)
-typ pod omítku</t>
  </si>
  <si>
    <t>Odborná montáž potrubního systému včetně tlakových zkoušek</t>
  </si>
  <si>
    <t>Doplnění volitelného řídícího systému podlahového vytápění:</t>
  </si>
  <si>
    <t>Termoelektrická hlavice 230 V, bez napětí zavřeno</t>
  </si>
  <si>
    <r>
      <rPr>
        <sz val="9"/>
        <rFont val="Arial"/>
        <family val="2"/>
        <charset val="1"/>
      </rPr>
      <t xml:space="preserve">Rozvodnice do skříní podlahového vytápění
pro řízení termoelektrických hlavic – 230 V
</t>
    </r>
    <r>
      <rPr>
        <sz val="9"/>
        <color indexed="60"/>
        <rFont val="Arial"/>
        <family val="2"/>
        <charset val="1"/>
      </rPr>
      <t>Kompatibilní se systémem MaR</t>
    </r>
  </si>
  <si>
    <r>
      <rPr>
        <u/>
        <sz val="9"/>
        <rFont val="Arial"/>
        <family val="2"/>
        <charset val="238"/>
      </rPr>
      <t xml:space="preserve">Poznámka:
</t>
    </r>
    <r>
      <rPr>
        <sz val="9"/>
        <rFont val="Arial"/>
        <family val="2"/>
        <charset val="238"/>
      </rPr>
      <t>Následující prvky systému podlahového vytápění dodá profese Elektro:
- Prostorový přístroj s týdenním programem 
- Propojení prostorových přístrojů s rozvodnicí  
  podlahového vytápění a ET hlavicemi
  včetně návrhu a zprovoznění
- Revize elektrotechnického zařízení</t>
    </r>
  </si>
  <si>
    <t>IZOLACE TEPELNÉ</t>
  </si>
  <si>
    <t>Rozvody vytápění:</t>
  </si>
  <si>
    <t>Izolace tepelná návlečnou izolací  s min. vlny 
s povrchovou úpravou:</t>
  </si>
  <si>
    <t>Ocelové potrubí:</t>
  </si>
  <si>
    <t>pro potrubí ocelové DN 20 tl. 30 mm</t>
  </si>
  <si>
    <t>pro potrubí ocelové DN 25 tl. 30 mm</t>
  </si>
  <si>
    <t>pro potrubí ocelové DN 32 tl. 40 mm</t>
  </si>
  <si>
    <t>pro potrubí ocelové DN 40 tl. 40 mm</t>
  </si>
  <si>
    <t>pro potrubí ocelové 60/2,7 tl. 50 mm</t>
  </si>
  <si>
    <t>pro potrubí ocelové 76/3,2 tl. 60 mm</t>
  </si>
  <si>
    <t>pro potrubí ocelové 89/3,6 tl. 80 mm</t>
  </si>
  <si>
    <t>Tepelné izolace armatur DN 65 a větší  izolací 
pro armatury</t>
  </si>
  <si>
    <t>Rozvody chlazení:</t>
  </si>
  <si>
    <r>
      <rPr>
        <sz val="9"/>
        <rFont val="Arial CE"/>
        <family val="2"/>
        <charset val="238"/>
      </rPr>
      <t>Izolace tepelná návlečnou izolací ze syntetického kaučuku –</t>
    </r>
    <r>
      <rPr>
        <sz val="9"/>
        <color indexed="9"/>
        <rFont val="Arial CE"/>
        <family val="2"/>
        <charset val="238"/>
      </rPr>
      <t xml:space="preserve"> refer. výrobek  </t>
    </r>
    <r>
      <rPr>
        <b/>
        <sz val="9"/>
        <color indexed="9"/>
        <rFont val="Arial CE"/>
        <family val="2"/>
        <charset val="238"/>
      </rPr>
      <t>Kaimann Kaiflex ST s2</t>
    </r>
  </si>
  <si>
    <t>pro potrubí ocelové DN 10 tl. 19 mm</t>
  </si>
  <si>
    <t>pro potrubí ocelové DN 15 tl. 19 mm</t>
  </si>
  <si>
    <t>pro potrubí ocelové DN 20 tl. 19 mm</t>
  </si>
  <si>
    <t>pro potrubí ocelové DN 25 tl. 19 mm</t>
  </si>
  <si>
    <t>pro potrubí ocelové DN 32 tl. 19 mm</t>
  </si>
  <si>
    <t>pro potrubí ocelové DN 40 tl. 19 mm</t>
  </si>
  <si>
    <t>pro potrubí ocelové 57/2,9 tl. 25 mm</t>
  </si>
  <si>
    <t>pro potrubí ocelové 76/3,2 tl. 25 mm</t>
  </si>
  <si>
    <t>pro potrubí ocelové 89/3,6 tl. 25 mm</t>
  </si>
  <si>
    <r>
      <rPr>
        <sz val="8"/>
        <rFont val="Arial CE"/>
        <family val="2"/>
      </rPr>
      <t xml:space="preserve">Tepelné izolace armatur do DN 50 </t>
    </r>
    <r>
      <rPr>
        <sz val="9"/>
        <rFont val="Arial CE"/>
        <family val="2"/>
        <charset val="238"/>
      </rPr>
      <t xml:space="preserve"> izolací 
ze syntetického kaučuku </t>
    </r>
  </si>
  <si>
    <r>
      <rPr>
        <sz val="8"/>
        <rFont val="Arial CE"/>
        <family val="2"/>
      </rPr>
      <t xml:space="preserve">Tepelné izolace armatur DN 80 a větší </t>
    </r>
    <r>
      <rPr>
        <sz val="9"/>
        <rFont val="Arial CE"/>
        <family val="2"/>
        <charset val="238"/>
      </rPr>
      <t xml:space="preserve"> izolací 
ze syntetického kaučuku </t>
    </r>
  </si>
  <si>
    <t>Odborná montáž tepelných izolací</t>
  </si>
  <si>
    <t>Rozvody ZTI:</t>
  </si>
  <si>
    <t>Izolace tepelná návlečnou pěnovou izolací:</t>
  </si>
  <si>
    <t>tloušťka izolace: 13 mm</t>
  </si>
  <si>
    <t>pro potrubí DN15</t>
  </si>
  <si>
    <t>pro potrubí DN20</t>
  </si>
  <si>
    <t>KONSTRUKCE ZÁMEČNICKÉ</t>
  </si>
  <si>
    <t>Kotvicí zařízení pro výše uvedené  potrubí</t>
  </si>
  <si>
    <t>Včetně zhotovení pevných bodů</t>
  </si>
  <si>
    <t>Stativy / konzole pro rozdělovač a sběrač</t>
  </si>
  <si>
    <t>NÁTĚRY</t>
  </si>
  <si>
    <t>Nátěry doplňkových konstrukcí
dvojnásobné  základní + vrchní</t>
  </si>
  <si>
    <t xml:space="preserve">Nátěry kovových potrubí a armatur do DN 40 synt.
na vzduchuschnoucí dvojnásobné základní           </t>
  </si>
  <si>
    <t xml:space="preserve">       </t>
  </si>
  <si>
    <t xml:space="preserve">Nátěry kovových potrubí a armatur do DN 100 synt.
na vzduchuschnoucí dvojnásobné základní           </t>
  </si>
  <si>
    <t>DEMONTÁŽE</t>
  </si>
  <si>
    <t>Demontáž stávajícího zařízení: 
  demontováno veškeré zařízení profese vytápění ve
  strojovně VZT: místní rozdělovač a sběrač, přívodní 
  potrubí k VZT jednotkám a potrubí vedoucí do strojovny 
  v místnosti  „Příprava a ohřev rašeliny“.</t>
  </si>
  <si>
    <t>Demontáže veškerých tepelných izolací ze stávajícího
zařízení, jejich odvoz a ekologická likvidace</t>
  </si>
  <si>
    <t>Výtěžek z prodeje druhotných surovin přináleží objednateli.</t>
  </si>
  <si>
    <t>ZPROVOZNĚNÍ A MONTÁŽ</t>
  </si>
  <si>
    <t>Proplach potrubí topného a chladicího systému</t>
  </si>
  <si>
    <t>Napouštění potrubních systému vytápění a chlazení</t>
  </si>
  <si>
    <t>Popisky štítky zařízení</t>
  </si>
  <si>
    <t>Zkoušky dle ČSN 06 0310 včetně předání protokolů</t>
  </si>
  <si>
    <t>Topná zkouška</t>
  </si>
  <si>
    <t>provozní zkouška chladicího systému</t>
  </si>
  <si>
    <t>Dokumentace realizační (dílenská)</t>
  </si>
  <si>
    <t>Hydronické vyregulování</t>
  </si>
  <si>
    <t>Dokumentace skutečného provedení</t>
  </si>
  <si>
    <t>Proškolení obsluhy</t>
  </si>
  <si>
    <t>Průběžný požární dozor</t>
  </si>
  <si>
    <t>Zajištění staveniště dle BOZP</t>
  </si>
  <si>
    <t>Zajištění transportních cest pro demontáž i montáž zařízení a materiálů</t>
  </si>
  <si>
    <t>STAVEBNÍ ÚPRAVY</t>
  </si>
  <si>
    <t>Zhotovení prostupů zdivem
(dle dispozice – viz výkresová část)</t>
  </si>
  <si>
    <t>Koordinace při kladení podlah s podlahovým vytápěním</t>
  </si>
  <si>
    <t>Přeložky staveních instalací</t>
  </si>
  <si>
    <t>Oprava povrchů po prostupech</t>
  </si>
  <si>
    <t>Výkaz výměr odpovídá stupni DPS.</t>
  </si>
  <si>
    <r>
      <rPr>
        <sz val="9"/>
        <color indexed="10"/>
        <rFont val="Lucida Sans Unicode"/>
        <family val="2"/>
        <charset val="238"/>
      </rPr>
      <t xml:space="preserve">  </t>
    </r>
    <r>
      <rPr>
        <b/>
        <sz val="9"/>
        <rFont val="Arial CE"/>
        <family val="2"/>
        <charset val="238"/>
      </rPr>
      <t>- - -  K O N E C - - -</t>
    </r>
  </si>
  <si>
    <t>Název stavby:</t>
  </si>
  <si>
    <t>Akce:</t>
  </si>
  <si>
    <t>Modernizace a rozšíření balneo provozu - Etapa I. Rozšíření slatinných koupelí</t>
  </si>
  <si>
    <t>Stavební objekt:</t>
  </si>
  <si>
    <t>Lázeňský dům Aurora</t>
  </si>
  <si>
    <t>Název dílu:</t>
  </si>
  <si>
    <t>Měření a regulace</t>
  </si>
  <si>
    <t>Čís. pol.</t>
  </si>
  <si>
    <t>Počet měr. jednotek</t>
  </si>
  <si>
    <t>Měrná jednotka</t>
  </si>
  <si>
    <t>Jednotková cena v Kč</t>
  </si>
  <si>
    <t>Celková              cena v Kč</t>
  </si>
  <si>
    <t>R7-STÁVAJÍCÍ ROZVADĚČ VZT</t>
  </si>
  <si>
    <t>Úprava zapojení rozvaděče dle nové technologie</t>
  </si>
  <si>
    <t>Doplnění ŘS pro zdroj chladu</t>
  </si>
  <si>
    <t>R7.1-NOVÝ ROZVADĚČ PRO VZT PŘÍSTAVBA</t>
  </si>
  <si>
    <t>Nástěnný rozvaděč, IP40/20</t>
  </si>
  <si>
    <t>v 1200, š 800, hl.250mm,barva RAL 7032</t>
  </si>
  <si>
    <t>kompletně el.vybavený vč.řídícího systému</t>
  </si>
  <si>
    <t>a pomocných přístrojů</t>
  </si>
  <si>
    <t>R14 - STÁVAJÍCÍ ROZVADĚČ BALNEO</t>
  </si>
  <si>
    <t>Doplnění měření hladiny a teploty rašeliny</t>
  </si>
  <si>
    <t>R14.1 - NOVÝ ROZVADĚČ BALNEO</t>
  </si>
  <si>
    <t>Skříňový rozvaděč, IP40/20</t>
  </si>
  <si>
    <t>v 2000, š 800, hl.400mm,barva RAL 7032</t>
  </si>
  <si>
    <t>Řídící systém</t>
  </si>
  <si>
    <t>Regulátor (7UI, 2BI, 2AO, 4CO, 3BO)</t>
  </si>
  <si>
    <t>Rozšiřující modul (7UI, 2BI, 2AO, 4CO, 3BO)</t>
  </si>
  <si>
    <t>Rozšiřující modul (18BI)</t>
  </si>
  <si>
    <t>Lokální displej</t>
  </si>
  <si>
    <t>Mechanický datový přepínač 6-2</t>
  </si>
  <si>
    <t>Datový převodník MODBUS</t>
  </si>
  <si>
    <t>Koncentrátor M-Bus</t>
  </si>
  <si>
    <t>Switch 5 portů</t>
  </si>
  <si>
    <t>Specifikace obch.zboží pro VZT1</t>
  </si>
  <si>
    <t>Optický detektor kouře pro montáž do potrubí</t>
  </si>
  <si>
    <t>Snímač teploty tyčový do potrubí, l=200mm</t>
  </si>
  <si>
    <t>rozsah: -40 až +120°C, Pt1000</t>
  </si>
  <si>
    <t xml:space="preserve">Diferenční tlakový snímač;   rozsah: 0-1000 Pa </t>
  </si>
  <si>
    <t>napájení 24V AC, výstup 0-10V a 4-20mA</t>
  </si>
  <si>
    <t>Snímač teploty příložný</t>
  </si>
  <si>
    <t>rozsah: -40 až +100°C, Pt1000</t>
  </si>
  <si>
    <t>Termostat protizámrazový</t>
  </si>
  <si>
    <t>rozsah: -10 až +12°C, kapilára 6m</t>
  </si>
  <si>
    <t>Manostat dif.na vzduch, rozsah: 50-400 Pa</t>
  </si>
  <si>
    <t>spínací dif.max. 25Pa, krytí IP54</t>
  </si>
  <si>
    <t>Pohon pro klapku,ON/OFF, nap.24VAC</t>
  </si>
  <si>
    <t>hav. funkce, jmen.síla 10Nm, krytí IP54</t>
  </si>
  <si>
    <t>Pohon pro klapku,řízení 0-10V, nap.24VAC</t>
  </si>
  <si>
    <t>jmen.síla 16Nm, krytí IP54</t>
  </si>
  <si>
    <t>Třícestný regulační ventil, DN15,PN40,kv4</t>
  </si>
  <si>
    <t>Servopohon 24V/0-10Vss</t>
  </si>
  <si>
    <t>22.</t>
  </si>
  <si>
    <t>Třícestný regulační ventil, DN40,PN40,kv25</t>
  </si>
  <si>
    <t>Specifikace obch.zboží pro VZT2</t>
  </si>
  <si>
    <t>23.</t>
  </si>
  <si>
    <t>24.</t>
  </si>
  <si>
    <t>25.</t>
  </si>
  <si>
    <t>26.</t>
  </si>
  <si>
    <t>27.</t>
  </si>
  <si>
    <t>28.</t>
  </si>
  <si>
    <t>29.</t>
  </si>
  <si>
    <t>30.</t>
  </si>
  <si>
    <t>Specifikace obch.zboží pro VZT3</t>
  </si>
  <si>
    <t>Třícestný regulační ventil, DN15,PN40,kv2,5</t>
  </si>
  <si>
    <t>Třícestný regulační ventil, DN32,PN40,kv16</t>
  </si>
  <si>
    <t>Specifikace obch.zboží pro CHLAD</t>
  </si>
  <si>
    <t>Snímač teploty tyčový do potrubí, l=150mm</t>
  </si>
  <si>
    <t>rozsah: -50 až +150°C, Pt1000</t>
  </si>
  <si>
    <t>Ochranná jímka  PN16, materiál Cu</t>
  </si>
  <si>
    <t>délka 120mm, vnější závit R1/2" ISO 7/1</t>
  </si>
  <si>
    <t>Převodník tlaku</t>
  </si>
  <si>
    <t>rozsah -1 až 8 bar  (-100 až 800kPa)</t>
  </si>
  <si>
    <t>napájení 15Vss, výstup 0-10V, přesnost 1%</t>
  </si>
  <si>
    <t>krytí IP 67, vnější závit, kabel 2m</t>
  </si>
  <si>
    <t>vč. redukce KIT-P9-P7</t>
  </si>
  <si>
    <t>Specifikace obch.zboží pro UT</t>
  </si>
  <si>
    <t>Dvoucestný regulační ventil, DN15,PN40,kv1,6</t>
  </si>
  <si>
    <t>Termostat do potrubí s nastavitelnou diferencí</t>
  </si>
  <si>
    <t>rozsah: 40-120°C</t>
  </si>
  <si>
    <t>Solenoidový ventil G1/2" vč.cívky 24VAC</t>
  </si>
  <si>
    <t>Specifikace obch.zboží pro Balneo</t>
  </si>
  <si>
    <t>Ochranná jímka  PN16, materiál nerez</t>
  </si>
  <si>
    <t xml:space="preserve">délka 300mm, vnější závit G1/2" </t>
  </si>
  <si>
    <t>54.</t>
  </si>
  <si>
    <t>Ultrazvukový snímač hladiny, napájení 18-36VDC,</t>
  </si>
  <si>
    <t>napěťový výstup 0-10V, rozsah 0,2-6m, IP68,</t>
  </si>
  <si>
    <t>55.</t>
  </si>
  <si>
    <t>56.</t>
  </si>
  <si>
    <t>57.</t>
  </si>
  <si>
    <t>Dvoucestný regulační ventil, DN50,PN40,kv40</t>
  </si>
  <si>
    <t>58.</t>
  </si>
  <si>
    <t>59.</t>
  </si>
  <si>
    <t>Uzavírací klapka vč servopohonu 400V, dodávka UT</t>
  </si>
  <si>
    <t>60.</t>
  </si>
  <si>
    <t xml:space="preserve">Stíněný sdělovací kabel </t>
  </si>
  <si>
    <t>Silový napájecí kabel</t>
  </si>
  <si>
    <t>65.</t>
  </si>
  <si>
    <t>66.</t>
  </si>
  <si>
    <t>žlab 40/20 vč.víka, závěsů, nosníků, podpěr</t>
  </si>
  <si>
    <t>67.</t>
  </si>
  <si>
    <t>žlab 62/50 vč.víka, závěsů, nosníků, podpěr</t>
  </si>
  <si>
    <t>68.</t>
  </si>
  <si>
    <t>Trubka instalační pevná, bezhalogenová</t>
  </si>
  <si>
    <t>69.</t>
  </si>
  <si>
    <t>Trubka instalační ohebná, bezhalogenová</t>
  </si>
  <si>
    <t>SW, kompletace, revize a zkoušky</t>
  </si>
  <si>
    <t>70.</t>
  </si>
  <si>
    <t>Softwarové vybavení řídícího systému v rozvaděči</t>
  </si>
  <si>
    <t>71.</t>
  </si>
  <si>
    <t>Vizualizace - vypracování dynamických obrazovek</t>
  </si>
  <si>
    <t>Oživení vstupů/výstupů, včetně odladění software</t>
  </si>
  <si>
    <t>Montáž MaR, ukončení kabelů na svorkách rozváděče</t>
  </si>
  <si>
    <t>74.</t>
  </si>
  <si>
    <t>TEST 1:1 kontrola správnosti přenášených signálů, funkční zkoušky</t>
  </si>
  <si>
    <t>75.</t>
  </si>
  <si>
    <t>Zaškolení obsluhy</t>
  </si>
  <si>
    <t>76.</t>
  </si>
  <si>
    <t xml:space="preserve">Revize el. zařízení vč. revizní zprávy </t>
  </si>
  <si>
    <t>Celková nabídková cena bez DPH</t>
  </si>
  <si>
    <t>stávající neoceňovat</t>
  </si>
  <si>
    <t>Lázeňská 1001</t>
  </si>
  <si>
    <t>Modernizace a rozšíření balneo provozu Lázeňský dům Aurora Třeboň - I.Etapa - Rozšíření slatinných koupelí</t>
  </si>
  <si>
    <t>D -  Relaxační místnosti</t>
  </si>
  <si>
    <t>D - masáže</t>
  </si>
  <si>
    <t>Modernizace a rozšíření balneo provozu
Lázeňský dům Aurora
- Etapa I. Rozšíření slatinných koupelí</t>
  </si>
  <si>
    <t>73.</t>
  </si>
  <si>
    <t>72.</t>
  </si>
  <si>
    <t>Stav</t>
  </si>
  <si>
    <r>
      <t xml:space="preserve">1. PŘÍPRAVA A ROZPOUŠTĚNÍ PELOIDU </t>
    </r>
    <r>
      <rPr>
        <b/>
        <sz val="8"/>
        <color rgb="FF7030A0"/>
        <rFont val="Arial"/>
        <family val="2"/>
        <charset val="238"/>
      </rPr>
      <t xml:space="preserve">  STÁVAJÍCÍ STAV NEOCEŇOVAT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</si>
</sst>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
    <numFmt numFmtId="165" formatCode="dd\.mm\.yyyy"/>
    <numFmt numFmtId="166" formatCode="#,##0.00000"/>
    <numFmt numFmtId="167" formatCode="#,##0.000"/>
    <numFmt numFmtId="168" formatCode="#,##0.0"/>
    <numFmt numFmtId="169" formatCode="#,##0.\-"/>
    <numFmt numFmtId="170" formatCode="#,##0.00\ &quot;Kč&quot;"/>
  </numFmts>
  <fonts count="133">
    <font>
      <sz val="8"/>
      <name val="Arial CE"/>
      <family val="2"/>
    </font>
    <font>
      <sz val="11"/>
      <color theme="1"/>
      <name val="Calibri"/>
      <family val="2"/>
      <charset val="238"/>
      <scheme val="minor"/>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b/>
      <sz val="10"/>
      <name val="Arial CE"/>
      <charset val="238"/>
    </font>
    <font>
      <sz val="10"/>
      <name val="Arial CE"/>
      <charset val="238"/>
    </font>
    <font>
      <i/>
      <sz val="10"/>
      <name val="Arial CE"/>
      <charset val="238"/>
    </font>
    <font>
      <sz val="10"/>
      <name val="Calibri"/>
      <family val="2"/>
      <charset val="238"/>
    </font>
    <font>
      <i/>
      <u/>
      <sz val="10"/>
      <name val="Arial CE"/>
      <charset val="238"/>
    </font>
    <font>
      <b/>
      <i/>
      <sz val="10"/>
      <name val="Arial CE"/>
      <charset val="238"/>
    </font>
    <font>
      <b/>
      <sz val="11"/>
      <name val="Arial CE"/>
      <charset val="238"/>
    </font>
    <font>
      <sz val="10"/>
      <name val="Arial CE"/>
      <family val="2"/>
      <charset val="238"/>
    </font>
    <font>
      <b/>
      <sz val="10"/>
      <color rgb="FFFF0000"/>
      <name val="Arial CE"/>
      <family val="2"/>
      <charset val="238"/>
    </font>
    <font>
      <b/>
      <sz val="10"/>
      <color rgb="FFC00000"/>
      <name val="Arial CE"/>
      <family val="2"/>
      <charset val="238"/>
    </font>
    <font>
      <sz val="10"/>
      <color rgb="FFFF0000"/>
      <name val="Arial CE"/>
      <family val="2"/>
      <charset val="238"/>
    </font>
    <font>
      <sz val="8"/>
      <name val="Arial"/>
      <family val="2"/>
      <charset val="238"/>
    </font>
    <font>
      <sz val="8"/>
      <color indexed="9"/>
      <name val="Arial"/>
      <family val="2"/>
      <charset val="238"/>
    </font>
    <font>
      <b/>
      <sz val="8"/>
      <name val="Arial"/>
      <family val="2"/>
      <charset val="238"/>
    </font>
    <font>
      <vertAlign val="superscript"/>
      <sz val="8"/>
      <name val="Arial"/>
      <family val="2"/>
      <charset val="238"/>
    </font>
    <font>
      <sz val="8"/>
      <name val="Calibri"/>
      <family val="2"/>
      <charset val="238"/>
    </font>
    <font>
      <sz val="8"/>
      <color rgb="FFFF0000"/>
      <name val="Arial"/>
      <family val="2"/>
      <charset val="238"/>
    </font>
    <font>
      <b/>
      <sz val="8"/>
      <color rgb="FFFF0000"/>
      <name val="Arial"/>
      <family val="2"/>
      <charset val="238"/>
    </font>
    <font>
      <vertAlign val="superscript"/>
      <sz val="8"/>
      <color rgb="FFFF0000"/>
      <name val="Arial"/>
      <family val="2"/>
      <charset val="238"/>
    </font>
    <font>
      <vertAlign val="superscript"/>
      <sz val="8"/>
      <name val="AR BONNIE"/>
    </font>
    <font>
      <sz val="10.4"/>
      <name val="Arial"/>
      <family val="2"/>
      <charset val="238"/>
    </font>
    <font>
      <b/>
      <sz val="9"/>
      <name val="Arial"/>
      <family val="2"/>
      <charset val="238"/>
    </font>
    <font>
      <sz val="9"/>
      <name val="Arial"/>
      <family val="2"/>
      <charset val="238"/>
    </font>
    <font>
      <b/>
      <sz val="9"/>
      <color indexed="9"/>
      <name val="Arial Narrow"/>
      <family val="2"/>
      <charset val="238"/>
    </font>
    <font>
      <sz val="16"/>
      <name val="Arial"/>
      <family val="2"/>
      <charset val="238"/>
    </font>
    <font>
      <sz val="10"/>
      <name val="Arial"/>
      <family val="2"/>
      <charset val="238"/>
    </font>
    <font>
      <sz val="18"/>
      <name val="Arial"/>
      <family val="2"/>
      <charset val="238"/>
    </font>
    <font>
      <b/>
      <sz val="12"/>
      <name val="Arial"/>
      <family val="2"/>
      <charset val="238"/>
    </font>
    <font>
      <sz val="14"/>
      <name val="Arial CE"/>
      <family val="2"/>
      <charset val="238"/>
    </font>
    <font>
      <b/>
      <u/>
      <sz val="12"/>
      <color rgb="FF0070C0"/>
      <name val="Arial"/>
      <family val="2"/>
      <charset val="238"/>
    </font>
    <font>
      <sz val="12"/>
      <name val="Arial"/>
      <family val="2"/>
      <charset val="238"/>
    </font>
    <font>
      <b/>
      <u/>
      <sz val="12"/>
      <name val="Arial"/>
      <family val="2"/>
      <charset val="238"/>
    </font>
    <font>
      <sz val="12"/>
      <name val="Arial CE"/>
      <family val="2"/>
      <charset val="238"/>
    </font>
    <font>
      <b/>
      <i/>
      <u/>
      <sz val="10"/>
      <name val="Arial"/>
      <family val="2"/>
      <charset val="238"/>
    </font>
    <font>
      <sz val="11"/>
      <name val="Arial CE"/>
      <family val="2"/>
      <charset val="238"/>
    </font>
    <font>
      <sz val="12"/>
      <color rgb="FF0070C0"/>
      <name val="Arial"/>
      <family val="2"/>
      <charset val="238"/>
    </font>
    <font>
      <b/>
      <sz val="16"/>
      <name val="Arial CE"/>
      <family val="2"/>
      <charset val="238"/>
    </font>
    <font>
      <b/>
      <sz val="11"/>
      <name val="Arial CE"/>
      <family val="2"/>
      <charset val="238"/>
    </font>
    <font>
      <sz val="9"/>
      <name val="Arial CE"/>
      <family val="2"/>
      <charset val="238"/>
    </font>
    <font>
      <b/>
      <sz val="13"/>
      <name val="Arial CE"/>
      <family val="2"/>
      <charset val="238"/>
    </font>
    <font>
      <b/>
      <sz val="10"/>
      <name val="Arial"/>
      <family val="2"/>
      <charset val="1"/>
    </font>
    <font>
      <b/>
      <u/>
      <sz val="11"/>
      <name val="Arial CE"/>
      <family val="2"/>
      <charset val="238"/>
    </font>
    <font>
      <u/>
      <sz val="11"/>
      <name val="Arial CE"/>
      <family val="2"/>
      <charset val="238"/>
    </font>
    <font>
      <sz val="8"/>
      <name val="Arial CE"/>
      <family val="2"/>
      <charset val="238"/>
    </font>
    <font>
      <b/>
      <u/>
      <sz val="11"/>
      <color indexed="12"/>
      <name val="Arial CE"/>
      <family val="2"/>
      <charset val="238"/>
    </font>
    <font>
      <b/>
      <u/>
      <sz val="9"/>
      <name val="Arial CE"/>
      <family val="2"/>
      <charset val="238"/>
    </font>
    <font>
      <b/>
      <u/>
      <sz val="9"/>
      <color indexed="12"/>
      <name val="Arial CE"/>
      <family val="2"/>
      <charset val="238"/>
    </font>
    <font>
      <b/>
      <sz val="9"/>
      <name val="Arial CE"/>
      <family val="2"/>
      <charset val="238"/>
    </font>
    <font>
      <sz val="9"/>
      <color indexed="10"/>
      <name val="Arial CE"/>
      <family val="2"/>
      <charset val="238"/>
    </font>
    <font>
      <b/>
      <i/>
      <sz val="9"/>
      <name val="Arial CE"/>
      <family val="2"/>
      <charset val="238"/>
    </font>
    <font>
      <b/>
      <sz val="15"/>
      <color indexed="10"/>
      <name val="Arial"/>
      <family val="2"/>
      <charset val="1"/>
    </font>
    <font>
      <b/>
      <sz val="15"/>
      <color indexed="12"/>
      <name val="Arial"/>
      <family val="2"/>
      <charset val="1"/>
    </font>
    <font>
      <sz val="9"/>
      <name val="Arial"/>
      <family val="2"/>
      <charset val="1"/>
    </font>
    <font>
      <i/>
      <sz val="9"/>
      <name val="Arial CE"/>
      <family val="2"/>
      <charset val="238"/>
    </font>
    <font>
      <i/>
      <sz val="9"/>
      <name val="Arial"/>
      <family val="2"/>
      <charset val="1"/>
    </font>
    <font>
      <sz val="9"/>
      <color indexed="42"/>
      <name val="Arial CE"/>
      <family val="2"/>
      <charset val="238"/>
    </font>
    <font>
      <sz val="9"/>
      <color indexed="8"/>
      <name val="Arial"/>
      <family val="2"/>
      <charset val="1"/>
    </font>
    <font>
      <sz val="9"/>
      <color indexed="10"/>
      <name val="Arial"/>
      <family val="2"/>
      <charset val="1"/>
    </font>
    <font>
      <b/>
      <sz val="9"/>
      <name val="Arial"/>
      <family val="2"/>
      <charset val="1"/>
    </font>
    <font>
      <b/>
      <i/>
      <sz val="9"/>
      <color indexed="8"/>
      <name val="Arial"/>
      <family val="2"/>
      <charset val="1"/>
    </font>
    <font>
      <vertAlign val="superscript"/>
      <sz val="9"/>
      <name val="Arial CE"/>
      <family val="2"/>
      <charset val="238"/>
    </font>
    <font>
      <b/>
      <sz val="9"/>
      <color indexed="8"/>
      <name val="Arial"/>
      <family val="2"/>
      <charset val="238"/>
    </font>
    <font>
      <sz val="9"/>
      <color indexed="8"/>
      <name val="Arial CE"/>
      <family val="2"/>
      <charset val="238"/>
    </font>
    <font>
      <sz val="9"/>
      <color indexed="60"/>
      <name val="Arial"/>
      <family val="2"/>
      <charset val="1"/>
    </font>
    <font>
      <u/>
      <sz val="9"/>
      <name val="Arial"/>
      <family val="2"/>
      <charset val="238"/>
    </font>
    <font>
      <sz val="9"/>
      <color indexed="9"/>
      <name val="Arial CE"/>
      <family val="2"/>
      <charset val="238"/>
    </font>
    <font>
      <b/>
      <sz val="9"/>
      <color indexed="9"/>
      <name val="Arial CE"/>
      <family val="2"/>
      <charset val="238"/>
    </font>
    <font>
      <sz val="9"/>
      <color indexed="10"/>
      <name val="Lucida Sans Unicode"/>
      <family val="2"/>
      <charset val="238"/>
    </font>
    <font>
      <i/>
      <sz val="9"/>
      <color indexed="10"/>
      <name val="Arial CE"/>
      <family val="2"/>
      <charset val="238"/>
    </font>
    <font>
      <sz val="6"/>
      <name val="Times New Roman"/>
      <family val="1"/>
      <charset val="238"/>
    </font>
    <font>
      <sz val="12"/>
      <name val="Times New Roman"/>
      <family val="1"/>
      <charset val="238"/>
    </font>
    <font>
      <sz val="12"/>
      <name val="Times New Roman CE"/>
      <charset val="238"/>
    </font>
    <font>
      <b/>
      <sz val="12"/>
      <name val="Times New Roman CE"/>
      <family val="1"/>
      <charset val="238"/>
    </font>
    <font>
      <sz val="12"/>
      <name val="Times New Roman CE"/>
      <family val="1"/>
      <charset val="238"/>
    </font>
    <font>
      <b/>
      <sz val="12"/>
      <name val="Times New Roman"/>
      <family val="1"/>
      <charset val="238"/>
    </font>
    <font>
      <sz val="11"/>
      <name val="Calibri"/>
      <family val="2"/>
      <charset val="238"/>
      <scheme val="minor"/>
    </font>
    <font>
      <sz val="11"/>
      <name val="Arial"/>
      <family val="2"/>
      <charset val="238"/>
    </font>
    <font>
      <b/>
      <sz val="12"/>
      <name val="Arial CE"/>
      <family val="2"/>
      <charset val="238"/>
    </font>
    <font>
      <b/>
      <sz val="10"/>
      <name val="Arial"/>
      <family val="2"/>
      <charset val="238"/>
    </font>
    <font>
      <b/>
      <sz val="8"/>
      <color rgb="FF7030A0"/>
      <name val="Arial"/>
      <family val="2"/>
      <charset val="238"/>
    </font>
  </fonts>
  <fills count="30">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indexed="4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indexed="61"/>
        <bgColor indexed="64"/>
      </patternFill>
    </fill>
    <fill>
      <patternFill patternType="solid">
        <fgColor rgb="FFFFFF00"/>
        <bgColor indexed="64"/>
      </patternFill>
    </fill>
    <fill>
      <patternFill patternType="solid">
        <fgColor indexed="65"/>
        <bgColor indexed="64"/>
      </patternFill>
    </fill>
    <fill>
      <patternFill patternType="solid">
        <fgColor indexed="10"/>
        <bgColor indexed="64"/>
      </patternFill>
    </fill>
    <fill>
      <patternFill patternType="solid">
        <fgColor indexed="26"/>
        <bgColor indexed="43"/>
      </patternFill>
    </fill>
    <fill>
      <patternFill patternType="solid">
        <fgColor indexed="47"/>
        <bgColor indexed="45"/>
      </patternFill>
    </fill>
    <fill>
      <patternFill patternType="solid">
        <fgColor indexed="44"/>
        <bgColor indexed="24"/>
      </patternFill>
    </fill>
    <fill>
      <patternFill patternType="solid">
        <fgColor indexed="43"/>
        <bgColor indexed="26"/>
      </patternFill>
    </fill>
    <fill>
      <patternFill patternType="solid">
        <fgColor indexed="22"/>
        <bgColor indexed="31"/>
      </patternFill>
    </fill>
    <fill>
      <patternFill patternType="solid">
        <fgColor indexed="24"/>
        <bgColor indexed="44"/>
      </patternFill>
    </fill>
    <fill>
      <patternFill patternType="solid">
        <fgColor indexed="27"/>
        <bgColor indexed="42"/>
      </patternFill>
    </fill>
    <fill>
      <patternFill patternType="solid">
        <fgColor indexed="31"/>
        <bgColor indexed="46"/>
      </patternFill>
    </fill>
    <fill>
      <patternFill patternType="solid">
        <fgColor indexed="8"/>
        <bgColor indexed="58"/>
      </patternFill>
    </fill>
    <fill>
      <patternFill patternType="solid">
        <fgColor indexed="46"/>
        <bgColor indexed="31"/>
      </patternFill>
    </fill>
    <fill>
      <patternFill patternType="solid">
        <fgColor indexed="41"/>
        <bgColor indexed="46"/>
      </patternFill>
    </fill>
    <fill>
      <patternFill patternType="solid">
        <fgColor indexed="65"/>
        <bgColor indexed="8"/>
      </patternFill>
    </fill>
    <fill>
      <patternFill patternType="solid">
        <fgColor indexed="1"/>
        <bgColor indexed="8"/>
      </patternFill>
    </fill>
    <fill>
      <patternFill patternType="solid">
        <fgColor rgb="FFCCCCFF"/>
        <bgColor indexed="46"/>
      </patternFill>
    </fill>
    <fill>
      <patternFill patternType="solid">
        <fgColor rgb="FFCCCCFF"/>
        <bgColor indexed="64"/>
      </patternFill>
    </fill>
    <fill>
      <patternFill patternType="solid">
        <fgColor theme="4" tint="0.59999389629810485"/>
        <bgColor indexed="64"/>
      </patternFill>
    </fill>
  </fills>
  <borders count="10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auto="1"/>
      </bottom>
      <diagonal/>
    </border>
    <border>
      <left style="hair">
        <color indexed="8"/>
      </left>
      <right style="hair">
        <color indexed="8"/>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style="thin">
        <color indexed="8"/>
      </top>
      <bottom style="hair">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hair">
        <color indexed="8"/>
      </left>
      <right style="hair">
        <color indexed="8"/>
      </right>
      <top style="hair">
        <color indexed="8"/>
      </top>
      <bottom style="thin">
        <color indexed="64"/>
      </bottom>
      <diagonal/>
    </border>
    <border>
      <left/>
      <right/>
      <top style="hair">
        <color indexed="8"/>
      </top>
      <bottom style="thin">
        <color indexed="8"/>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diagonal/>
    </border>
    <border>
      <left style="hair">
        <color indexed="8"/>
      </left>
      <right style="thin">
        <color indexed="64"/>
      </right>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top style="hair">
        <color indexed="8"/>
      </top>
      <bottom style="thin">
        <color indexed="8"/>
      </bottom>
      <diagonal/>
    </border>
    <border>
      <left/>
      <right style="thin">
        <color indexed="64"/>
      </right>
      <top style="hair">
        <color indexed="8"/>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style="thin">
        <color indexed="64"/>
      </left>
      <right style="hair">
        <color indexed="8"/>
      </right>
      <top style="hair">
        <color indexed="8"/>
      </top>
      <bottom style="hair">
        <color indexed="8"/>
      </bottom>
      <diagonal/>
    </border>
    <border>
      <left/>
      <right style="thin">
        <color indexed="64"/>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thin">
        <color indexed="8"/>
      </top>
      <bottom style="hair">
        <color indexed="8"/>
      </bottom>
      <diagonal/>
    </border>
    <border>
      <left/>
      <right style="thin">
        <color indexed="64"/>
      </right>
      <top style="thin">
        <color indexed="8"/>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s>
  <cellStyleXfs count="9">
    <xf numFmtId="0" fontId="0" fillId="0" borderId="0"/>
    <xf numFmtId="0" fontId="51" fillId="0" borderId="0" applyNumberFormat="0" applyFill="0" applyBorder="0" applyAlignment="0" applyProtection="0"/>
    <xf numFmtId="0" fontId="60" fillId="0" borderId="1"/>
    <xf numFmtId="0" fontId="78" fillId="0" borderId="1"/>
    <xf numFmtId="0" fontId="60" fillId="0" borderId="1"/>
    <xf numFmtId="0" fontId="124" fillId="0" borderId="1"/>
    <xf numFmtId="0" fontId="124" fillId="0" borderId="1"/>
    <xf numFmtId="0" fontId="123" fillId="0" borderId="1"/>
    <xf numFmtId="0" fontId="1" fillId="0" borderId="1"/>
  </cellStyleXfs>
  <cellXfs count="815">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center" vertical="center" wrapText="1"/>
    </xf>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left" vertical="top"/>
    </xf>
    <xf numFmtId="0" fontId="2" fillId="0" borderId="0" xfId="0" applyFont="1" applyAlignment="1">
      <alignment horizontal="left" vertical="center"/>
    </xf>
    <xf numFmtId="0" fontId="3" fillId="2" borderId="0" xfId="0" applyFont="1" applyFill="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0" fontId="3"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2" fillId="0" borderId="0" xfId="0" applyFont="1" applyAlignment="1">
      <alignment horizontal="right" vertical="center"/>
    </xf>
    <xf numFmtId="0" fontId="2" fillId="0" borderId="4" xfId="0" applyFont="1" applyBorder="1" applyAlignment="1">
      <alignment vertical="center"/>
    </xf>
    <xf numFmtId="0" fontId="0" fillId="3" borderId="0" xfId="0" applyFill="1" applyAlignment="1">
      <alignment vertical="center"/>
    </xf>
    <xf numFmtId="0" fontId="5" fillId="3" borderId="7" xfId="0" applyFont="1" applyFill="1" applyBorder="1" applyAlignment="1">
      <alignment horizontal="left" vertical="center"/>
    </xf>
    <xf numFmtId="0" fontId="0" fillId="3" borderId="8" xfId="0" applyFill="1" applyBorder="1" applyAlignment="1">
      <alignment vertical="center"/>
    </xf>
    <xf numFmtId="0" fontId="5"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0" borderId="4" xfId="0" applyFont="1" applyBorder="1" applyAlignment="1">
      <alignment vertical="center"/>
    </xf>
    <xf numFmtId="0" fontId="4" fillId="0" borderId="4" xfId="0" applyFont="1" applyBorder="1" applyAlignment="1">
      <alignment vertical="center"/>
    </xf>
    <xf numFmtId="0" fontId="4" fillId="0" borderId="0" xfId="0" applyFont="1" applyAlignment="1">
      <alignment horizontal="left" vertical="center"/>
    </xf>
    <xf numFmtId="0" fontId="18" fillId="0" borderId="0" xfId="0" applyFont="1" applyAlignment="1">
      <alignment vertical="center"/>
    </xf>
    <xf numFmtId="165" fontId="3"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2" fillId="4"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5"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5"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5"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6" fillId="0" borderId="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4" fillId="0" borderId="0" xfId="0" applyFont="1" applyAlignment="1">
      <alignment horizontal="center" vertical="center"/>
    </xf>
    <xf numFmtId="4" fontId="29" fillId="0" borderId="15"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6" xfId="0" applyNumberFormat="1" applyFont="1" applyBorder="1" applyAlignment="1">
      <alignment vertical="center"/>
    </xf>
    <xf numFmtId="0" fontId="6" fillId="0" borderId="0" xfId="0" applyFont="1" applyAlignment="1">
      <alignment horizontal="left" vertical="center"/>
    </xf>
    <xf numFmtId="4" fontId="29" fillId="0" borderId="20" xfId="0" applyNumberFormat="1" applyFont="1" applyBorder="1" applyAlignment="1">
      <alignment vertical="center"/>
    </xf>
    <xf numFmtId="4" fontId="29" fillId="0" borderId="21" xfId="0" applyNumberFormat="1" applyFont="1" applyBorder="1" applyAlignment="1">
      <alignment vertical="center"/>
    </xf>
    <xf numFmtId="166" fontId="29" fillId="0" borderId="21" xfId="0" applyNumberFormat="1" applyFont="1" applyBorder="1" applyAlignment="1">
      <alignment vertical="center"/>
    </xf>
    <xf numFmtId="4" fontId="29" fillId="0" borderId="22" xfId="0" applyNumberFormat="1" applyFont="1" applyBorder="1" applyAlignment="1">
      <alignment vertical="center"/>
    </xf>
    <xf numFmtId="0" fontId="30"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4" fontId="2" fillId="0" borderId="0" xfId="0" applyNumberFormat="1" applyFont="1" applyAlignment="1">
      <alignment vertical="center"/>
    </xf>
    <xf numFmtId="164" fontId="2" fillId="0" borderId="0" xfId="0" applyNumberFormat="1" applyFont="1" applyAlignment="1">
      <alignment horizontal="right" vertical="center"/>
    </xf>
    <xf numFmtId="0" fontId="0" fillId="4" borderId="0" xfId="0" applyFill="1" applyAlignment="1">
      <alignment vertical="center"/>
    </xf>
    <xf numFmtId="0" fontId="5" fillId="4" borderId="7" xfId="0" applyFont="1" applyFill="1" applyBorder="1" applyAlignment="1">
      <alignment horizontal="left" vertical="center"/>
    </xf>
    <xf numFmtId="0" fontId="5" fillId="4" borderId="8" xfId="0" applyFont="1" applyFill="1" applyBorder="1" applyAlignment="1">
      <alignment horizontal="right" vertical="center"/>
    </xf>
    <xf numFmtId="0" fontId="5" fillId="4" borderId="8" xfId="0" applyFont="1" applyFill="1" applyBorder="1" applyAlignment="1">
      <alignment horizontal="center" vertical="center"/>
    </xf>
    <xf numFmtId="4" fontId="5" fillId="4" borderId="8" xfId="0" applyNumberFormat="1" applyFont="1" applyFill="1" applyBorder="1" applyAlignment="1">
      <alignment vertical="center"/>
    </xf>
    <xf numFmtId="0" fontId="0" fillId="4" borderId="9" xfId="0" applyFill="1" applyBorder="1" applyAlignment="1">
      <alignmen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8" fillId="0" borderId="4" xfId="0" applyFont="1" applyBorder="1" applyAlignment="1">
      <alignment vertical="center"/>
    </xf>
    <xf numFmtId="0" fontId="8" fillId="0" borderId="21" xfId="0" applyFont="1" applyBorder="1" applyAlignment="1">
      <alignment horizontal="left" vertical="center"/>
    </xf>
    <xf numFmtId="0" fontId="8" fillId="0" borderId="21" xfId="0" applyFont="1" applyBorder="1" applyAlignment="1">
      <alignment vertical="center"/>
    </xf>
    <xf numFmtId="4" fontId="8" fillId="0" borderId="21" xfId="0" applyNumberFormat="1" applyFont="1" applyBorder="1" applyAlignment="1">
      <alignment vertical="center"/>
    </xf>
    <xf numFmtId="0" fontId="0" fillId="0" borderId="4" xfId="0"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4" fontId="24" fillId="0" borderId="0" xfId="0" applyNumberFormat="1" applyFont="1"/>
    <xf numFmtId="166" fontId="32" fillId="0" borderId="13" xfId="0" applyNumberFormat="1" applyFont="1" applyBorder="1"/>
    <xf numFmtId="166" fontId="32" fillId="0" borderId="14" xfId="0" applyNumberFormat="1" applyFont="1" applyBorder="1"/>
    <xf numFmtId="4" fontId="33" fillId="0" borderId="0" xfId="0" applyNumberFormat="1" applyFont="1" applyAlignment="1">
      <alignment vertical="center"/>
    </xf>
    <xf numFmtId="0" fontId="9" fillId="0" borderId="4" xfId="0" applyFont="1" applyBorder="1"/>
    <xf numFmtId="0" fontId="9" fillId="0" borderId="0" xfId="0" applyFont="1" applyAlignment="1">
      <alignment horizontal="left"/>
    </xf>
    <xf numFmtId="0" fontId="7" fillId="0" borderId="0" xfId="0" applyFont="1" applyAlignment="1">
      <alignment horizontal="left"/>
    </xf>
    <xf numFmtId="0" fontId="9" fillId="0" borderId="0" xfId="0" applyFont="1" applyProtection="1">
      <protection locked="0"/>
    </xf>
    <xf numFmtId="4" fontId="7" fillId="0" borderId="0" xfId="0" applyNumberFormat="1" applyFont="1"/>
    <xf numFmtId="0" fontId="9" fillId="0" borderId="15" xfId="0" applyFont="1" applyBorder="1"/>
    <xf numFmtId="166" fontId="9" fillId="0" borderId="0" xfId="0" applyNumberFormat="1" applyFont="1"/>
    <xf numFmtId="166" fontId="9" fillId="0" borderId="16" xfId="0" applyNumberFormat="1" applyFont="1" applyBorder="1"/>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lignment horizontal="left"/>
    </xf>
    <xf numFmtId="4" fontId="8"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167" fontId="22" fillId="0" borderId="23" xfId="0" applyNumberFormat="1" applyFont="1" applyBorder="1" applyAlignment="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lignment vertical="center"/>
    </xf>
    <xf numFmtId="0" fontId="23" fillId="2"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10" fillId="0" borderId="4" xfId="0" applyFont="1" applyBorder="1" applyAlignment="1">
      <alignment vertical="center"/>
    </xf>
    <xf numFmtId="0" fontId="36"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37" fillId="0" borderId="23" xfId="0" applyFont="1" applyBorder="1" applyAlignment="1">
      <alignment horizontal="center" vertical="center"/>
    </xf>
    <xf numFmtId="49" fontId="37" fillId="0" borderId="23" xfId="0" applyNumberFormat="1" applyFont="1" applyBorder="1" applyAlignment="1">
      <alignment horizontal="left" vertical="center" wrapText="1"/>
    </xf>
    <xf numFmtId="0" fontId="37" fillId="0" borderId="23" xfId="0" applyFont="1" applyBorder="1" applyAlignment="1">
      <alignment horizontal="left" vertical="center" wrapText="1"/>
    </xf>
    <xf numFmtId="0" fontId="37" fillId="0" borderId="23" xfId="0" applyFont="1" applyBorder="1" applyAlignment="1">
      <alignment horizontal="center" vertical="center" wrapText="1"/>
    </xf>
    <xf numFmtId="167" fontId="37" fillId="0" borderId="23" xfId="0" applyNumberFormat="1" applyFont="1" applyBorder="1" applyAlignment="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Alignment="1">
      <alignment horizontal="center" vertical="center"/>
    </xf>
    <xf numFmtId="0" fontId="39" fillId="0" borderId="0" xfId="0" applyFont="1" applyAlignment="1">
      <alignment vertical="center" wrapText="1"/>
    </xf>
    <xf numFmtId="167" fontId="22" fillId="2" borderId="23" xfId="0" applyNumberFormat="1" applyFont="1" applyFill="1" applyBorder="1" applyAlignment="1" applyProtection="1">
      <alignment vertical="center"/>
      <protection locked="0"/>
    </xf>
    <xf numFmtId="0" fontId="12" fillId="0" borderId="20" xfId="0" applyFont="1" applyBorder="1" applyAlignment="1">
      <alignment vertical="center"/>
    </xf>
    <xf numFmtId="0" fontId="12" fillId="0" borderId="21" xfId="0" applyFont="1" applyBorder="1" applyAlignment="1">
      <alignment vertical="center"/>
    </xf>
    <xf numFmtId="0" fontId="12" fillId="0" borderId="22"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lignment horizontal="left" vertical="center"/>
    </xf>
    <xf numFmtId="0" fontId="50" fillId="0" borderId="1" xfId="0" applyFont="1" applyBorder="1" applyAlignment="1">
      <alignment vertical="top"/>
    </xf>
    <xf numFmtId="0" fontId="50" fillId="0" borderId="1" xfId="0" applyFont="1" applyBorder="1" applyAlignment="1">
      <alignment horizontal="left" vertical="center"/>
    </xf>
    <xf numFmtId="0" fontId="50" fillId="0" borderId="1" xfId="0" applyFont="1" applyBorder="1" applyAlignment="1">
      <alignment horizontal="center" vertical="center"/>
    </xf>
    <xf numFmtId="49" fontId="50" fillId="0" borderId="1" xfId="0" applyNumberFormat="1" applyFont="1" applyBorder="1" applyAlignment="1">
      <alignment horizontal="left" vertical="center"/>
    </xf>
    <xf numFmtId="0" fontId="49" fillId="0" borderId="28" xfId="0" applyFont="1" applyBorder="1" applyAlignment="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xf numFmtId="0" fontId="0" fillId="0" borderId="37" xfId="0" applyBorder="1" applyAlignment="1" applyProtection="1">
      <alignment horizontal="right" vertical="top" wrapText="1"/>
      <protection locked="0"/>
    </xf>
    <xf numFmtId="0" fontId="0" fillId="0" borderId="0" xfId="0"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39" xfId="0" applyBorder="1" applyAlignment="1" applyProtection="1">
      <alignment horizontal="left" vertical="center" wrapText="1"/>
      <protection locked="0"/>
    </xf>
    <xf numFmtId="0" fontId="0" fillId="0" borderId="0" xfId="0" applyAlignment="1" applyProtection="1">
      <alignment horizontal="left" vertical="top"/>
      <protection locked="0"/>
    </xf>
    <xf numFmtId="0" fontId="59" fillId="0" borderId="0" xfId="0" applyFont="1" applyAlignment="1" applyProtection="1">
      <alignment horizontal="left" vertical="top"/>
      <protection locked="0"/>
    </xf>
    <xf numFmtId="0" fontId="0" fillId="0" borderId="0" xfId="0" applyProtection="1">
      <protection locked="0"/>
    </xf>
    <xf numFmtId="0" fontId="53" fillId="0" borderId="33" xfId="0" applyFont="1" applyBorder="1" applyAlignment="1" applyProtection="1">
      <alignment horizontal="right" vertical="center"/>
      <protection locked="0"/>
    </xf>
    <xf numFmtId="0" fontId="0" fillId="0" borderId="0" xfId="0" applyAlignment="1" applyProtection="1">
      <alignment wrapText="1"/>
      <protection locked="0"/>
    </xf>
    <xf numFmtId="0" fontId="0" fillId="0" borderId="0" xfId="0" applyAlignment="1" applyProtection="1">
      <alignment horizontal="right"/>
      <protection locked="0"/>
    </xf>
    <xf numFmtId="0" fontId="53" fillId="5" borderId="46" xfId="0" applyFont="1" applyFill="1" applyBorder="1" applyAlignment="1" applyProtection="1">
      <alignment horizontal="center" vertical="center" wrapText="1"/>
      <protection locked="0"/>
    </xf>
    <xf numFmtId="0" fontId="53" fillId="5" borderId="47" xfId="0" applyFont="1" applyFill="1" applyBorder="1" applyAlignment="1" applyProtection="1">
      <alignment horizontal="center" vertical="center" wrapText="1"/>
      <protection locked="0"/>
    </xf>
    <xf numFmtId="0" fontId="55" fillId="0" borderId="0" xfId="0" applyFont="1" applyAlignment="1" applyProtection="1">
      <alignment vertical="top"/>
      <protection locked="0"/>
    </xf>
    <xf numFmtId="49" fontId="64" fillId="8" borderId="50" xfId="0" applyNumberFormat="1" applyFont="1" applyFill="1" applyBorder="1" applyAlignment="1" applyProtection="1">
      <alignment horizontal="center" vertical="center" wrapText="1"/>
      <protection locked="0"/>
    </xf>
    <xf numFmtId="0" fontId="64" fillId="8" borderId="51" xfId="0" applyFont="1" applyFill="1" applyBorder="1" applyAlignment="1" applyProtection="1">
      <alignment horizontal="center" vertical="center"/>
      <protection locked="0"/>
    </xf>
    <xf numFmtId="49" fontId="64" fillId="8" borderId="51" xfId="0" applyNumberFormat="1" applyFont="1" applyFill="1" applyBorder="1" applyAlignment="1" applyProtection="1">
      <alignment horizontal="center" vertical="center"/>
      <protection locked="0"/>
    </xf>
    <xf numFmtId="3" fontId="65" fillId="10" borderId="51" xfId="0" applyNumberFormat="1" applyFont="1" applyFill="1" applyBorder="1" applyAlignment="1" applyProtection="1">
      <alignment horizontal="center" vertical="center"/>
      <protection locked="0"/>
    </xf>
    <xf numFmtId="3" fontId="64" fillId="8" borderId="51" xfId="0" applyNumberFormat="1" applyFont="1" applyFill="1" applyBorder="1" applyAlignment="1" applyProtection="1">
      <alignment horizontal="center" vertical="center"/>
      <protection locked="0"/>
    </xf>
    <xf numFmtId="49" fontId="64" fillId="8" borderId="51" xfId="0" applyNumberFormat="1" applyFont="1" applyFill="1" applyBorder="1" applyAlignment="1" applyProtection="1">
      <alignment horizontal="center" vertical="center" wrapText="1"/>
      <protection locked="0"/>
    </xf>
    <xf numFmtId="49" fontId="64" fillId="0" borderId="49" xfId="0" applyNumberFormat="1" applyFont="1" applyBorder="1" applyAlignment="1" applyProtection="1">
      <alignment horizontal="center" vertical="center"/>
      <protection locked="0"/>
    </xf>
    <xf numFmtId="0" fontId="64" fillId="0" borderId="0" xfId="0" applyFont="1" applyAlignment="1" applyProtection="1">
      <alignment horizontal="center"/>
      <protection locked="0"/>
    </xf>
    <xf numFmtId="0" fontId="64" fillId="0" borderId="0" xfId="0" applyFont="1" applyProtection="1">
      <protection locked="0"/>
    </xf>
    <xf numFmtId="3" fontId="64" fillId="0" borderId="0" xfId="0" applyNumberFormat="1" applyFont="1" applyAlignment="1" applyProtection="1">
      <alignment horizontal="center"/>
      <protection locked="0"/>
    </xf>
    <xf numFmtId="3" fontId="64" fillId="0" borderId="0" xfId="0" applyNumberFormat="1" applyFont="1" applyAlignment="1" applyProtection="1">
      <alignment horizontal="right"/>
      <protection locked="0"/>
    </xf>
    <xf numFmtId="0" fontId="64" fillId="0" borderId="52" xfId="0" applyFont="1" applyBorder="1" applyAlignment="1" applyProtection="1">
      <alignment vertical="top" wrapText="1"/>
      <protection locked="0"/>
    </xf>
    <xf numFmtId="49" fontId="64" fillId="0" borderId="52" xfId="0" applyNumberFormat="1" applyFont="1" applyBorder="1" applyAlignment="1" applyProtection="1">
      <alignment horizontal="center" vertical="top" wrapText="1"/>
      <protection locked="0"/>
    </xf>
    <xf numFmtId="3" fontId="64" fillId="0" borderId="52" xfId="0" applyNumberFormat="1" applyFont="1" applyBorder="1" applyAlignment="1" applyProtection="1">
      <alignment horizontal="center" vertical="top" wrapText="1"/>
      <protection locked="0"/>
    </xf>
    <xf numFmtId="0" fontId="64" fillId="0" borderId="52" xfId="0" applyFont="1" applyBorder="1" applyAlignment="1" applyProtection="1">
      <alignment horizontal="center" vertical="top"/>
      <protection locked="0"/>
    </xf>
    <xf numFmtId="0" fontId="69" fillId="0" borderId="52" xfId="0" applyFont="1" applyBorder="1" applyAlignment="1" applyProtection="1">
      <alignment vertical="top" wrapText="1"/>
      <protection locked="0"/>
    </xf>
    <xf numFmtId="49" fontId="69" fillId="0" borderId="52" xfId="0" applyNumberFormat="1" applyFont="1" applyBorder="1" applyAlignment="1" applyProtection="1">
      <alignment horizontal="center" vertical="top" wrapText="1"/>
      <protection locked="0"/>
    </xf>
    <xf numFmtId="3" fontId="69" fillId="0" borderId="52" xfId="0" applyNumberFormat="1" applyFont="1" applyBorder="1" applyAlignment="1" applyProtection="1">
      <alignment horizontal="center" vertical="top" wrapText="1"/>
      <protection locked="0"/>
    </xf>
    <xf numFmtId="0" fontId="69" fillId="0" borderId="52" xfId="0" applyFont="1" applyBorder="1" applyAlignment="1" applyProtection="1">
      <alignment horizontal="center" vertical="top"/>
      <protection locked="0"/>
    </xf>
    <xf numFmtId="49" fontId="64" fillId="0" borderId="0" xfId="0" applyNumberFormat="1" applyFont="1" applyAlignment="1" applyProtection="1">
      <alignment horizontal="center" wrapText="1"/>
      <protection locked="0"/>
    </xf>
    <xf numFmtId="49" fontId="66" fillId="0" borderId="0" xfId="0" applyNumberFormat="1" applyFont="1" applyAlignment="1" applyProtection="1">
      <alignment horizontal="center" vertical="top" wrapText="1"/>
      <protection locked="0"/>
    </xf>
    <xf numFmtId="0" fontId="64" fillId="0" borderId="0" xfId="0" applyFont="1" applyAlignment="1" applyProtection="1">
      <alignment vertical="top" wrapText="1"/>
      <protection locked="0"/>
    </xf>
    <xf numFmtId="49" fontId="64" fillId="0" borderId="0" xfId="0" applyNumberFormat="1" applyFont="1" applyAlignment="1" applyProtection="1">
      <alignment horizontal="center" vertical="top" wrapText="1"/>
      <protection locked="0"/>
    </xf>
    <xf numFmtId="49" fontId="64" fillId="0" borderId="0" xfId="0" applyNumberFormat="1" applyFont="1" applyAlignment="1" applyProtection="1">
      <alignment horizontal="left" vertical="top" wrapText="1"/>
      <protection locked="0"/>
    </xf>
    <xf numFmtId="3" fontId="64" fillId="0" borderId="0" xfId="0" applyNumberFormat="1" applyFont="1" applyAlignment="1" applyProtection="1">
      <alignment horizontal="center" vertical="top" wrapText="1"/>
      <protection locked="0"/>
    </xf>
    <xf numFmtId="3" fontId="64" fillId="0" borderId="0" xfId="0" applyNumberFormat="1" applyFont="1" applyAlignment="1" applyProtection="1">
      <alignment horizontal="right" vertical="top" wrapText="1"/>
      <protection locked="0"/>
    </xf>
    <xf numFmtId="0" fontId="64" fillId="0" borderId="0" xfId="0" applyFont="1" applyAlignment="1" applyProtection="1">
      <alignment horizontal="center" vertical="top"/>
      <protection locked="0"/>
    </xf>
    <xf numFmtId="0" fontId="64" fillId="0" borderId="53" xfId="0" applyFont="1" applyBorder="1" applyProtection="1">
      <protection locked="0"/>
    </xf>
    <xf numFmtId="0" fontId="64" fillId="0" borderId="49" xfId="0" applyFont="1" applyBorder="1" applyProtection="1">
      <protection locked="0"/>
    </xf>
    <xf numFmtId="0" fontId="64" fillId="0" borderId="0" xfId="0" applyFont="1" applyAlignment="1" applyProtection="1">
      <alignment horizontal="left"/>
      <protection locked="0"/>
    </xf>
    <xf numFmtId="0" fontId="64" fillId="0" borderId="0" xfId="0" applyFont="1" applyAlignment="1" applyProtection="1">
      <alignment horizontal="center" vertical="top" wrapText="1"/>
      <protection locked="0"/>
    </xf>
    <xf numFmtId="0" fontId="69" fillId="0" borderId="52" xfId="0" applyFont="1" applyBorder="1" applyProtection="1">
      <protection locked="0"/>
    </xf>
    <xf numFmtId="3" fontId="64" fillId="0" borderId="0" xfId="0" applyNumberFormat="1" applyFont="1" applyAlignment="1" applyProtection="1">
      <alignment horizontal="left"/>
      <protection locked="0"/>
    </xf>
    <xf numFmtId="0" fontId="66" fillId="0" borderId="0" xfId="0" applyFont="1" applyAlignment="1" applyProtection="1">
      <alignment horizontal="center"/>
      <protection locked="0"/>
    </xf>
    <xf numFmtId="0" fontId="66" fillId="0" borderId="0" xfId="0" applyFont="1" applyAlignment="1" applyProtection="1">
      <alignment horizontal="center" vertical="top" wrapText="1"/>
      <protection locked="0"/>
    </xf>
    <xf numFmtId="0" fontId="66" fillId="0" borderId="0" xfId="0" applyFont="1" applyAlignment="1" applyProtection="1">
      <alignment horizontal="left" vertical="top" wrapText="1"/>
      <protection locked="0"/>
    </xf>
    <xf numFmtId="3" fontId="66" fillId="0" borderId="0" xfId="0" applyNumberFormat="1" applyFont="1" applyAlignment="1" applyProtection="1">
      <alignment horizontal="right" vertical="top" wrapText="1"/>
      <protection locked="0"/>
    </xf>
    <xf numFmtId="0" fontId="64" fillId="12" borderId="0" xfId="0" applyFont="1" applyFill="1" applyAlignment="1" applyProtection="1">
      <alignment vertical="center" wrapText="1"/>
      <protection locked="0"/>
    </xf>
    <xf numFmtId="0" fontId="70" fillId="0" borderId="0" xfId="0" applyFont="1" applyAlignment="1" applyProtection="1">
      <alignment horizontal="left" vertical="top"/>
      <protection locked="0"/>
    </xf>
    <xf numFmtId="0" fontId="66" fillId="12" borderId="0" xfId="0" applyFont="1" applyFill="1" applyAlignment="1" applyProtection="1">
      <alignment vertical="center" wrapText="1"/>
      <protection locked="0"/>
    </xf>
    <xf numFmtId="0" fontId="66" fillId="0" borderId="0" xfId="0" applyFont="1" applyAlignment="1" applyProtection="1">
      <alignment vertical="top" wrapText="1"/>
      <protection locked="0"/>
    </xf>
    <xf numFmtId="3" fontId="66" fillId="0" borderId="0" xfId="0" applyNumberFormat="1" applyFont="1" applyAlignment="1" applyProtection="1">
      <alignment horizontal="center" vertical="top" wrapText="1"/>
      <protection locked="0"/>
    </xf>
    <xf numFmtId="3" fontId="66" fillId="0" borderId="0" xfId="0" applyNumberFormat="1" applyFont="1" applyAlignment="1" applyProtection="1">
      <alignment horizontal="right"/>
      <protection locked="0"/>
    </xf>
    <xf numFmtId="3" fontId="96" fillId="18" borderId="60" xfId="0" applyNumberFormat="1" applyFont="1" applyFill="1" applyBorder="1" applyAlignment="1" applyProtection="1">
      <alignment horizontal="center" wrapText="1"/>
      <protection locked="0"/>
    </xf>
    <xf numFmtId="0" fontId="91" fillId="0" borderId="61" xfId="0" applyFont="1" applyBorder="1" applyProtection="1">
      <protection locked="0"/>
    </xf>
    <xf numFmtId="0" fontId="91" fillId="0" borderId="61" xfId="0" applyFont="1" applyBorder="1" applyAlignment="1" applyProtection="1">
      <alignment horizontal="right"/>
      <protection locked="0"/>
    </xf>
    <xf numFmtId="3" fontId="91" fillId="0" borderId="61" xfId="0" applyNumberFormat="1" applyFont="1" applyBorder="1" applyAlignment="1" applyProtection="1">
      <alignment horizontal="right"/>
      <protection locked="0"/>
    </xf>
    <xf numFmtId="0" fontId="96" fillId="0" borderId="61" xfId="0" applyFont="1" applyBorder="1" applyProtection="1">
      <protection locked="0"/>
    </xf>
    <xf numFmtId="3" fontId="91" fillId="22" borderId="61" xfId="0" applyNumberFormat="1" applyFont="1" applyFill="1" applyBorder="1" applyAlignment="1" applyProtection="1">
      <alignment horizontal="right"/>
      <protection locked="0"/>
    </xf>
    <xf numFmtId="0" fontId="60" fillId="0" borderId="1" xfId="4"/>
    <xf numFmtId="0" fontId="127" fillId="0" borderId="1" xfId="3" applyFont="1"/>
    <xf numFmtId="0" fontId="128" fillId="0" borderId="1" xfId="8" applyFont="1"/>
    <xf numFmtId="0" fontId="63" fillId="0" borderId="1" xfId="4" applyFont="1"/>
    <xf numFmtId="0" fontId="122" fillId="0" borderId="64" xfId="3" applyFont="1" applyBorder="1" applyAlignment="1" applyProtection="1">
      <alignment horizontal="left"/>
      <protection locked="0"/>
    </xf>
    <xf numFmtId="0" fontId="123" fillId="0" borderId="65" xfId="3" applyFont="1" applyBorder="1" applyAlignment="1" applyProtection="1">
      <alignment horizontal="left"/>
      <protection locked="0"/>
    </xf>
    <xf numFmtId="169" fontId="123" fillId="0" borderId="65" xfId="3" applyNumberFormat="1" applyFont="1" applyBorder="1" applyAlignment="1" applyProtection="1">
      <alignment horizontal="center"/>
      <protection locked="0"/>
    </xf>
    <xf numFmtId="169" fontId="123" fillId="0" borderId="66" xfId="3" applyNumberFormat="1" applyFont="1" applyBorder="1" applyAlignment="1" applyProtection="1">
      <alignment horizontal="center"/>
      <protection locked="0"/>
    </xf>
    <xf numFmtId="0" fontId="122" fillId="0" borderId="67" xfId="3" applyFont="1" applyBorder="1" applyAlignment="1" applyProtection="1">
      <alignment horizontal="left"/>
      <protection locked="0"/>
    </xf>
    <xf numFmtId="0" fontId="123" fillId="0" borderId="1" xfId="3" applyFont="1" applyAlignment="1" applyProtection="1">
      <alignment horizontal="left"/>
      <protection locked="0"/>
    </xf>
    <xf numFmtId="0" fontId="123" fillId="0" borderId="1" xfId="3" applyFont="1" applyAlignment="1" applyProtection="1">
      <alignment horizontal="right"/>
      <protection locked="0"/>
    </xf>
    <xf numFmtId="169" fontId="123" fillId="0" borderId="1" xfId="3" applyNumberFormat="1" applyFont="1" applyAlignment="1" applyProtection="1">
      <alignment horizontal="center"/>
      <protection locked="0"/>
    </xf>
    <xf numFmtId="169" fontId="123" fillId="0" borderId="68" xfId="3" applyNumberFormat="1" applyFont="1" applyBorder="1" applyAlignment="1" applyProtection="1">
      <alignment horizontal="center"/>
      <protection locked="0"/>
    </xf>
    <xf numFmtId="0" fontId="123" fillId="0" borderId="69" xfId="3" applyFont="1" applyBorder="1" applyAlignment="1" applyProtection="1">
      <alignment horizontal="centerContinuous"/>
      <protection locked="0"/>
    </xf>
    <xf numFmtId="0" fontId="123" fillId="0" borderId="56" xfId="3" applyFont="1" applyBorder="1" applyAlignment="1" applyProtection="1">
      <alignment horizontal="left"/>
      <protection locked="0"/>
    </xf>
    <xf numFmtId="169" fontId="123" fillId="0" borderId="56" xfId="3" applyNumberFormat="1" applyFont="1" applyBorder="1" applyAlignment="1" applyProtection="1">
      <alignment horizontal="center"/>
      <protection locked="0"/>
    </xf>
    <xf numFmtId="169" fontId="123" fillId="0" borderId="70" xfId="3" applyNumberFormat="1" applyFont="1" applyBorder="1" applyAlignment="1" applyProtection="1">
      <alignment horizontal="center"/>
      <protection locked="0"/>
    </xf>
    <xf numFmtId="169" fontId="123" fillId="26" borderId="72" xfId="5" applyNumberFormat="1" applyFont="1" applyFill="1" applyBorder="1" applyAlignment="1" applyProtection="1">
      <alignment horizontal="center" vertical="center" wrapText="1"/>
      <protection locked="0"/>
    </xf>
    <xf numFmtId="169" fontId="123" fillId="25" borderId="73" xfId="5" applyNumberFormat="1" applyFont="1" applyFill="1" applyBorder="1" applyAlignment="1" applyProtection="1">
      <alignment horizontal="center" vertical="center" wrapText="1"/>
      <protection locked="0"/>
    </xf>
    <xf numFmtId="0" fontId="123" fillId="0" borderId="74" xfId="3" applyFont="1" applyBorder="1" applyAlignment="1" applyProtection="1">
      <alignment horizontal="center" vertical="center" wrapText="1"/>
      <protection locked="0"/>
    </xf>
    <xf numFmtId="49" fontId="124" fillId="0" borderId="75" xfId="6" applyNumberFormat="1" applyBorder="1" applyAlignment="1" applyProtection="1">
      <alignment horizontal="center" vertical="center"/>
      <protection locked="0"/>
    </xf>
    <xf numFmtId="0" fontId="123" fillId="0" borderId="75" xfId="3" applyFont="1" applyBorder="1" applyAlignment="1" applyProtection="1">
      <alignment horizontal="center" vertical="center" wrapText="1"/>
      <protection locked="0"/>
    </xf>
    <xf numFmtId="0" fontId="126" fillId="0" borderId="75" xfId="6" applyFont="1" applyBorder="1" applyAlignment="1" applyProtection="1">
      <alignment horizontal="left" vertical="center" wrapText="1"/>
      <protection locked="0"/>
    </xf>
    <xf numFmtId="0" fontId="127" fillId="0" borderId="77" xfId="3" applyFont="1" applyBorder="1" applyAlignment="1" applyProtection="1">
      <alignment horizontal="center" vertical="center" wrapText="1"/>
      <protection locked="0"/>
    </xf>
    <xf numFmtId="0" fontId="125" fillId="0" borderId="78" xfId="7" applyFont="1" applyBorder="1" applyAlignment="1" applyProtection="1">
      <alignment horizontal="left" vertical="center"/>
      <protection locked="0"/>
    </xf>
    <xf numFmtId="0" fontId="127" fillId="0" borderId="78" xfId="3" applyFont="1" applyBorder="1" applyAlignment="1" applyProtection="1">
      <alignment horizontal="center" vertical="center" wrapText="1"/>
      <protection locked="0"/>
    </xf>
    <xf numFmtId="0" fontId="123" fillId="25" borderId="71" xfId="5" applyFont="1" applyFill="1" applyBorder="1" applyAlignment="1" applyProtection="1">
      <alignment horizontal="center" vertical="center" wrapText="1"/>
    </xf>
    <xf numFmtId="0" fontId="123" fillId="0" borderId="72" xfId="5" applyFont="1" applyBorder="1" applyAlignment="1" applyProtection="1">
      <alignment horizontal="centerContinuous" vertical="center"/>
    </xf>
    <xf numFmtId="3" fontId="123" fillId="26" borderId="72" xfId="5" applyNumberFormat="1" applyFont="1" applyFill="1" applyBorder="1" applyAlignment="1" applyProtection="1">
      <alignment horizontal="center" vertical="center" wrapText="1"/>
    </xf>
    <xf numFmtId="0" fontId="123" fillId="26" borderId="72" xfId="5" applyFont="1" applyFill="1" applyBorder="1" applyAlignment="1" applyProtection="1">
      <alignment horizontal="center" vertical="center" wrapText="1"/>
    </xf>
    <xf numFmtId="0" fontId="123" fillId="0" borderId="74" xfId="3" applyFont="1" applyBorder="1" applyAlignment="1" applyProtection="1">
      <alignment horizontal="center" vertical="center" wrapText="1"/>
    </xf>
    <xf numFmtId="0" fontId="125" fillId="0" borderId="75" xfId="6" applyFont="1" applyBorder="1" applyAlignment="1" applyProtection="1">
      <alignment horizontal="left" vertical="center"/>
    </xf>
    <xf numFmtId="3" fontId="126" fillId="0" borderId="75" xfId="6" applyNumberFormat="1" applyFont="1" applyBorder="1" applyAlignment="1" applyProtection="1">
      <alignment horizontal="center" vertical="center"/>
    </xf>
    <xf numFmtId="49" fontId="124" fillId="0" borderId="75" xfId="6" applyNumberFormat="1" applyBorder="1" applyAlignment="1" applyProtection="1">
      <alignment horizontal="center" vertical="center"/>
    </xf>
    <xf numFmtId="0" fontId="123" fillId="0" borderId="75" xfId="3" applyFont="1" applyBorder="1" applyAlignment="1" applyProtection="1">
      <alignment horizontal="center" vertical="center" wrapText="1"/>
    </xf>
    <xf numFmtId="0" fontId="126" fillId="0" borderId="75" xfId="6" applyFont="1" applyBorder="1" applyAlignment="1" applyProtection="1">
      <alignment horizontal="left" vertical="center" wrapText="1"/>
    </xf>
    <xf numFmtId="0" fontId="91" fillId="0" borderId="59" xfId="0" applyFont="1" applyBorder="1" applyAlignment="1" applyProtection="1">
      <alignment horizontal="right"/>
    </xf>
    <xf numFmtId="3" fontId="91" fillId="0" borderId="59" xfId="0" applyNumberFormat="1" applyFont="1" applyBorder="1" applyAlignment="1" applyProtection="1">
      <alignment horizontal="right"/>
    </xf>
    <xf numFmtId="0" fontId="90" fillId="0" borderId="61" xfId="0" applyFont="1" applyBorder="1" applyAlignment="1" applyProtection="1">
      <alignment horizontal="right"/>
    </xf>
    <xf numFmtId="3" fontId="90" fillId="0" borderId="61" xfId="0" applyNumberFormat="1" applyFont="1" applyBorder="1" applyAlignment="1" applyProtection="1">
      <alignment horizontal="right"/>
    </xf>
    <xf numFmtId="0" fontId="91" fillId="0" borderId="61" xfId="0" applyFont="1" applyBorder="1" applyProtection="1"/>
    <xf numFmtId="0" fontId="91" fillId="0" borderId="61" xfId="0" applyFont="1" applyBorder="1" applyAlignment="1" applyProtection="1">
      <alignment horizontal="right"/>
    </xf>
    <xf numFmtId="3" fontId="91" fillId="0" borderId="61" xfId="0" applyNumberFormat="1" applyFont="1" applyBorder="1" applyAlignment="1" applyProtection="1">
      <alignment horizontal="right"/>
    </xf>
    <xf numFmtId="0" fontId="101" fillId="0" borderId="61" xfId="0" applyFont="1" applyBorder="1" applyAlignment="1" applyProtection="1">
      <alignment horizontal="right"/>
    </xf>
    <xf numFmtId="3" fontId="101" fillId="0" borderId="61" xfId="0" applyNumberFormat="1" applyFont="1" applyBorder="1" applyAlignment="1" applyProtection="1">
      <alignment horizontal="right"/>
    </xf>
    <xf numFmtId="0" fontId="91" fillId="18" borderId="61" xfId="0" applyFont="1" applyFill="1" applyBorder="1" applyAlignment="1" applyProtection="1">
      <alignment horizontal="right"/>
    </xf>
    <xf numFmtId="3" fontId="91" fillId="18" borderId="61" xfId="0" applyNumberFormat="1" applyFont="1" applyFill="1" applyBorder="1" applyAlignment="1" applyProtection="1">
      <alignment horizontal="right"/>
    </xf>
    <xf numFmtId="0" fontId="101" fillId="0" borderId="63" xfId="0" applyFont="1" applyBorder="1" applyAlignment="1" applyProtection="1">
      <alignment horizontal="right"/>
    </xf>
    <xf numFmtId="3" fontId="101" fillId="0" borderId="63" xfId="0" applyNumberFormat="1" applyFont="1" applyBorder="1" applyAlignment="1" applyProtection="1">
      <alignment horizontal="right"/>
    </xf>
    <xf numFmtId="0" fontId="101" fillId="21" borderId="61" xfId="0" applyFont="1" applyFill="1" applyBorder="1" applyAlignment="1" applyProtection="1">
      <alignment horizontal="right"/>
    </xf>
    <xf numFmtId="3" fontId="101" fillId="21" borderId="61" xfId="0" applyNumberFormat="1" applyFont="1" applyFill="1" applyBorder="1" applyAlignment="1" applyProtection="1">
      <alignment horizontal="right"/>
    </xf>
    <xf numFmtId="0" fontId="91" fillId="21" borderId="61" xfId="0" applyFont="1" applyFill="1" applyBorder="1" applyAlignment="1" applyProtection="1">
      <alignment horizontal="right"/>
    </xf>
    <xf numFmtId="3" fontId="91" fillId="21" borderId="61" xfId="0" applyNumberFormat="1" applyFont="1" applyFill="1" applyBorder="1" applyAlignment="1" applyProtection="1">
      <alignment horizontal="right"/>
    </xf>
    <xf numFmtId="0" fontId="91" fillId="0" borderId="61" xfId="0" applyFont="1" applyBorder="1" applyAlignment="1" applyProtection="1">
      <alignment wrapText="1"/>
    </xf>
    <xf numFmtId="0" fontId="106" fillId="0" borderId="61" xfId="0" applyFont="1" applyBorder="1" applyAlignment="1" applyProtection="1">
      <alignment horizontal="right"/>
    </xf>
    <xf numFmtId="3" fontId="106" fillId="0" borderId="61" xfId="0" applyNumberFormat="1" applyFont="1" applyBorder="1" applyAlignment="1" applyProtection="1">
      <alignment horizontal="right"/>
    </xf>
    <xf numFmtId="0" fontId="105" fillId="0" borderId="58" xfId="0" applyFont="1" applyBorder="1" applyAlignment="1" applyProtection="1">
      <alignment horizontal="right"/>
    </xf>
    <xf numFmtId="3" fontId="105" fillId="0" borderId="58" xfId="0" applyNumberFormat="1" applyFont="1" applyBorder="1" applyAlignment="1" applyProtection="1">
      <alignment horizontal="right"/>
    </xf>
    <xf numFmtId="0" fontId="91" fillId="21" borderId="61" xfId="0" applyFont="1" applyFill="1" applyBorder="1" applyAlignment="1" applyProtection="1">
      <alignment horizontal="right" vertical="center"/>
    </xf>
    <xf numFmtId="3" fontId="91" fillId="21" borderId="61" xfId="0" applyNumberFormat="1" applyFont="1" applyFill="1" applyBorder="1" applyAlignment="1" applyProtection="1">
      <alignment horizontal="right" vertical="center"/>
    </xf>
    <xf numFmtId="0" fontId="91" fillId="22" borderId="61" xfId="0" applyFont="1" applyFill="1" applyBorder="1" applyAlignment="1" applyProtection="1">
      <alignment horizontal="right"/>
    </xf>
    <xf numFmtId="3" fontId="91" fillId="22" borderId="61" xfId="0" applyNumberFormat="1" applyFont="1" applyFill="1" applyBorder="1" applyAlignment="1" applyProtection="1">
      <alignment horizontal="right"/>
    </xf>
    <xf numFmtId="0" fontId="105" fillId="0" borderId="61" xfId="0" applyFont="1" applyBorder="1" applyAlignment="1" applyProtection="1">
      <alignment horizontal="right"/>
    </xf>
    <xf numFmtId="3" fontId="105" fillId="0" borderId="61" xfId="0" applyNumberFormat="1" applyFont="1" applyBorder="1" applyAlignment="1" applyProtection="1">
      <alignment horizontal="right"/>
    </xf>
    <xf numFmtId="0" fontId="105" fillId="0" borderId="61" xfId="0" applyFont="1" applyBorder="1" applyProtection="1"/>
    <xf numFmtId="0" fontId="105" fillId="21" borderId="61" xfId="0" applyFont="1" applyFill="1" applyBorder="1" applyAlignment="1" applyProtection="1">
      <alignment horizontal="right"/>
    </xf>
    <xf numFmtId="3" fontId="105" fillId="21" borderId="61" xfId="0" applyNumberFormat="1" applyFont="1" applyFill="1" applyBorder="1" applyAlignment="1" applyProtection="1">
      <alignment horizontal="right"/>
    </xf>
    <xf numFmtId="1" fontId="91" fillId="0" borderId="61" xfId="0" applyNumberFormat="1" applyFont="1" applyBorder="1" applyAlignment="1" applyProtection="1">
      <alignment wrapText="1"/>
    </xf>
    <xf numFmtId="1" fontId="105" fillId="0" borderId="61" xfId="0" applyNumberFormat="1" applyFont="1" applyBorder="1" applyAlignment="1" applyProtection="1">
      <alignment wrapText="1"/>
    </xf>
    <xf numFmtId="0" fontId="91" fillId="0" borderId="58" xfId="0" applyFont="1" applyBorder="1" applyAlignment="1" applyProtection="1">
      <alignment horizontal="right"/>
    </xf>
    <xf numFmtId="3" fontId="91" fillId="0" borderId="58" xfId="0" applyNumberFormat="1" applyFont="1" applyBorder="1" applyAlignment="1" applyProtection="1">
      <alignment horizontal="right"/>
    </xf>
    <xf numFmtId="0" fontId="75" fillId="0" borderId="58" xfId="0" applyFont="1" applyBorder="1" applyAlignment="1" applyProtection="1">
      <alignment horizontal="right"/>
    </xf>
    <xf numFmtId="0" fontId="75" fillId="0" borderId="58" xfId="0" applyFont="1" applyBorder="1" applyProtection="1"/>
    <xf numFmtId="0" fontId="105" fillId="23" borderId="58" xfId="0" applyFont="1" applyFill="1" applyBorder="1" applyAlignment="1" applyProtection="1">
      <alignment horizontal="right"/>
    </xf>
    <xf numFmtId="3" fontId="105" fillId="23" borderId="58" xfId="0" applyNumberFormat="1" applyFont="1" applyFill="1" applyBorder="1" applyAlignment="1" applyProtection="1">
      <alignment horizontal="right"/>
    </xf>
    <xf numFmtId="0" fontId="109" fillId="0" borderId="61" xfId="0" applyFont="1" applyBorder="1" applyAlignment="1" applyProtection="1">
      <alignment horizontal="right"/>
    </xf>
    <xf numFmtId="168" fontId="109" fillId="0" borderId="61" xfId="0" applyNumberFormat="1" applyFont="1" applyBorder="1" applyAlignment="1" applyProtection="1">
      <alignment horizontal="right"/>
    </xf>
    <xf numFmtId="0" fontId="78" fillId="0" borderId="1" xfId="2" applyFont="1" applyProtection="1">
      <protection locked="0"/>
    </xf>
    <xf numFmtId="0" fontId="69" fillId="0" borderId="0" xfId="0" applyFont="1" applyProtection="1">
      <protection locked="0"/>
    </xf>
    <xf numFmtId="0" fontId="66" fillId="0" borderId="0" xfId="0" applyFont="1" applyProtection="1">
      <protection locked="0"/>
    </xf>
    <xf numFmtId="0" fontId="64" fillId="0" borderId="52" xfId="0" applyFont="1" applyBorder="1" applyAlignment="1" applyProtection="1">
      <alignment horizontal="center"/>
    </xf>
    <xf numFmtId="49" fontId="66" fillId="0" borderId="52" xfId="0" applyNumberFormat="1" applyFont="1" applyBorder="1" applyAlignment="1" applyProtection="1">
      <alignment horizontal="center" vertical="top" wrapText="1"/>
    </xf>
    <xf numFmtId="0" fontId="64" fillId="0" borderId="52" xfId="0" applyFont="1" applyBorder="1" applyAlignment="1" applyProtection="1">
      <alignment vertical="top" wrapText="1"/>
    </xf>
    <xf numFmtId="49" fontId="64" fillId="0" borderId="52" xfId="0" applyNumberFormat="1" applyFont="1" applyBorder="1" applyAlignment="1" applyProtection="1">
      <alignment horizontal="center" vertical="top" wrapText="1"/>
    </xf>
    <xf numFmtId="49" fontId="64" fillId="0" borderId="52" xfId="0" applyNumberFormat="1" applyFont="1" applyBorder="1" applyAlignment="1" applyProtection="1">
      <alignment horizontal="left" vertical="top" wrapText="1"/>
    </xf>
    <xf numFmtId="3" fontId="64" fillId="0" borderId="52" xfId="0" applyNumberFormat="1" applyFont="1" applyBorder="1" applyAlignment="1" applyProtection="1">
      <alignment horizontal="center" vertical="top" wrapText="1"/>
    </xf>
    <xf numFmtId="3" fontId="64" fillId="0" borderId="52" xfId="0" applyNumberFormat="1" applyFont="1" applyBorder="1" applyAlignment="1" applyProtection="1">
      <alignment horizontal="right" vertical="top" wrapText="1"/>
    </xf>
    <xf numFmtId="0" fontId="64" fillId="0" borderId="52" xfId="0" applyFont="1" applyBorder="1" applyProtection="1"/>
    <xf numFmtId="49" fontId="64" fillId="0" borderId="52" xfId="0" applyNumberFormat="1" applyFont="1" applyBorder="1" applyAlignment="1" applyProtection="1">
      <alignment horizontal="center" wrapText="1"/>
    </xf>
    <xf numFmtId="0" fontId="64" fillId="0" borderId="52" xfId="0" applyFont="1" applyBorder="1" applyAlignment="1" applyProtection="1">
      <alignment horizontal="center" vertical="top"/>
    </xf>
    <xf numFmtId="49" fontId="69" fillId="0" borderId="52" xfId="0" applyNumberFormat="1" applyFont="1" applyBorder="1" applyAlignment="1" applyProtection="1">
      <alignment horizontal="center" wrapText="1"/>
    </xf>
    <xf numFmtId="49" fontId="70" fillId="0" borderId="52" xfId="0" applyNumberFormat="1" applyFont="1" applyBorder="1" applyAlignment="1" applyProtection="1">
      <alignment horizontal="center" vertical="top" wrapText="1"/>
    </xf>
    <xf numFmtId="0" fontId="69" fillId="0" borderId="52" xfId="0" applyFont="1" applyBorder="1" applyAlignment="1" applyProtection="1">
      <alignment vertical="top" wrapText="1"/>
    </xf>
    <xf numFmtId="49" fontId="69" fillId="0" borderId="52" xfId="0" applyNumberFormat="1" applyFont="1" applyBorder="1" applyAlignment="1" applyProtection="1">
      <alignment horizontal="left" vertical="top" wrapText="1"/>
    </xf>
    <xf numFmtId="49" fontId="69" fillId="0" borderId="52" xfId="0" applyNumberFormat="1" applyFont="1" applyBorder="1" applyAlignment="1" applyProtection="1">
      <alignment horizontal="center" vertical="top" wrapText="1"/>
    </xf>
    <xf numFmtId="0" fontId="66" fillId="0" borderId="52" xfId="0" applyFont="1" applyBorder="1" applyAlignment="1" applyProtection="1">
      <alignment horizontal="center" vertical="top" wrapText="1"/>
    </xf>
    <xf numFmtId="0" fontId="64" fillId="0" borderId="52" xfId="0" applyFont="1" applyBorder="1" applyAlignment="1" applyProtection="1">
      <alignment horizontal="center" vertical="top" wrapText="1"/>
    </xf>
    <xf numFmtId="0" fontId="69" fillId="0" borderId="52" xfId="0" applyFont="1" applyBorder="1" applyAlignment="1" applyProtection="1">
      <alignment horizontal="center"/>
    </xf>
    <xf numFmtId="0" fontId="70" fillId="0" borderId="52" xfId="0" applyFont="1" applyBorder="1" applyAlignment="1" applyProtection="1">
      <alignment horizontal="center" vertical="top" wrapText="1"/>
    </xf>
    <xf numFmtId="49" fontId="69" fillId="0" borderId="52" xfId="0" applyNumberFormat="1" applyFont="1" applyBorder="1" applyAlignment="1" applyProtection="1">
      <alignment vertical="top" wrapText="1" shrinkToFit="1"/>
    </xf>
    <xf numFmtId="0" fontId="69" fillId="0" borderId="52" xfId="0" applyFont="1" applyBorder="1" applyAlignment="1" applyProtection="1">
      <alignment horizontal="center" vertical="top" wrapText="1"/>
    </xf>
    <xf numFmtId="0" fontId="70" fillId="0" borderId="52" xfId="0" applyFont="1" applyBorder="1" applyAlignment="1" applyProtection="1">
      <alignment vertical="top" wrapText="1"/>
    </xf>
    <xf numFmtId="0" fontId="69" fillId="0" borderId="52" xfId="0" applyFont="1" applyBorder="1" applyAlignment="1" applyProtection="1">
      <alignment vertical="top"/>
    </xf>
    <xf numFmtId="0" fontId="64" fillId="0" borderId="0" xfId="0" applyFont="1" applyAlignment="1" applyProtection="1">
      <alignment horizontal="center"/>
    </xf>
    <xf numFmtId="0" fontId="64" fillId="0" borderId="0" xfId="0" applyFont="1" applyProtection="1"/>
    <xf numFmtId="3" fontId="64" fillId="0" borderId="0" xfId="0" applyNumberFormat="1" applyFont="1" applyAlignment="1" applyProtection="1">
      <alignment horizontal="center"/>
    </xf>
    <xf numFmtId="3" fontId="64" fillId="0" borderId="0" xfId="0" applyNumberFormat="1" applyFont="1" applyAlignment="1" applyProtection="1">
      <alignment horizontal="right"/>
    </xf>
    <xf numFmtId="0" fontId="64" fillId="0" borderId="52" xfId="0" applyFont="1" applyBorder="1" applyAlignment="1" applyProtection="1">
      <alignment horizontal="center" vertical="center" wrapText="1"/>
    </xf>
    <xf numFmtId="0" fontId="64" fillId="0" borderId="52" xfId="0" applyFont="1" applyBorder="1" applyAlignment="1" applyProtection="1">
      <alignment vertical="center" wrapText="1"/>
    </xf>
    <xf numFmtId="0" fontId="64" fillId="0" borderId="49" xfId="0" applyFont="1" applyBorder="1" applyAlignment="1" applyProtection="1">
      <alignment vertical="top" wrapText="1"/>
    </xf>
    <xf numFmtId="0" fontId="64" fillId="12" borderId="52" xfId="0" applyFont="1" applyFill="1" applyBorder="1" applyAlignment="1" applyProtection="1">
      <alignment vertical="center" wrapText="1"/>
    </xf>
    <xf numFmtId="0" fontId="69" fillId="12" borderId="52" xfId="0" applyFont="1" applyFill="1" applyBorder="1" applyAlignment="1" applyProtection="1">
      <alignment vertical="center" wrapText="1"/>
    </xf>
    <xf numFmtId="0" fontId="69" fillId="12" borderId="52" xfId="0" applyFont="1" applyFill="1" applyBorder="1" applyAlignment="1" applyProtection="1">
      <alignment vertical="top" wrapText="1"/>
    </xf>
    <xf numFmtId="0" fontId="55" fillId="0" borderId="0" xfId="0" applyFont="1" applyAlignment="1" applyProtection="1">
      <alignment horizontal="left" vertical="top" wrapText="1"/>
      <protection locked="0"/>
    </xf>
    <xf numFmtId="0" fontId="55" fillId="0" borderId="0" xfId="0" applyFont="1" applyAlignment="1" applyProtection="1">
      <alignment horizontal="left" vertical="center" wrapText="1"/>
      <protection locked="0"/>
    </xf>
    <xf numFmtId="0" fontId="53" fillId="5" borderId="45" xfId="0" applyFont="1" applyFill="1" applyBorder="1" applyAlignment="1" applyProtection="1">
      <alignment horizontal="center" vertical="center" wrapText="1"/>
    </xf>
    <xf numFmtId="0" fontId="53" fillId="5" borderId="46" xfId="0" applyFont="1" applyFill="1" applyBorder="1" applyAlignment="1" applyProtection="1">
      <alignment horizontal="center" vertical="center" wrapText="1"/>
    </xf>
    <xf numFmtId="0" fontId="0" fillId="0" borderId="37" xfId="0" applyBorder="1" applyProtection="1"/>
    <xf numFmtId="0" fontId="0" fillId="0" borderId="37" xfId="0" applyBorder="1" applyAlignment="1" applyProtection="1">
      <alignment horizontal="center" vertical="center" wrapText="1"/>
    </xf>
    <xf numFmtId="0" fontId="53" fillId="6" borderId="37" xfId="0" applyFont="1" applyFill="1" applyBorder="1" applyAlignment="1" applyProtection="1">
      <alignment horizontal="left" vertical="top" wrapText="1"/>
    </xf>
    <xf numFmtId="0" fontId="55" fillId="0" borderId="37" xfId="0" applyFont="1" applyBorder="1" applyAlignment="1" applyProtection="1">
      <alignment horizontal="center" vertical="center" wrapText="1"/>
    </xf>
    <xf numFmtId="49" fontId="0" fillId="0" borderId="37" xfId="0" applyNumberFormat="1" applyBorder="1" applyAlignment="1" applyProtection="1">
      <alignment horizontal="center" vertical="center"/>
    </xf>
    <xf numFmtId="0" fontId="0" fillId="0" borderId="37" xfId="0" applyBorder="1" applyAlignment="1" applyProtection="1">
      <alignment horizontal="left" vertical="top" wrapText="1"/>
    </xf>
    <xf numFmtId="0" fontId="55" fillId="0" borderId="37" xfId="0" applyFont="1" applyBorder="1" applyAlignment="1" applyProtection="1">
      <alignment horizontal="left" vertical="top" wrapText="1"/>
    </xf>
    <xf numFmtId="49" fontId="55" fillId="0" borderId="37" xfId="0" applyNumberFormat="1" applyFont="1" applyBorder="1" applyAlignment="1" applyProtection="1">
      <alignment horizontal="left" vertical="center" wrapText="1"/>
    </xf>
    <xf numFmtId="0" fontId="53" fillId="0" borderId="37" xfId="0" applyFont="1" applyBorder="1" applyAlignment="1" applyProtection="1">
      <alignment horizontal="left" vertical="top" wrapText="1"/>
    </xf>
    <xf numFmtId="0" fontId="0" fillId="7" borderId="37" xfId="0" applyFill="1" applyBorder="1" applyAlignment="1" applyProtection="1">
      <alignment horizontal="center" vertical="center" wrapText="1"/>
    </xf>
    <xf numFmtId="0" fontId="58" fillId="0" borderId="37" xfId="0" applyFont="1" applyBorder="1" applyAlignment="1" applyProtection="1">
      <alignment horizontal="left" vertical="top" wrapText="1"/>
    </xf>
    <xf numFmtId="49" fontId="0" fillId="0" borderId="37" xfId="0" applyNumberFormat="1" applyBorder="1" applyAlignment="1" applyProtection="1">
      <alignment horizontal="center" vertical="center" wrapText="1"/>
    </xf>
    <xf numFmtId="0" fontId="58" fillId="6" borderId="37" xfId="0" applyFont="1" applyFill="1" applyBorder="1" applyAlignment="1" applyProtection="1">
      <alignment horizontal="left" vertical="top" wrapText="1"/>
    </xf>
    <xf numFmtId="4" fontId="22" fillId="7" borderId="23" xfId="0" applyNumberFormat="1" applyFont="1" applyFill="1" applyBorder="1" applyAlignment="1" applyProtection="1">
      <alignment vertical="center"/>
      <protection locked="0"/>
    </xf>
    <xf numFmtId="2" fontId="0" fillId="0" borderId="37" xfId="0" applyNumberFormat="1" applyBorder="1" applyAlignment="1" applyProtection="1">
      <alignment horizontal="right" vertical="center" wrapText="1"/>
      <protection locked="0"/>
    </xf>
    <xf numFmtId="2" fontId="0" fillId="11" borderId="37" xfId="0" applyNumberFormat="1" applyFill="1" applyBorder="1" applyAlignment="1" applyProtection="1">
      <alignment horizontal="right" vertical="center" wrapText="1"/>
      <protection locked="0"/>
    </xf>
    <xf numFmtId="0" fontId="78" fillId="0" borderId="25" xfId="2" applyFont="1" applyBorder="1" applyProtection="1">
      <protection locked="0"/>
    </xf>
    <xf numFmtId="0" fontId="82" fillId="0" borderId="27" xfId="2" applyFont="1" applyBorder="1" applyAlignment="1" applyProtection="1">
      <alignment horizontal="left"/>
    </xf>
    <xf numFmtId="4" fontId="83" fillId="0" borderId="1" xfId="2" applyNumberFormat="1" applyFont="1" applyBorder="1" applyProtection="1"/>
    <xf numFmtId="4" fontId="83" fillId="0" borderId="1" xfId="2" applyNumberFormat="1" applyFont="1" applyBorder="1" applyProtection="1">
      <protection locked="0"/>
    </xf>
    <xf numFmtId="3" fontId="83" fillId="0" borderId="1" xfId="2" applyNumberFormat="1" applyFont="1" applyBorder="1" applyProtection="1">
      <protection locked="0"/>
    </xf>
    <xf numFmtId="4" fontId="83" fillId="0" borderId="28" xfId="2" applyNumberFormat="1" applyFont="1" applyBorder="1" applyProtection="1">
      <protection locked="0"/>
    </xf>
    <xf numFmtId="0" fontId="84" fillId="0" borderId="27" xfId="2" applyFont="1" applyBorder="1" applyAlignment="1" applyProtection="1">
      <alignment horizontal="left"/>
    </xf>
    <xf numFmtId="0" fontId="85" fillId="0" borderId="27" xfId="2" applyFont="1" applyBorder="1" applyProtection="1"/>
    <xf numFmtId="4" fontId="85" fillId="0" borderId="1" xfId="2" applyNumberFormat="1" applyFont="1" applyBorder="1" applyProtection="1">
      <protection locked="0"/>
    </xf>
    <xf numFmtId="3" fontId="85" fillId="0" borderId="1" xfId="2" applyNumberFormat="1" applyFont="1" applyBorder="1" applyProtection="1">
      <protection locked="0"/>
    </xf>
    <xf numFmtId="0" fontId="83" fillId="0" borderId="27" xfId="2" applyFont="1" applyBorder="1" applyProtection="1"/>
    <xf numFmtId="0" fontId="83" fillId="0" borderId="27" xfId="2" applyFont="1" applyBorder="1" applyAlignment="1" applyProtection="1">
      <alignment horizontal="left"/>
    </xf>
    <xf numFmtId="0" fontId="84" fillId="0" borderId="27" xfId="2" applyFont="1" applyBorder="1" applyProtection="1"/>
    <xf numFmtId="0" fontId="82" fillId="0" borderId="27" xfId="2" applyFont="1" applyBorder="1" applyProtection="1"/>
    <xf numFmtId="0" fontId="78" fillId="0" borderId="27" xfId="2" applyFont="1" applyBorder="1" applyProtection="1"/>
    <xf numFmtId="4" fontId="80" fillId="0" borderId="1" xfId="2" applyNumberFormat="1" applyFont="1" applyBorder="1" applyProtection="1">
      <protection locked="0"/>
    </xf>
    <xf numFmtId="4" fontId="80" fillId="0" borderId="28" xfId="2" applyNumberFormat="1" applyFont="1" applyBorder="1" applyProtection="1">
      <protection locked="0"/>
    </xf>
    <xf numFmtId="0" fontId="82" fillId="0" borderId="24" xfId="2" applyFont="1" applyBorder="1" applyAlignment="1" applyProtection="1">
      <alignment horizontal="left"/>
    </xf>
    <xf numFmtId="4" fontId="83" fillId="0" borderId="25" xfId="2" applyNumberFormat="1" applyFont="1" applyBorder="1" applyProtection="1">
      <protection locked="0"/>
    </xf>
    <xf numFmtId="3" fontId="83" fillId="0" borderId="25" xfId="2" applyNumberFormat="1" applyFont="1" applyBorder="1" applyProtection="1">
      <protection locked="0"/>
    </xf>
    <xf numFmtId="4" fontId="83" fillId="0" borderId="26" xfId="2" applyNumberFormat="1" applyFont="1" applyBorder="1" applyProtection="1">
      <protection locked="0"/>
    </xf>
    <xf numFmtId="4" fontId="83" fillId="0" borderId="29" xfId="2" applyNumberFormat="1" applyFont="1" applyBorder="1" applyProtection="1">
      <protection locked="0"/>
    </xf>
    <xf numFmtId="3" fontId="83" fillId="0" borderId="29" xfId="2" applyNumberFormat="1" applyFont="1" applyBorder="1" applyProtection="1">
      <protection locked="0"/>
    </xf>
    <xf numFmtId="4" fontId="83" fillId="0" borderId="31" xfId="2" applyNumberFormat="1" applyFont="1" applyBorder="1" applyProtection="1">
      <protection locked="0"/>
    </xf>
    <xf numFmtId="0" fontId="84" fillId="0" borderId="24" xfId="2" applyFont="1" applyBorder="1" applyAlignment="1" applyProtection="1">
      <alignment horizontal="left"/>
    </xf>
    <xf numFmtId="0" fontId="82" fillId="0" borderId="24" xfId="2" applyFont="1" applyBorder="1" applyProtection="1"/>
    <xf numFmtId="3" fontId="85" fillId="0" borderId="29" xfId="2" applyNumberFormat="1" applyFont="1" applyBorder="1" applyProtection="1">
      <protection locked="0"/>
    </xf>
    <xf numFmtId="3" fontId="85" fillId="0" borderId="25" xfId="2" applyNumberFormat="1" applyFont="1" applyBorder="1" applyProtection="1">
      <protection locked="0"/>
    </xf>
    <xf numFmtId="0" fontId="86" fillId="0" borderId="30" xfId="2" applyFont="1" applyBorder="1" applyAlignment="1" applyProtection="1">
      <alignment horizontal="left"/>
    </xf>
    <xf numFmtId="0" fontId="129" fillId="0" borderId="1" xfId="2" applyFont="1" applyBorder="1" applyProtection="1">
      <protection locked="0"/>
    </xf>
    <xf numFmtId="4" fontId="79" fillId="0" borderId="1" xfId="2" applyNumberFormat="1" applyFont="1" applyBorder="1" applyProtection="1">
      <protection locked="0"/>
    </xf>
    <xf numFmtId="3" fontId="77" fillId="0" borderId="1" xfId="2" applyNumberFormat="1" applyFont="1" applyBorder="1" applyAlignment="1" applyProtection="1">
      <alignment horizontal="left"/>
      <protection locked="0"/>
    </xf>
    <xf numFmtId="0" fontId="78" fillId="0" borderId="1" xfId="2" applyFont="1" applyBorder="1" applyAlignment="1" applyProtection="1">
      <alignment horizontal="left"/>
      <protection locked="0"/>
    </xf>
    <xf numFmtId="0" fontId="77" fillId="0" borderId="1" xfId="2" applyFont="1" applyBorder="1" applyProtection="1">
      <protection locked="0"/>
    </xf>
    <xf numFmtId="0" fontId="80" fillId="0" borderId="30" xfId="2" applyFont="1" applyBorder="1" applyAlignment="1" applyProtection="1">
      <alignment horizontal="left"/>
    </xf>
    <xf numFmtId="4" fontId="80" fillId="0" borderId="29" xfId="2" applyNumberFormat="1" applyFont="1" applyBorder="1" applyProtection="1">
      <protection locked="0"/>
    </xf>
    <xf numFmtId="4" fontId="80" fillId="0" borderId="31" xfId="2" applyNumberFormat="1" applyFont="1" applyBorder="1" applyProtection="1">
      <protection locked="0"/>
    </xf>
    <xf numFmtId="0" fontId="80" fillId="0" borderId="24" xfId="2" applyFont="1" applyBorder="1" applyAlignment="1" applyProtection="1">
      <alignment horizontal="left"/>
    </xf>
    <xf numFmtId="0" fontId="80" fillId="0" borderId="25" xfId="2" applyFont="1" applyBorder="1" applyAlignment="1" applyProtection="1">
      <alignment horizontal="right"/>
    </xf>
    <xf numFmtId="0" fontId="80" fillId="0" borderId="25" xfId="2" applyFont="1" applyBorder="1" applyAlignment="1" applyProtection="1">
      <alignment horizontal="right"/>
      <protection locked="0"/>
    </xf>
    <xf numFmtId="0" fontId="80" fillId="0" borderId="26" xfId="2" applyFont="1" applyBorder="1" applyAlignment="1" applyProtection="1">
      <alignment horizontal="right"/>
      <protection locked="0"/>
    </xf>
    <xf numFmtId="0" fontId="82" fillId="0" borderId="30" xfId="2" applyFont="1" applyBorder="1" applyAlignment="1" applyProtection="1">
      <alignment horizontal="left"/>
    </xf>
    <xf numFmtId="4" fontId="102" fillId="20" borderId="58" xfId="0" applyNumberFormat="1" applyFont="1" applyFill="1" applyBorder="1" applyAlignment="1" applyProtection="1">
      <alignment horizontal="right"/>
      <protection locked="0"/>
    </xf>
    <xf numFmtId="4" fontId="91" fillId="0" borderId="61" xfId="0" applyNumberFormat="1" applyFont="1" applyBorder="1" applyAlignment="1" applyProtection="1">
      <alignment horizontal="right"/>
      <protection locked="0"/>
    </xf>
    <xf numFmtId="4" fontId="91" fillId="11" borderId="61" xfId="0" applyNumberFormat="1" applyFont="1" applyFill="1" applyBorder="1" applyAlignment="1" applyProtection="1">
      <alignment horizontal="right"/>
      <protection locked="0"/>
    </xf>
    <xf numFmtId="0" fontId="96" fillId="18" borderId="94" xfId="0" applyFont="1" applyFill="1" applyBorder="1" applyAlignment="1" applyProtection="1">
      <alignment horizontal="center" wrapText="1"/>
      <protection locked="0"/>
    </xf>
    <xf numFmtId="0" fontId="91" fillId="0" borderId="89" xfId="0" applyFont="1" applyBorder="1" applyProtection="1"/>
    <xf numFmtId="0" fontId="96" fillId="0" borderId="90" xfId="0" applyFont="1" applyBorder="1" applyProtection="1">
      <protection locked="0"/>
    </xf>
    <xf numFmtId="0" fontId="94" fillId="0" borderId="95" xfId="0" applyFont="1" applyBorder="1" applyProtection="1"/>
    <xf numFmtId="0" fontId="96" fillId="0" borderId="96" xfId="0" applyFont="1" applyBorder="1" applyProtection="1">
      <protection locked="0"/>
    </xf>
    <xf numFmtId="0" fontId="91" fillId="0" borderId="95" xfId="0" applyFont="1" applyBorder="1" applyProtection="1"/>
    <xf numFmtId="0" fontId="96" fillId="0" borderId="97" xfId="0" applyFont="1" applyBorder="1" applyProtection="1">
      <protection locked="0"/>
    </xf>
    <xf numFmtId="0" fontId="98" fillId="0" borderId="95" xfId="0" applyFont="1" applyBorder="1" applyProtection="1"/>
    <xf numFmtId="0" fontId="91" fillId="0" borderId="96" xfId="0" applyFont="1" applyBorder="1" applyProtection="1">
      <protection locked="0"/>
    </xf>
    <xf numFmtId="0" fontId="91" fillId="0" borderId="97" xfId="0" applyFont="1" applyBorder="1" applyProtection="1">
      <protection locked="0"/>
    </xf>
    <xf numFmtId="0" fontId="91" fillId="18" borderId="95" xfId="0" applyFont="1" applyFill="1" applyBorder="1" applyProtection="1"/>
    <xf numFmtId="0" fontId="91" fillId="18" borderId="97" xfId="0" applyFont="1" applyFill="1" applyBorder="1" applyProtection="1">
      <protection locked="0"/>
    </xf>
    <xf numFmtId="0" fontId="101" fillId="0" borderId="95" xfId="0" applyFont="1" applyBorder="1" applyProtection="1"/>
    <xf numFmtId="0" fontId="101" fillId="0" borderId="97" xfId="0" applyFont="1" applyBorder="1" applyProtection="1">
      <protection locked="0"/>
    </xf>
    <xf numFmtId="0" fontId="98" fillId="0" borderId="98" xfId="0" applyFont="1" applyBorder="1" applyProtection="1"/>
    <xf numFmtId="0" fontId="91" fillId="0" borderId="99" xfId="0" applyFont="1" applyBorder="1" applyProtection="1">
      <protection locked="0"/>
    </xf>
    <xf numFmtId="0" fontId="100" fillId="21" borderId="95" xfId="0" applyFont="1" applyFill="1" applyBorder="1" applyAlignment="1" applyProtection="1">
      <alignment wrapText="1"/>
    </xf>
    <xf numFmtId="0" fontId="91" fillId="21" borderId="96" xfId="0" applyFont="1" applyFill="1" applyBorder="1" applyProtection="1">
      <protection locked="0"/>
    </xf>
    <xf numFmtId="0" fontId="100" fillId="0" borderId="95" xfId="0" applyFont="1" applyBorder="1" applyAlignment="1" applyProtection="1">
      <alignment wrapText="1"/>
    </xf>
    <xf numFmtId="0" fontId="91" fillId="0" borderId="95" xfId="0" applyFont="1" applyBorder="1" applyAlignment="1" applyProtection="1">
      <alignment wrapText="1"/>
    </xf>
    <xf numFmtId="0" fontId="103" fillId="0" borderId="88" xfId="0" applyFont="1" applyBorder="1" applyAlignment="1" applyProtection="1">
      <alignment horizontal="center"/>
      <protection locked="0"/>
    </xf>
    <xf numFmtId="0" fontId="104" fillId="0" borderId="88" xfId="0" applyFont="1" applyBorder="1" applyAlignment="1" applyProtection="1">
      <alignment horizontal="center"/>
      <protection locked="0"/>
    </xf>
    <xf numFmtId="0" fontId="103" fillId="21" borderId="88" xfId="0" applyFont="1" applyFill="1" applyBorder="1" applyAlignment="1" applyProtection="1">
      <alignment horizontal="center"/>
      <protection locked="0"/>
    </xf>
    <xf numFmtId="0" fontId="105" fillId="0" borderId="87" xfId="0" applyFont="1" applyBorder="1" applyAlignment="1" applyProtection="1">
      <alignment horizontal="left" wrapText="1"/>
    </xf>
    <xf numFmtId="0" fontId="91" fillId="0" borderId="96" xfId="0" applyFont="1" applyBorder="1" applyAlignment="1" applyProtection="1">
      <alignment horizontal="center"/>
      <protection locked="0"/>
    </xf>
    <xf numFmtId="0" fontId="100" fillId="21" borderId="95" xfId="0" applyFont="1" applyFill="1" applyBorder="1" applyAlignment="1" applyProtection="1">
      <alignment vertical="center" wrapText="1"/>
    </xf>
    <xf numFmtId="0" fontId="103" fillId="21" borderId="88" xfId="0" applyFont="1" applyFill="1" applyBorder="1" applyAlignment="1" applyProtection="1">
      <alignment horizontal="center" vertical="center"/>
      <protection locked="0"/>
    </xf>
    <xf numFmtId="0" fontId="107" fillId="0" borderId="87" xfId="0" applyFont="1" applyBorder="1" applyAlignment="1" applyProtection="1">
      <alignment horizontal="left" wrapText="1"/>
    </xf>
    <xf numFmtId="0" fontId="91" fillId="22" borderId="95" xfId="0" applyFont="1" applyFill="1" applyBorder="1" applyAlignment="1" applyProtection="1">
      <alignment wrapText="1"/>
    </xf>
    <xf numFmtId="0" fontId="91" fillId="22" borderId="96" xfId="0" applyFont="1" applyFill="1" applyBorder="1" applyProtection="1">
      <protection locked="0"/>
    </xf>
    <xf numFmtId="0" fontId="106" fillId="0" borderId="95" xfId="0" applyFont="1" applyBorder="1" applyProtection="1"/>
    <xf numFmtId="0" fontId="105" fillId="0" borderId="95" xfId="0" applyFont="1" applyBorder="1" applyAlignment="1" applyProtection="1">
      <alignment wrapText="1"/>
    </xf>
    <xf numFmtId="0" fontId="105" fillId="0" borderId="95" xfId="0" applyFont="1" applyBorder="1" applyProtection="1"/>
    <xf numFmtId="0" fontId="105" fillId="0" borderId="96" xfId="0" applyFont="1" applyBorder="1" applyProtection="1">
      <protection locked="0"/>
    </xf>
    <xf numFmtId="0" fontId="75" fillId="0" borderId="95" xfId="0" applyFont="1" applyBorder="1" applyProtection="1"/>
    <xf numFmtId="0" fontId="105" fillId="0" borderId="87" xfId="0" applyFont="1" applyBorder="1" applyProtection="1"/>
    <xf numFmtId="0" fontId="109" fillId="0" borderId="95" xfId="0" applyFont="1" applyBorder="1" applyAlignment="1" applyProtection="1">
      <alignment wrapText="1"/>
    </xf>
    <xf numFmtId="0" fontId="110" fillId="0" borderId="97" xfId="0" applyFont="1" applyBorder="1" applyProtection="1">
      <protection locked="0"/>
    </xf>
    <xf numFmtId="0" fontId="109" fillId="0" borderId="95" xfId="0" applyFont="1" applyBorder="1" applyProtection="1"/>
    <xf numFmtId="0" fontId="111" fillId="21" borderId="95" xfId="0" applyFont="1" applyFill="1" applyBorder="1" applyAlignment="1" applyProtection="1">
      <alignment wrapText="1"/>
    </xf>
    <xf numFmtId="0" fontId="101" fillId="21" borderId="97" xfId="0" applyFont="1" applyFill="1" applyBorder="1" applyProtection="1">
      <protection locked="0"/>
    </xf>
    <xf numFmtId="3" fontId="91" fillId="0" borderId="95" xfId="0" applyNumberFormat="1" applyFont="1" applyBorder="1" applyAlignment="1" applyProtection="1">
      <alignment wrapText="1"/>
    </xf>
    <xf numFmtId="3" fontId="91" fillId="0" borderId="95" xfId="0" applyNumberFormat="1" applyFont="1" applyBorder="1" applyProtection="1"/>
    <xf numFmtId="3" fontId="91" fillId="0" borderId="87" xfId="0" applyNumberFormat="1" applyFont="1" applyBorder="1" applyAlignment="1" applyProtection="1">
      <alignment wrapText="1"/>
    </xf>
    <xf numFmtId="0" fontId="91" fillId="0" borderId="87" xfId="0" applyFont="1" applyBorder="1" applyAlignment="1" applyProtection="1">
      <alignment wrapText="1"/>
    </xf>
    <xf numFmtId="3" fontId="91" fillId="0" borderId="87" xfId="0" applyNumberFormat="1" applyFont="1" applyBorder="1" applyProtection="1"/>
    <xf numFmtId="0" fontId="111" fillId="0" borderId="95" xfId="0" applyFont="1" applyBorder="1" applyAlignment="1" applyProtection="1">
      <alignment wrapText="1"/>
    </xf>
    <xf numFmtId="0" fontId="114" fillId="0" borderId="87" xfId="0" applyFont="1" applyBorder="1" applyAlignment="1" applyProtection="1">
      <alignment wrapText="1"/>
    </xf>
    <xf numFmtId="0" fontId="115" fillId="0" borderId="87" xfId="0" applyFont="1" applyBorder="1" applyAlignment="1" applyProtection="1">
      <alignment wrapText="1"/>
    </xf>
    <xf numFmtId="0" fontId="105" fillId="0" borderId="87" xfId="0" applyFont="1" applyBorder="1" applyAlignment="1" applyProtection="1">
      <alignment wrapText="1"/>
    </xf>
    <xf numFmtId="0" fontId="117" fillId="23" borderId="87" xfId="0" applyFont="1" applyFill="1" applyBorder="1" applyAlignment="1" applyProtection="1">
      <alignment wrapText="1"/>
    </xf>
    <xf numFmtId="0" fontId="101" fillId="23" borderId="97" xfId="0" applyFont="1" applyFill="1" applyBorder="1" applyProtection="1">
      <protection locked="0"/>
    </xf>
    <xf numFmtId="0" fontId="100" fillId="0" borderId="95" xfId="0" applyFont="1" applyBorder="1" applyProtection="1"/>
    <xf numFmtId="0" fontId="91" fillId="21" borderId="97" xfId="0" applyFont="1" applyFill="1" applyBorder="1" applyProtection="1">
      <protection locked="0"/>
    </xf>
    <xf numFmtId="0" fontId="105" fillId="0" borderId="97" xfId="0" applyFont="1" applyBorder="1" applyProtection="1">
      <protection locked="0"/>
    </xf>
    <xf numFmtId="0" fontId="0" fillId="0" borderId="95" xfId="0" applyBorder="1" applyAlignment="1" applyProtection="1">
      <alignment wrapText="1"/>
    </xf>
    <xf numFmtId="0" fontId="98" fillId="0" borderId="95" xfId="0" applyFont="1" applyBorder="1" applyAlignment="1" applyProtection="1">
      <alignment wrapText="1"/>
    </xf>
    <xf numFmtId="0" fontId="109" fillId="0" borderId="97" xfId="0" applyFont="1" applyBorder="1" applyProtection="1">
      <protection locked="0"/>
    </xf>
    <xf numFmtId="0" fontId="106" fillId="0" borderId="95" xfId="0" applyFont="1" applyBorder="1" applyAlignment="1" applyProtection="1">
      <alignment wrapText="1"/>
    </xf>
    <xf numFmtId="0" fontId="75" fillId="0" borderId="95" xfId="0" applyFont="1" applyBorder="1" applyAlignment="1" applyProtection="1">
      <alignment wrapText="1"/>
    </xf>
    <xf numFmtId="0" fontId="121" fillId="0" borderId="101" xfId="0" applyFont="1" applyBorder="1" applyAlignment="1" applyProtection="1">
      <alignment horizontal="left" vertical="center"/>
      <protection locked="0"/>
    </xf>
    <xf numFmtId="4" fontId="123" fillId="0" borderId="75" xfId="3" applyNumberFormat="1" applyFont="1" applyBorder="1" applyAlignment="1" applyProtection="1">
      <alignment horizontal="center" vertical="center" wrapText="1"/>
      <protection locked="0"/>
    </xf>
    <xf numFmtId="4" fontId="123" fillId="0" borderId="76" xfId="3" applyNumberFormat="1" applyFont="1" applyBorder="1" applyAlignment="1" applyProtection="1">
      <alignment horizontal="center" vertical="center" wrapText="1"/>
      <protection locked="0"/>
    </xf>
    <xf numFmtId="4" fontId="123" fillId="11" borderId="75" xfId="3" applyNumberFormat="1" applyFont="1" applyFill="1" applyBorder="1" applyAlignment="1" applyProtection="1">
      <alignment horizontal="center" vertical="center" wrapText="1"/>
      <protection locked="0"/>
    </xf>
    <xf numFmtId="4" fontId="123" fillId="0" borderId="75" xfId="3" applyNumberFormat="1" applyFont="1" applyFill="1" applyBorder="1" applyAlignment="1" applyProtection="1">
      <alignment horizontal="center" vertical="center" wrapText="1"/>
      <protection locked="0"/>
    </xf>
    <xf numFmtId="4" fontId="127" fillId="0" borderId="78" xfId="3" applyNumberFormat="1" applyFont="1" applyBorder="1" applyAlignment="1" applyProtection="1">
      <alignment horizontal="center" vertical="center" wrapText="1"/>
      <protection locked="0"/>
    </xf>
    <xf numFmtId="4" fontId="127" fillId="0" borderId="79" xfId="3" applyNumberFormat="1" applyFont="1" applyBorder="1" applyAlignment="1" applyProtection="1">
      <alignment horizontal="center" vertical="center" wrapText="1"/>
      <protection locked="0"/>
    </xf>
    <xf numFmtId="0" fontId="90" fillId="0" borderId="0" xfId="0" applyFont="1" applyProtection="1">
      <protection locked="0"/>
    </xf>
    <xf numFmtId="0" fontId="87" fillId="0" borderId="0" xfId="0" applyFont="1" applyProtection="1">
      <protection locked="0"/>
    </xf>
    <xf numFmtId="0" fontId="91" fillId="0" borderId="0" xfId="0" applyFont="1" applyProtection="1">
      <protection locked="0"/>
    </xf>
    <xf numFmtId="0" fontId="94" fillId="0" borderId="0" xfId="0" applyFont="1" applyProtection="1">
      <protection locked="0"/>
    </xf>
    <xf numFmtId="0" fontId="95" fillId="0" borderId="0" xfId="0" applyFont="1" applyProtection="1">
      <protection locked="0"/>
    </xf>
    <xf numFmtId="0" fontId="96" fillId="18" borderId="93" xfId="0" applyFont="1" applyFill="1" applyBorder="1" applyAlignment="1" applyProtection="1">
      <alignment horizontal="center" wrapText="1"/>
      <protection locked="0"/>
    </xf>
    <xf numFmtId="0" fontId="96" fillId="18" borderId="60" xfId="0" applyFont="1" applyFill="1" applyBorder="1" applyAlignment="1" applyProtection="1">
      <alignment horizontal="center" wrapText="1"/>
      <protection locked="0"/>
    </xf>
    <xf numFmtId="0" fontId="96" fillId="0" borderId="0" xfId="0" applyFont="1" applyAlignment="1" applyProtection="1">
      <alignment horizontal="center" wrapText="1"/>
      <protection locked="0"/>
    </xf>
    <xf numFmtId="0" fontId="91" fillId="0" borderId="95" xfId="0" applyFont="1" applyBorder="1" applyProtection="1">
      <protection locked="0"/>
    </xf>
    <xf numFmtId="0" fontId="100" fillId="0" borderId="0" xfId="0" applyFont="1" applyProtection="1">
      <protection locked="0"/>
    </xf>
    <xf numFmtId="2" fontId="91" fillId="0" borderId="0" xfId="0" applyNumberFormat="1" applyFont="1" applyProtection="1">
      <protection locked="0"/>
    </xf>
    <xf numFmtId="0" fontId="91" fillId="0" borderId="95" xfId="0" applyFont="1" applyBorder="1" applyAlignment="1" applyProtection="1">
      <alignment wrapText="1"/>
      <protection locked="0"/>
    </xf>
    <xf numFmtId="0" fontId="91" fillId="0" borderId="0" xfId="0" applyFont="1" applyAlignment="1" applyProtection="1">
      <alignment vertical="center"/>
      <protection locked="0"/>
    </xf>
    <xf numFmtId="0" fontId="91" fillId="22" borderId="95" xfId="0" applyFont="1" applyFill="1" applyBorder="1" applyAlignment="1" applyProtection="1">
      <alignment wrapText="1"/>
      <protection locked="0"/>
    </xf>
    <xf numFmtId="0" fontId="91" fillId="22" borderId="61" xfId="0" applyFont="1" applyFill="1" applyBorder="1" applyAlignment="1" applyProtection="1">
      <alignment horizontal="right"/>
      <protection locked="0"/>
    </xf>
    <xf numFmtId="0" fontId="120" fillId="0" borderId="100" xfId="0" applyFont="1" applyBorder="1" applyProtection="1"/>
    <xf numFmtId="0" fontId="121" fillId="0" borderId="80" xfId="0" applyFont="1" applyBorder="1" applyAlignment="1" applyProtection="1">
      <alignment horizontal="left" vertical="center"/>
    </xf>
    <xf numFmtId="4" fontId="91" fillId="0" borderId="61" xfId="0" applyNumberFormat="1" applyFont="1" applyBorder="1" applyAlignment="1" applyProtection="1">
      <alignment horizontal="right"/>
    </xf>
    <xf numFmtId="4" fontId="102" fillId="20" borderId="58" xfId="0" applyNumberFormat="1" applyFont="1" applyFill="1" applyBorder="1" applyAlignment="1" applyProtection="1">
      <alignment horizontal="right"/>
    </xf>
    <xf numFmtId="4" fontId="96" fillId="18" borderId="60" xfId="0" applyNumberFormat="1" applyFont="1" applyFill="1" applyBorder="1" applyAlignment="1" applyProtection="1">
      <alignment horizontal="center" wrapText="1"/>
      <protection locked="0"/>
    </xf>
    <xf numFmtId="4" fontId="91" fillId="0" borderId="57" xfId="0" applyNumberFormat="1" applyFont="1" applyBorder="1" applyAlignment="1" applyProtection="1">
      <alignment horizontal="right"/>
    </xf>
    <xf numFmtId="4" fontId="97" fillId="19" borderId="58" xfId="0" applyNumberFormat="1" applyFont="1" applyFill="1" applyBorder="1" applyAlignment="1" applyProtection="1">
      <alignment horizontal="right"/>
    </xf>
    <xf numFmtId="4" fontId="91" fillId="0" borderId="59" xfId="0" applyNumberFormat="1" applyFont="1" applyBorder="1" applyAlignment="1" applyProtection="1">
      <alignment horizontal="right"/>
    </xf>
    <xf numFmtId="4" fontId="99" fillId="20" borderId="58" xfId="0" applyNumberFormat="1" applyFont="1" applyFill="1" applyBorder="1" applyAlignment="1" applyProtection="1">
      <alignment horizontal="right"/>
    </xf>
    <xf numFmtId="4" fontId="91" fillId="0" borderId="58" xfId="0" applyNumberFormat="1" applyFont="1" applyBorder="1" applyAlignment="1" applyProtection="1">
      <alignment horizontal="right"/>
    </xf>
    <xf numFmtId="4" fontId="91" fillId="18" borderId="61" xfId="0" applyNumberFormat="1" applyFont="1" applyFill="1" applyBorder="1" applyAlignment="1" applyProtection="1">
      <alignment horizontal="right"/>
    </xf>
    <xf numFmtId="4" fontId="101" fillId="0" borderId="61" xfId="0" applyNumberFormat="1" applyFont="1" applyBorder="1" applyAlignment="1" applyProtection="1">
      <alignment horizontal="right"/>
    </xf>
    <xf numFmtId="4" fontId="102" fillId="0" borderId="61" xfId="0" applyNumberFormat="1" applyFont="1" applyBorder="1" applyAlignment="1" applyProtection="1">
      <alignment horizontal="right"/>
    </xf>
    <xf numFmtId="4" fontId="102" fillId="21" borderId="61" xfId="0" applyNumberFormat="1" applyFont="1" applyFill="1" applyBorder="1" applyAlignment="1" applyProtection="1">
      <alignment horizontal="right"/>
    </xf>
    <xf numFmtId="4" fontId="91" fillId="21" borderId="61" xfId="0" applyNumberFormat="1" applyFont="1" applyFill="1" applyBorder="1" applyAlignment="1" applyProtection="1">
      <alignment horizontal="right"/>
    </xf>
    <xf numFmtId="4" fontId="105" fillId="0" borderId="58" xfId="0" applyNumberFormat="1" applyFont="1" applyBorder="1" applyAlignment="1" applyProtection="1">
      <alignment horizontal="right"/>
    </xf>
    <xf numFmtId="4" fontId="91" fillId="27" borderId="61" xfId="0" applyNumberFormat="1" applyFont="1" applyFill="1" applyBorder="1" applyAlignment="1" applyProtection="1">
      <alignment horizontal="right" vertical="center"/>
    </xf>
    <xf numFmtId="4" fontId="91" fillId="22" borderId="61" xfId="0" applyNumberFormat="1" applyFont="1" applyFill="1" applyBorder="1" applyAlignment="1" applyProtection="1">
      <alignment horizontal="right"/>
    </xf>
    <xf numFmtId="4" fontId="102" fillId="0" borderId="58" xfId="0" applyNumberFormat="1" applyFont="1" applyBorder="1" applyAlignment="1" applyProtection="1">
      <alignment horizontal="right"/>
    </xf>
    <xf numFmtId="4" fontId="105" fillId="0" borderId="61" xfId="0" applyNumberFormat="1" applyFont="1" applyBorder="1" applyAlignment="1" applyProtection="1">
      <alignment horizontal="right"/>
    </xf>
    <xf numFmtId="4" fontId="101" fillId="0" borderId="61" xfId="0" applyNumberFormat="1" applyFont="1" applyBorder="1" applyProtection="1"/>
    <xf numFmtId="4" fontId="105" fillId="21" borderId="61" xfId="0" applyNumberFormat="1" applyFont="1" applyFill="1" applyBorder="1" applyAlignment="1" applyProtection="1">
      <alignment horizontal="right"/>
    </xf>
    <xf numFmtId="4" fontId="75" fillId="0" borderId="58" xfId="0" applyNumberFormat="1" applyFont="1" applyBorder="1" applyAlignment="1" applyProtection="1">
      <alignment horizontal="right"/>
    </xf>
    <xf numFmtId="4" fontId="105" fillId="23" borderId="58" xfId="0" applyNumberFormat="1" applyFont="1" applyFill="1" applyBorder="1" applyAlignment="1" applyProtection="1">
      <alignment horizontal="right"/>
    </xf>
    <xf numFmtId="4" fontId="109" fillId="0" borderId="61" xfId="0" applyNumberFormat="1" applyFont="1" applyBorder="1" applyAlignment="1" applyProtection="1">
      <alignment horizontal="right"/>
    </xf>
    <xf numFmtId="4" fontId="91" fillId="22" borderId="61" xfId="0" applyNumberFormat="1" applyFont="1" applyFill="1" applyBorder="1" applyAlignment="1" applyProtection="1">
      <alignment horizontal="right"/>
      <protection locked="0"/>
    </xf>
    <xf numFmtId="4" fontId="101" fillId="0" borderId="61" xfId="0" applyNumberFormat="1" applyFont="1" applyBorder="1" applyAlignment="1" applyProtection="1">
      <alignment horizontal="right"/>
      <protection locked="0"/>
    </xf>
    <xf numFmtId="4" fontId="121" fillId="0" borderId="80" xfId="0" applyNumberFormat="1" applyFont="1" applyBorder="1" applyAlignment="1" applyProtection="1">
      <alignment horizontal="left" vertical="center"/>
    </xf>
    <xf numFmtId="4" fontId="91" fillId="0" borderId="0" xfId="0" applyNumberFormat="1" applyFont="1" applyProtection="1">
      <protection locked="0"/>
    </xf>
    <xf numFmtId="4" fontId="90" fillId="0" borderId="62" xfId="0" applyNumberFormat="1" applyFont="1" applyBorder="1" applyAlignment="1" applyProtection="1">
      <alignment horizontal="right"/>
    </xf>
    <xf numFmtId="4" fontId="91" fillId="0" borderId="62" xfId="0" applyNumberFormat="1" applyFont="1" applyBorder="1" applyAlignment="1" applyProtection="1">
      <alignment horizontal="right"/>
    </xf>
    <xf numFmtId="4" fontId="91" fillId="0" borderId="63" xfId="0" applyNumberFormat="1" applyFont="1" applyBorder="1" applyAlignment="1" applyProtection="1">
      <alignment horizontal="right"/>
    </xf>
    <xf numFmtId="4" fontId="91" fillId="0" borderId="61" xfId="0" applyNumberFormat="1" applyFont="1" applyFill="1" applyBorder="1" applyAlignment="1" applyProtection="1">
      <alignment horizontal="right"/>
    </xf>
    <xf numFmtId="4" fontId="91" fillId="0" borderId="61" xfId="0" applyNumberFormat="1" applyFont="1" applyFill="1" applyBorder="1" applyAlignment="1" applyProtection="1">
      <alignment horizontal="right"/>
      <protection locked="0"/>
    </xf>
    <xf numFmtId="4" fontId="91" fillId="0" borderId="80" xfId="0" applyNumberFormat="1" applyFont="1" applyFill="1" applyBorder="1" applyAlignment="1" applyProtection="1">
      <alignment horizontal="right"/>
      <protection locked="0"/>
    </xf>
    <xf numFmtId="4" fontId="91" fillId="11" borderId="59" xfId="0" applyNumberFormat="1" applyFont="1" applyFill="1" applyBorder="1" applyAlignment="1" applyProtection="1">
      <alignment horizontal="right"/>
      <protection locked="0"/>
    </xf>
    <xf numFmtId="4" fontId="91" fillId="28" borderId="61" xfId="0" applyNumberFormat="1" applyFont="1" applyFill="1" applyBorder="1" applyAlignment="1" applyProtection="1">
      <alignment horizontal="right"/>
      <protection locked="0"/>
    </xf>
    <xf numFmtId="4" fontId="105" fillId="0" borderId="58" xfId="0" applyNumberFormat="1" applyFont="1" applyFill="1" applyBorder="1" applyAlignment="1" applyProtection="1">
      <alignment horizontal="right"/>
      <protection locked="0"/>
    </xf>
    <xf numFmtId="4" fontId="91" fillId="28" borderId="61" xfId="0" applyNumberFormat="1" applyFont="1" applyFill="1" applyBorder="1" applyAlignment="1" applyProtection="1">
      <alignment horizontal="right" vertical="center"/>
      <protection locked="0"/>
    </xf>
    <xf numFmtId="4" fontId="105" fillId="0" borderId="61" xfId="0" applyNumberFormat="1" applyFont="1" applyFill="1" applyBorder="1" applyAlignment="1" applyProtection="1">
      <alignment horizontal="right"/>
      <protection locked="0"/>
    </xf>
    <xf numFmtId="4" fontId="105" fillId="11" borderId="61" xfId="0" applyNumberFormat="1" applyFont="1" applyFill="1" applyBorder="1" applyAlignment="1" applyProtection="1">
      <alignment horizontal="right"/>
      <protection locked="0"/>
    </xf>
    <xf numFmtId="4" fontId="105" fillId="11" borderId="58" xfId="0" applyNumberFormat="1" applyFont="1" applyFill="1" applyBorder="1" applyAlignment="1" applyProtection="1">
      <alignment horizontal="right"/>
      <protection locked="0"/>
    </xf>
    <xf numFmtId="4" fontId="105" fillId="11" borderId="61" xfId="0" applyNumberFormat="1" applyFont="1" applyFill="1" applyBorder="1" applyProtection="1">
      <protection locked="0"/>
    </xf>
    <xf numFmtId="4" fontId="105" fillId="0" borderId="61" xfId="0" applyNumberFormat="1" applyFont="1" applyFill="1" applyBorder="1" applyProtection="1">
      <protection locked="0"/>
    </xf>
    <xf numFmtId="4" fontId="91" fillId="0" borderId="61" xfId="0" applyNumberFormat="1" applyFont="1" applyBorder="1" applyProtection="1">
      <protection locked="0"/>
    </xf>
    <xf numFmtId="4" fontId="105" fillId="21" borderId="61" xfId="0" applyNumberFormat="1" applyFont="1" applyFill="1" applyBorder="1" applyAlignment="1" applyProtection="1">
      <alignment horizontal="right"/>
      <protection locked="0"/>
    </xf>
    <xf numFmtId="4" fontId="91" fillId="11" borderId="61" xfId="0" applyNumberFormat="1" applyFont="1" applyFill="1" applyBorder="1" applyProtection="1">
      <protection locked="0"/>
    </xf>
    <xf numFmtId="4" fontId="105" fillId="0" borderId="61" xfId="0" applyNumberFormat="1" applyFont="1" applyBorder="1" applyProtection="1">
      <protection locked="0"/>
    </xf>
    <xf numFmtId="4" fontId="105" fillId="0" borderId="61" xfId="0" applyNumberFormat="1" applyFont="1" applyBorder="1" applyAlignment="1" applyProtection="1">
      <alignment horizontal="right"/>
      <protection locked="0"/>
    </xf>
    <xf numFmtId="4" fontId="109" fillId="11" borderId="58" xfId="0" applyNumberFormat="1" applyFont="1" applyFill="1" applyBorder="1" applyAlignment="1" applyProtection="1">
      <alignment horizontal="right" shrinkToFit="1"/>
      <protection locked="0"/>
    </xf>
    <xf numFmtId="4" fontId="0" fillId="0" borderId="58" xfId="0" applyNumberFormat="1" applyBorder="1" applyAlignment="1" applyProtection="1">
      <alignment horizontal="left" wrapText="1"/>
      <protection locked="0"/>
    </xf>
    <xf numFmtId="4" fontId="75" fillId="0" borderId="58" xfId="0" applyNumberFormat="1" applyFont="1" applyBorder="1" applyProtection="1">
      <protection locked="0"/>
    </xf>
    <xf numFmtId="4" fontId="105" fillId="11" borderId="58" xfId="0" applyNumberFormat="1" applyFont="1" applyFill="1" applyBorder="1" applyProtection="1">
      <protection locked="0"/>
    </xf>
    <xf numFmtId="4" fontId="105" fillId="0" borderId="58" xfId="0" applyNumberFormat="1" applyFont="1" applyBorder="1" applyProtection="1">
      <protection locked="0"/>
    </xf>
    <xf numFmtId="4" fontId="105" fillId="0" borderId="58" xfId="0" applyNumberFormat="1" applyFont="1" applyBorder="1" applyAlignment="1" applyProtection="1">
      <alignment horizontal="right"/>
      <protection locked="0"/>
    </xf>
    <xf numFmtId="4" fontId="105" fillId="23" borderId="58" xfId="0" applyNumberFormat="1" applyFont="1" applyFill="1" applyBorder="1" applyAlignment="1" applyProtection="1">
      <alignment horizontal="right"/>
      <protection locked="0"/>
    </xf>
    <xf numFmtId="4" fontId="91" fillId="21" borderId="61" xfId="0" applyNumberFormat="1" applyFont="1" applyFill="1" applyBorder="1" applyProtection="1">
      <protection locked="0"/>
    </xf>
    <xf numFmtId="4" fontId="91" fillId="11" borderId="61" xfId="0" applyNumberFormat="1" applyFont="1" applyFill="1" applyBorder="1" applyAlignment="1" applyProtection="1">
      <alignment wrapText="1"/>
      <protection locked="0"/>
    </xf>
    <xf numFmtId="4" fontId="109" fillId="11" borderId="61" xfId="0" applyNumberFormat="1" applyFont="1" applyFill="1" applyBorder="1" applyAlignment="1" applyProtection="1">
      <alignment horizontal="right"/>
      <protection locked="0"/>
    </xf>
    <xf numFmtId="4" fontId="106" fillId="0" borderId="80" xfId="0" applyNumberFormat="1" applyFont="1" applyBorder="1" applyAlignment="1" applyProtection="1">
      <alignment horizontal="left" vertical="center"/>
    </xf>
    <xf numFmtId="4" fontId="80" fillId="0" borderId="25" xfId="2" applyNumberFormat="1" applyFont="1" applyBorder="1" applyAlignment="1" applyProtection="1">
      <alignment horizontal="right"/>
      <protection locked="0"/>
    </xf>
    <xf numFmtId="0" fontId="81" fillId="0" borderId="1" xfId="2" applyFont="1" applyProtection="1">
      <protection locked="0"/>
    </xf>
    <xf numFmtId="0" fontId="84" fillId="0" borderId="27" xfId="2" applyFont="1" applyBorder="1" applyAlignment="1" applyProtection="1">
      <alignment horizontal="left"/>
      <protection locked="0"/>
    </xf>
    <xf numFmtId="4" fontId="85" fillId="11" borderId="1" xfId="2" applyNumberFormat="1" applyFont="1" applyFill="1" applyBorder="1" applyProtection="1">
      <protection locked="0"/>
    </xf>
    <xf numFmtId="0" fontId="84" fillId="0" borderId="30" xfId="2" applyFont="1" applyBorder="1" applyAlignment="1" applyProtection="1">
      <alignment horizontal="left"/>
      <protection locked="0"/>
    </xf>
    <xf numFmtId="0" fontId="84" fillId="0" borderId="24" xfId="2" applyFont="1" applyBorder="1" applyAlignment="1" applyProtection="1">
      <alignment horizontal="left"/>
      <protection locked="0"/>
    </xf>
    <xf numFmtId="0" fontId="83" fillId="0" borderId="27" xfId="2" applyFont="1" applyBorder="1" applyProtection="1">
      <protection locked="0"/>
    </xf>
    <xf numFmtId="4" fontId="83" fillId="11" borderId="1" xfId="2" applyNumberFormat="1" applyFont="1" applyFill="1" applyBorder="1" applyProtection="1">
      <protection locked="0"/>
    </xf>
    <xf numFmtId="0" fontId="83" fillId="0" borderId="27" xfId="2" applyFont="1" applyBorder="1" applyAlignment="1" applyProtection="1">
      <alignment horizontal="left"/>
      <protection locked="0"/>
    </xf>
    <xf numFmtId="4" fontId="85" fillId="0" borderId="25" xfId="2" applyNumberFormat="1" applyFont="1" applyBorder="1" applyProtection="1">
      <protection locked="0"/>
    </xf>
    <xf numFmtId="0" fontId="84" fillId="0" borderId="27" xfId="2" applyFont="1" applyBorder="1" applyProtection="1">
      <protection locked="0"/>
    </xf>
    <xf numFmtId="0" fontId="84" fillId="0" borderId="30" xfId="2" applyFont="1" applyBorder="1" applyProtection="1">
      <protection locked="0"/>
    </xf>
    <xf numFmtId="0" fontId="83" fillId="0" borderId="30" xfId="2" applyFont="1" applyBorder="1" applyProtection="1">
      <protection locked="0"/>
    </xf>
    <xf numFmtId="0" fontId="85" fillId="0" borderId="24" xfId="2" applyFont="1" applyBorder="1" applyProtection="1">
      <protection locked="0"/>
    </xf>
    <xf numFmtId="0" fontId="88" fillId="0" borderId="24" xfId="2" applyFont="1" applyBorder="1" applyProtection="1">
      <protection locked="0"/>
    </xf>
    <xf numFmtId="0" fontId="83" fillId="0" borderId="24" xfId="2" applyFont="1" applyBorder="1" applyProtection="1">
      <protection locked="0"/>
    </xf>
    <xf numFmtId="0" fontId="78" fillId="0" borderId="27" xfId="2" applyFont="1" applyBorder="1" applyProtection="1">
      <protection locked="0"/>
    </xf>
    <xf numFmtId="4" fontId="78" fillId="0" borderId="1" xfId="2" applyNumberFormat="1" applyFont="1" applyBorder="1" applyProtection="1">
      <protection locked="0"/>
    </xf>
    <xf numFmtId="2" fontId="85" fillId="11" borderId="1" xfId="2" applyNumberFormat="1" applyFont="1" applyFill="1" applyBorder="1" applyProtection="1">
      <protection locked="0"/>
    </xf>
    <xf numFmtId="0" fontId="84" fillId="0" borderId="1" xfId="2" applyFont="1" applyBorder="1" applyProtection="1">
      <protection locked="0"/>
    </xf>
    <xf numFmtId="4" fontId="78" fillId="0" borderId="1" xfId="2" applyNumberFormat="1" applyFont="1" applyProtection="1">
      <protection locked="0"/>
    </xf>
    <xf numFmtId="0" fontId="131" fillId="0" borderId="1" xfId="2" applyFont="1" applyBorder="1" applyProtection="1">
      <protection locked="0"/>
    </xf>
    <xf numFmtId="0" fontId="80" fillId="0" borderId="29" xfId="2" applyFont="1" applyBorder="1" applyProtection="1">
      <protection locked="0"/>
    </xf>
    <xf numFmtId="0" fontId="80" fillId="0" borderId="25" xfId="2" applyFont="1" applyBorder="1" applyProtection="1">
      <protection locked="0"/>
    </xf>
    <xf numFmtId="0" fontId="80" fillId="0" borderId="1" xfId="2" applyFont="1" applyBorder="1" applyProtection="1">
      <protection locked="0"/>
    </xf>
    <xf numFmtId="0" fontId="90" fillId="0" borderId="25" xfId="2" applyFont="1" applyBorder="1" applyProtection="1">
      <protection locked="0"/>
    </xf>
    <xf numFmtId="0" fontId="131" fillId="0" borderId="1" xfId="2" applyFont="1" applyProtection="1">
      <protection locked="0"/>
    </xf>
    <xf numFmtId="0" fontId="80" fillId="0" borderId="29" xfId="2" applyFont="1" applyBorder="1" applyProtection="1"/>
    <xf numFmtId="0" fontId="80" fillId="0" borderId="25" xfId="2" applyFont="1" applyBorder="1" applyProtection="1"/>
    <xf numFmtId="0" fontId="80" fillId="0" borderId="1" xfId="2" applyFont="1" applyBorder="1" applyProtection="1"/>
    <xf numFmtId="0" fontId="130" fillId="0" borderId="1" xfId="2" applyFont="1" applyBorder="1" applyProtection="1"/>
    <xf numFmtId="0" fontId="130" fillId="0" borderId="25" xfId="2" applyFont="1" applyBorder="1" applyProtection="1"/>
    <xf numFmtId="4" fontId="64" fillId="0" borderId="52" xfId="0" applyNumberFormat="1" applyFont="1" applyBorder="1" applyAlignment="1" applyProtection="1">
      <alignment horizontal="center" vertical="top" wrapText="1"/>
    </xf>
    <xf numFmtId="4" fontId="64" fillId="0" borderId="52" xfId="0" applyNumberFormat="1" applyFont="1" applyBorder="1" applyAlignment="1" applyProtection="1">
      <alignment horizontal="right" vertical="top" wrapText="1"/>
    </xf>
    <xf numFmtId="4" fontId="69" fillId="11" borderId="52" xfId="0" applyNumberFormat="1" applyFont="1" applyFill="1" applyBorder="1" applyAlignment="1" applyProtection="1">
      <alignment horizontal="center" vertical="top" wrapText="1"/>
      <protection locked="0"/>
    </xf>
    <xf numFmtId="4" fontId="69" fillId="0" borderId="52" xfId="0" applyNumberFormat="1" applyFont="1" applyBorder="1" applyAlignment="1" applyProtection="1">
      <alignment horizontal="right" vertical="top" wrapText="1"/>
      <protection locked="0"/>
    </xf>
    <xf numFmtId="4" fontId="64" fillId="0" borderId="52" xfId="0" applyNumberFormat="1" applyFont="1" applyBorder="1" applyAlignment="1" applyProtection="1">
      <alignment horizontal="center" vertical="top" wrapText="1"/>
      <protection locked="0"/>
    </xf>
    <xf numFmtId="4" fontId="64" fillId="0" borderId="52" xfId="0" applyNumberFormat="1" applyFont="1" applyBorder="1" applyAlignment="1" applyProtection="1">
      <alignment horizontal="right" vertical="top" wrapText="1"/>
      <protection locked="0"/>
    </xf>
    <xf numFmtId="4" fontId="64" fillId="0" borderId="0" xfId="0" applyNumberFormat="1" applyFont="1" applyAlignment="1" applyProtection="1">
      <alignment horizontal="center" vertical="top" wrapText="1"/>
      <protection locked="0"/>
    </xf>
    <xf numFmtId="4" fontId="64" fillId="0" borderId="0" xfId="0" applyNumberFormat="1" applyFont="1" applyAlignment="1" applyProtection="1">
      <alignment horizontal="right" vertical="top" wrapText="1"/>
      <protection locked="0"/>
    </xf>
    <xf numFmtId="4" fontId="69" fillId="0" borderId="52" xfId="0" applyNumberFormat="1" applyFont="1" applyBorder="1" applyAlignment="1" applyProtection="1">
      <alignment horizontal="center" vertical="top" wrapText="1"/>
      <protection locked="0"/>
    </xf>
    <xf numFmtId="4" fontId="69" fillId="0" borderId="52" xfId="0" applyNumberFormat="1" applyFont="1" applyFill="1" applyBorder="1" applyAlignment="1" applyProtection="1">
      <alignment horizontal="center" vertical="top" wrapText="1"/>
      <protection locked="0"/>
    </xf>
    <xf numFmtId="4" fontId="64" fillId="0" borderId="0" xfId="0" applyNumberFormat="1" applyFont="1" applyAlignment="1" applyProtection="1">
      <alignment horizontal="center"/>
      <protection locked="0"/>
    </xf>
    <xf numFmtId="4" fontId="64" fillId="0" borderId="0" xfId="0" applyNumberFormat="1" applyFont="1" applyAlignment="1" applyProtection="1">
      <alignment horizontal="right"/>
      <protection locked="0"/>
    </xf>
    <xf numFmtId="4" fontId="64" fillId="11" borderId="52" xfId="0" applyNumberFormat="1" applyFont="1" applyFill="1" applyBorder="1" applyAlignment="1" applyProtection="1">
      <alignment horizontal="center" vertical="top" wrapText="1"/>
      <protection locked="0"/>
    </xf>
    <xf numFmtId="4" fontId="76" fillId="13" borderId="55" xfId="0" applyNumberFormat="1" applyFont="1" applyFill="1" applyBorder="1" applyAlignment="1" applyProtection="1">
      <alignment horizontal="right"/>
      <protection locked="0"/>
    </xf>
    <xf numFmtId="4" fontId="66" fillId="29" borderId="54" xfId="0" applyNumberFormat="1" applyFont="1" applyFill="1" applyBorder="1" applyAlignment="1" applyProtection="1">
      <alignment horizontal="right"/>
      <protection locked="0"/>
    </xf>
    <xf numFmtId="4" fontId="66" fillId="29" borderId="52" xfId="0" applyNumberFormat="1" applyFont="1" applyFill="1" applyBorder="1" applyAlignment="1" applyProtection="1">
      <alignment horizontal="right" vertical="top" wrapText="1"/>
      <protection locked="0"/>
    </xf>
    <xf numFmtId="0" fontId="43" fillId="0" borderId="1" xfId="0" applyFont="1" applyBorder="1" applyAlignment="1">
      <alignment horizontal="left" vertical="center" wrapText="1"/>
    </xf>
    <xf numFmtId="0" fontId="42" fillId="0" borderId="29" xfId="0" applyFont="1" applyBorder="1" applyAlignment="1">
      <alignment horizontal="left" wrapText="1"/>
    </xf>
    <xf numFmtId="0" fontId="41" fillId="0" borderId="1" xfId="0" applyFont="1" applyBorder="1" applyAlignment="1">
      <alignment horizontal="center" vertical="center" wrapText="1"/>
    </xf>
    <xf numFmtId="49" fontId="43" fillId="0" borderId="1" xfId="0" applyNumberFormat="1" applyFont="1" applyBorder="1" applyAlignment="1">
      <alignment horizontal="left" vertical="center" wrapText="1"/>
    </xf>
    <xf numFmtId="0" fontId="41" fillId="0" borderId="1" xfId="0" applyFont="1" applyBorder="1" applyAlignment="1">
      <alignment horizontal="center" vertical="center"/>
    </xf>
    <xf numFmtId="0" fontId="42" fillId="0" borderId="29" xfId="0" applyFont="1" applyBorder="1" applyAlignment="1">
      <alignment horizontal="left"/>
    </xf>
    <xf numFmtId="0" fontId="43" fillId="0" borderId="1" xfId="0" applyFont="1" applyBorder="1" applyAlignment="1">
      <alignment horizontal="left" vertical="center"/>
    </xf>
    <xf numFmtId="0" fontId="43" fillId="0" borderId="1" xfId="0" applyFont="1" applyBorder="1" applyAlignment="1">
      <alignment horizontal="left" vertical="top"/>
    </xf>
    <xf numFmtId="164" fontId="2" fillId="0" borderId="0" xfId="0" applyNumberFormat="1" applyFont="1" applyAlignment="1">
      <alignment horizontal="left" vertical="center"/>
    </xf>
    <xf numFmtId="0" fontId="2" fillId="0" borderId="0" xfId="0" applyFont="1" applyAlignment="1">
      <alignment vertical="center"/>
    </xf>
    <xf numFmtId="4" fontId="19" fillId="0" borderId="0" xfId="0" applyNumberFormat="1"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3" fillId="0" borderId="0" xfId="0" applyFont="1" applyAlignment="1">
      <alignment horizontal="left" vertical="center"/>
    </xf>
    <xf numFmtId="0" fontId="0" fillId="0" borderId="0" xfId="0"/>
    <xf numFmtId="0" fontId="4" fillId="0" borderId="0" xfId="0" applyFont="1" applyAlignment="1">
      <alignment horizontal="left" vertical="top" wrapText="1"/>
    </xf>
    <xf numFmtId="49" fontId="3" fillId="2" borderId="0" xfId="0" applyNumberFormat="1" applyFont="1" applyFill="1" applyAlignment="1" applyProtection="1">
      <alignment horizontal="left" vertical="center"/>
      <protection locked="0"/>
    </xf>
    <xf numFmtId="49" fontId="3" fillId="0" borderId="0" xfId="0" applyNumberFormat="1" applyFont="1" applyAlignment="1">
      <alignment horizontal="left" vertical="center"/>
    </xf>
    <xf numFmtId="0" fontId="60" fillId="0" borderId="0" xfId="0" applyFont="1" applyAlignment="1">
      <alignment horizontal="left" vertical="center" wrapText="1"/>
    </xf>
    <xf numFmtId="0" fontId="3"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2" fillId="0" borderId="0" xfId="0" applyFont="1" applyAlignment="1">
      <alignment horizontal="right" vertical="center"/>
    </xf>
    <xf numFmtId="4" fontId="28" fillId="0" borderId="0" xfId="0" applyNumberFormat="1" applyFont="1" applyAlignment="1">
      <alignment vertical="center"/>
    </xf>
    <xf numFmtId="0" fontId="28" fillId="0" borderId="0" xfId="0" applyFont="1" applyAlignment="1">
      <alignment vertical="center"/>
    </xf>
    <xf numFmtId="0" fontId="27" fillId="0" borderId="0" xfId="0" applyFont="1" applyAlignment="1">
      <alignment horizontal="left" vertical="center" wrapText="1"/>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8" xfId="0" applyFont="1" applyFill="1" applyBorder="1" applyAlignment="1">
      <alignment horizontal="center" vertical="center"/>
    </xf>
    <xf numFmtId="0" fontId="22" fillId="4" borderId="8" xfId="0" applyFont="1" applyFill="1" applyBorder="1" applyAlignment="1">
      <alignment horizontal="righ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4" fillId="0" borderId="0" xfId="0" applyFont="1" applyAlignment="1">
      <alignment horizontal="left" vertical="center" wrapText="1"/>
    </xf>
    <xf numFmtId="0" fontId="4" fillId="0" borderId="0" xfId="0" applyFont="1" applyAlignment="1">
      <alignment vertical="center"/>
    </xf>
    <xf numFmtId="165" fontId="3"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5" fillId="3" borderId="8" xfId="0" applyFont="1" applyFill="1" applyBorder="1" applyAlignment="1">
      <alignment horizontal="left" vertical="center"/>
    </xf>
    <xf numFmtId="0" fontId="0" fillId="3" borderId="8" xfId="0" applyFill="1" applyBorder="1" applyAlignment="1">
      <alignment vertical="center"/>
    </xf>
    <xf numFmtId="4" fontId="5" fillId="3" borderId="8" xfId="0" applyNumberFormat="1" applyFont="1" applyFill="1" applyBorder="1" applyAlignment="1">
      <alignment vertical="center"/>
    </xf>
    <xf numFmtId="0" fontId="0" fillId="3" borderId="9" xfId="0" applyFill="1" applyBorder="1" applyAlignment="1">
      <alignment vertical="center"/>
    </xf>
    <xf numFmtId="0" fontId="0" fillId="0" borderId="0" xfId="0"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2" borderId="0" xfId="0" applyFont="1" applyFill="1" applyAlignment="1" applyProtection="1">
      <alignment horizontal="left" vertical="center"/>
      <protection locked="0"/>
    </xf>
    <xf numFmtId="49" fontId="0" fillId="0" borderId="32" xfId="0" applyNumberFormat="1" applyBorder="1" applyAlignment="1" applyProtection="1">
      <alignment horizontal="center" vertical="center"/>
    </xf>
    <xf numFmtId="49" fontId="0" fillId="0" borderId="41" xfId="0" applyNumberFormat="1" applyBorder="1" applyAlignment="1" applyProtection="1">
      <alignment horizontal="center" vertical="center"/>
    </xf>
    <xf numFmtId="0" fontId="53" fillId="0" borderId="0" xfId="0" applyFont="1" applyAlignment="1" applyProtection="1">
      <alignment horizontal="right"/>
      <protection locked="0"/>
    </xf>
    <xf numFmtId="0" fontId="53" fillId="0" borderId="28" xfId="0" applyFont="1" applyBorder="1" applyAlignment="1" applyProtection="1">
      <alignment horizontal="right"/>
      <protection locked="0"/>
    </xf>
    <xf numFmtId="170" fontId="0" fillId="9" borderId="48" xfId="0" applyNumberFormat="1" applyFill="1" applyBorder="1" applyAlignment="1" applyProtection="1">
      <alignment horizontal="center" vertical="center"/>
      <protection locked="0"/>
    </xf>
    <xf numFmtId="170" fontId="0" fillId="9" borderId="49" xfId="0" applyNumberFormat="1" applyFill="1" applyBorder="1" applyAlignment="1" applyProtection="1">
      <alignment horizontal="center" vertical="center"/>
      <protection locked="0"/>
    </xf>
    <xf numFmtId="0" fontId="53" fillId="0" borderId="32" xfId="0" applyFont="1" applyBorder="1" applyAlignment="1" applyProtection="1">
      <alignment horizontal="center" vertical="center"/>
      <protection locked="0"/>
    </xf>
    <xf numFmtId="0" fontId="53" fillId="0" borderId="36" xfId="0" applyFont="1" applyBorder="1" applyAlignment="1" applyProtection="1">
      <alignment horizontal="center" vertical="center"/>
      <protection locked="0"/>
    </xf>
    <xf numFmtId="0" fontId="53" fillId="0" borderId="41" xfId="0" applyFont="1" applyBorder="1" applyAlignment="1" applyProtection="1">
      <alignment horizontal="center" vertical="center"/>
      <protection locked="0"/>
    </xf>
    <xf numFmtId="3" fontId="0" fillId="0" borderId="32" xfId="0" applyNumberFormat="1" applyBorder="1" applyAlignment="1" applyProtection="1">
      <alignment horizontal="left" vertical="center" wrapText="1"/>
      <protection locked="0"/>
    </xf>
    <xf numFmtId="3" fontId="0" fillId="0" borderId="36" xfId="0" applyNumberFormat="1" applyBorder="1" applyAlignment="1" applyProtection="1">
      <alignment horizontal="left" vertical="center" wrapText="1"/>
      <protection locked="0"/>
    </xf>
    <xf numFmtId="3" fontId="0" fillId="0" borderId="41" xfId="0" applyNumberFormat="1" applyBorder="1" applyAlignment="1" applyProtection="1">
      <alignment horizontal="left" vertical="center" wrapText="1"/>
      <protection locked="0"/>
    </xf>
    <xf numFmtId="49" fontId="0" fillId="0" borderId="34"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49" fontId="0" fillId="0" borderId="33" xfId="0" applyNumberFormat="1" applyBorder="1" applyAlignment="1" applyProtection="1">
      <alignment horizontal="left" vertical="center"/>
      <protection locked="0"/>
    </xf>
    <xf numFmtId="0" fontId="53" fillId="0" borderId="37" xfId="0" applyFont="1" applyBorder="1" applyAlignment="1" applyProtection="1">
      <alignment horizontal="right"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170" fontId="0" fillId="8" borderId="48" xfId="0" applyNumberFormat="1" applyFill="1" applyBorder="1" applyAlignment="1" applyProtection="1">
      <alignment horizontal="center" vertical="center"/>
      <protection locked="0"/>
    </xf>
    <xf numFmtId="170" fontId="0" fillId="8" borderId="49" xfId="0" applyNumberFormat="1" applyFill="1" applyBorder="1" applyAlignment="1" applyProtection="1">
      <alignment horizontal="center" vertical="center"/>
      <protection locked="0"/>
    </xf>
    <xf numFmtId="0" fontId="66" fillId="0" borderId="48" xfId="0" applyFont="1" applyBorder="1" applyAlignment="1" applyProtection="1">
      <alignment horizontal="left"/>
      <protection locked="0"/>
    </xf>
    <xf numFmtId="0" fontId="64" fillId="0" borderId="53" xfId="0" applyFont="1" applyBorder="1" applyAlignment="1" applyProtection="1">
      <alignment horizontal="left"/>
      <protection locked="0"/>
    </xf>
    <xf numFmtId="0" fontId="66" fillId="9" borderId="52" xfId="0" applyFont="1" applyFill="1" applyBorder="1" applyAlignment="1" applyProtection="1">
      <alignment horizontal="left"/>
      <protection locked="0"/>
    </xf>
    <xf numFmtId="0" fontId="64" fillId="9" borderId="52" xfId="0" applyFont="1" applyFill="1" applyBorder="1" applyAlignment="1" applyProtection="1">
      <alignment horizontal="left"/>
      <protection locked="0"/>
    </xf>
    <xf numFmtId="0" fontId="64" fillId="0" borderId="48" xfId="0" applyFont="1" applyBorder="1" applyAlignment="1" applyProtection="1">
      <alignment horizontal="left"/>
      <protection locked="0"/>
    </xf>
    <xf numFmtId="0" fontId="66" fillId="9" borderId="48" xfId="0" applyFont="1" applyFill="1" applyBorder="1" applyAlignment="1" applyProtection="1">
      <alignment horizontal="left"/>
      <protection locked="0"/>
    </xf>
    <xf numFmtId="0" fontId="64" fillId="9" borderId="53" xfId="0" applyFont="1" applyFill="1" applyBorder="1" applyAlignment="1" applyProtection="1">
      <alignment horizontal="left"/>
      <protection locked="0"/>
    </xf>
    <xf numFmtId="0" fontId="64" fillId="9" borderId="49" xfId="0" applyFont="1" applyFill="1" applyBorder="1" applyAlignment="1" applyProtection="1">
      <alignment horizontal="left"/>
      <protection locked="0"/>
    </xf>
    <xf numFmtId="0" fontId="66" fillId="0" borderId="29" xfId="0" applyFont="1" applyBorder="1" applyAlignment="1" applyProtection="1">
      <alignment horizontal="left"/>
      <protection locked="0"/>
    </xf>
    <xf numFmtId="0" fontId="66" fillId="0" borderId="52" xfId="0" applyFont="1" applyBorder="1" applyAlignment="1" applyProtection="1">
      <alignment horizontal="left" vertical="top" wrapText="1"/>
      <protection locked="0"/>
    </xf>
    <xf numFmtId="0" fontId="74" fillId="0" borderId="50" xfId="0" applyFont="1" applyBorder="1" applyAlignment="1" applyProtection="1">
      <alignment horizontal="left"/>
      <protection locked="0"/>
    </xf>
    <xf numFmtId="0" fontId="74" fillId="0" borderId="51" xfId="0" applyFont="1" applyBorder="1" applyAlignment="1" applyProtection="1">
      <alignment horizontal="left"/>
      <protection locked="0"/>
    </xf>
    <xf numFmtId="0" fontId="66" fillId="0" borderId="53" xfId="0" applyFont="1" applyBorder="1" applyAlignment="1" applyProtection="1">
      <alignment horizontal="left"/>
      <protection locked="0"/>
    </xf>
    <xf numFmtId="0" fontId="91" fillId="0" borderId="85" xfId="0" applyFont="1" applyBorder="1" applyAlignment="1" applyProtection="1">
      <alignment horizontal="left"/>
    </xf>
    <xf numFmtId="0" fontId="91" fillId="0" borderId="57" xfId="0" applyFont="1" applyBorder="1" applyAlignment="1" applyProtection="1">
      <alignment horizontal="left"/>
    </xf>
    <xf numFmtId="0" fontId="91" fillId="0" borderId="86" xfId="0" applyFont="1" applyBorder="1" applyAlignment="1" applyProtection="1">
      <alignment horizontal="left"/>
    </xf>
    <xf numFmtId="0" fontId="89" fillId="14" borderId="82" xfId="0" applyFont="1" applyFill="1" applyBorder="1" applyAlignment="1" applyProtection="1">
      <alignment horizontal="left" wrapText="1"/>
    </xf>
    <xf numFmtId="0" fontId="89" fillId="14" borderId="83" xfId="0" applyFont="1" applyFill="1" applyBorder="1" applyAlignment="1" applyProtection="1">
      <alignment horizontal="left" wrapText="1"/>
    </xf>
    <xf numFmtId="0" fontId="89" fillId="14" borderId="84" xfId="0" applyFont="1" applyFill="1" applyBorder="1" applyAlignment="1" applyProtection="1">
      <alignment horizontal="left" wrapText="1"/>
    </xf>
    <xf numFmtId="0" fontId="92" fillId="15" borderId="85" xfId="0" applyFont="1" applyFill="1" applyBorder="1" applyAlignment="1" applyProtection="1">
      <alignment horizontal="left"/>
    </xf>
    <xf numFmtId="0" fontId="92" fillId="15" borderId="57" xfId="0" applyFont="1" applyFill="1" applyBorder="1" applyAlignment="1" applyProtection="1">
      <alignment horizontal="left"/>
    </xf>
    <xf numFmtId="0" fontId="92" fillId="15" borderId="86" xfId="0" applyFont="1" applyFill="1" applyBorder="1" applyAlignment="1" applyProtection="1">
      <alignment horizontal="left"/>
    </xf>
    <xf numFmtId="0" fontId="130" fillId="16" borderId="85" xfId="0" applyFont="1" applyFill="1" applyBorder="1" applyAlignment="1" applyProtection="1">
      <alignment horizontal="left" vertical="center" wrapText="1"/>
    </xf>
    <xf numFmtId="0" fontId="130" fillId="16" borderId="57" xfId="0" applyFont="1" applyFill="1" applyBorder="1" applyAlignment="1" applyProtection="1">
      <alignment horizontal="left" vertical="center" wrapText="1"/>
    </xf>
    <xf numFmtId="0" fontId="130" fillId="16" borderId="86" xfId="0" applyFont="1" applyFill="1" applyBorder="1" applyAlignment="1" applyProtection="1">
      <alignment horizontal="left" vertical="center" wrapText="1"/>
    </xf>
    <xf numFmtId="0" fontId="112" fillId="0" borderId="95" xfId="0" applyFont="1" applyBorder="1" applyAlignment="1" applyProtection="1">
      <alignment horizontal="left" vertical="center"/>
    </xf>
    <xf numFmtId="0" fontId="112" fillId="0" borderId="61" xfId="0" applyFont="1" applyBorder="1" applyAlignment="1" applyProtection="1">
      <alignment horizontal="left" vertical="center"/>
    </xf>
    <xf numFmtId="0" fontId="112" fillId="0" borderId="97" xfId="0" applyFont="1" applyBorder="1" applyAlignment="1" applyProtection="1">
      <alignment horizontal="left" vertical="center"/>
    </xf>
    <xf numFmtId="0" fontId="106" fillId="24" borderId="95" xfId="0" applyFont="1" applyFill="1" applyBorder="1" applyAlignment="1" applyProtection="1">
      <alignment horizontal="left" vertical="center"/>
    </xf>
    <xf numFmtId="0" fontId="106" fillId="24" borderId="61" xfId="0" applyFont="1" applyFill="1" applyBorder="1" applyAlignment="1" applyProtection="1">
      <alignment horizontal="left" vertical="center"/>
    </xf>
    <xf numFmtId="0" fontId="106" fillId="24" borderId="97" xfId="0" applyFont="1" applyFill="1" applyBorder="1" applyAlignment="1" applyProtection="1">
      <alignment horizontal="left" vertical="center"/>
    </xf>
    <xf numFmtId="0" fontId="91" fillId="17" borderId="87" xfId="0" applyFont="1" applyFill="1" applyBorder="1" applyAlignment="1" applyProtection="1">
      <alignment horizontal="left" wrapText="1"/>
    </xf>
    <xf numFmtId="0" fontId="91" fillId="17" borderId="58" xfId="0" applyFont="1" applyFill="1" applyBorder="1" applyAlignment="1" applyProtection="1">
      <alignment horizontal="left" wrapText="1"/>
    </xf>
    <xf numFmtId="0" fontId="91" fillId="17" borderId="88" xfId="0" applyFont="1" applyFill="1" applyBorder="1" applyAlignment="1" applyProtection="1">
      <alignment horizontal="left" wrapText="1"/>
    </xf>
    <xf numFmtId="49" fontId="93" fillId="0" borderId="85" xfId="0" applyNumberFormat="1" applyFont="1" applyBorder="1" applyProtection="1"/>
    <xf numFmtId="49" fontId="93" fillId="0" borderId="57" xfId="0" applyNumberFormat="1" applyFont="1" applyBorder="1" applyProtection="1"/>
    <xf numFmtId="49" fontId="93" fillId="0" borderId="86" xfId="0" applyNumberFormat="1" applyFont="1" applyBorder="1" applyProtection="1"/>
    <xf numFmtId="0" fontId="91" fillId="0" borderId="89" xfId="0" applyFont="1" applyBorder="1" applyAlignment="1" applyProtection="1">
      <alignment horizontal="left"/>
    </xf>
    <xf numFmtId="0" fontId="91" fillId="0" borderId="59" xfId="0" applyFont="1" applyBorder="1" applyAlignment="1" applyProtection="1">
      <alignment horizontal="left"/>
    </xf>
    <xf numFmtId="0" fontId="91" fillId="0" borderId="90" xfId="0" applyFont="1" applyBorder="1" applyAlignment="1" applyProtection="1">
      <alignment horizontal="left"/>
    </xf>
    <xf numFmtId="0" fontId="91" fillId="0" borderId="91" xfId="0" applyFont="1" applyBorder="1" applyAlignment="1" applyProtection="1">
      <alignment horizontal="left"/>
      <protection locked="0"/>
    </xf>
    <xf numFmtId="0" fontId="91" fillId="0" borderId="81" xfId="0" applyFont="1" applyBorder="1" applyAlignment="1" applyProtection="1">
      <alignment horizontal="left"/>
      <protection locked="0"/>
    </xf>
    <xf numFmtId="0" fontId="91" fillId="0" borderId="92" xfId="0" applyFont="1" applyBorder="1" applyAlignment="1" applyProtection="1">
      <alignment horizontal="left"/>
      <protection locked="0"/>
    </xf>
  </cellXfs>
  <cellStyles count="9">
    <cellStyle name="40% - akcent 1 39" xfId="2"/>
    <cellStyle name="fnRegressQ 2" xfId="7"/>
    <cellStyle name="Hypertextový odkaz" xfId="1" builtinId="8"/>
    <cellStyle name="Normal 3 2" xfId="8"/>
    <cellStyle name="Normální" xfId="0" builtinId="0" customBuiltin="1"/>
    <cellStyle name="Normální 2" xfId="4"/>
    <cellStyle name="normální 2 3" xfId="6"/>
    <cellStyle name="normální_Rozpočet investičních nákladů platí 16,+ specifikace" xfId="5"/>
    <cellStyle name="normální_Zadávací podklad pro profese" xfId="3"/>
  </cellStyles>
  <dxfs count="0"/>
  <tableStyles count="0"/>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jpe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jpeg"/><Relationship Id="rId16" Type="http://schemas.openxmlformats.org/officeDocument/2006/relationships/image" Target="../media/image17.jpe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4" Type="http://schemas.openxmlformats.org/officeDocument/2006/relationships/image" Target="../media/image5.png"/><Relationship Id="rId9" Type="http://schemas.openxmlformats.org/officeDocument/2006/relationships/image" Target="../media/image10.jpe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twoCellAnchor editAs="oneCell">
    <xdr:from>
      <xdr:col>0</xdr:col>
      <xdr:colOff>333376</xdr:colOff>
      <xdr:row>8</xdr:row>
      <xdr:rowOff>114301</xdr:rowOff>
    </xdr:from>
    <xdr:to>
      <xdr:col>0</xdr:col>
      <xdr:colOff>2092036</xdr:colOff>
      <xdr:row>17</xdr:row>
      <xdr:rowOff>41565</xdr:rowOff>
    </xdr:to>
    <xdr:pic>
      <xdr:nvPicPr>
        <xdr:cNvPr id="2" name="Obrázek 1" descr="Gaby 30">
          <a:extLst>
            <a:ext uri="{FF2B5EF4-FFF2-40B4-BE49-F238E27FC236}">
              <a16:creationId xmlns:a16="http://schemas.microsoft.com/office/drawing/2014/main" id="{AE526E02-774F-42ED-BC00-7120EAA08028}"/>
            </a:ext>
          </a:extLst>
        </xdr:cNvPr>
        <xdr:cNvPicPr/>
      </xdr:nvPicPr>
      <xdr:blipFill>
        <a:blip xmlns:r="http://schemas.openxmlformats.org/officeDocument/2006/relationships" r:embed="rId1"/>
        <a:srcRect l="4374" t="9312" r="5624" b="10957"/>
        <a:stretch/>
      </xdr:blipFill>
      <xdr:spPr>
        <a:xfrm>
          <a:off x="333376" y="1804556"/>
          <a:ext cx="1758660" cy="1672936"/>
        </a:xfrm>
        <a:prstGeom prst="rect">
          <a:avLst/>
        </a:prstGeom>
        <a:noFill/>
        <a:ln w="0">
          <a:noFill/>
        </a:ln>
      </xdr:spPr>
    </xdr:pic>
    <xdr:clientData/>
  </xdr:twoCellAnchor>
  <xdr:twoCellAnchor editAs="oneCell">
    <xdr:from>
      <xdr:col>0</xdr:col>
      <xdr:colOff>262775</xdr:colOff>
      <xdr:row>25</xdr:row>
      <xdr:rowOff>152401</xdr:rowOff>
    </xdr:from>
    <xdr:to>
      <xdr:col>0</xdr:col>
      <xdr:colOff>1967346</xdr:colOff>
      <xdr:row>33</xdr:row>
      <xdr:rowOff>86245</xdr:rowOff>
    </xdr:to>
    <xdr:pic>
      <xdr:nvPicPr>
        <xdr:cNvPr id="4" name="Obrázek 3" descr="Gaby 30">
          <a:extLst>
            <a:ext uri="{FF2B5EF4-FFF2-40B4-BE49-F238E27FC236}">
              <a16:creationId xmlns:a16="http://schemas.microsoft.com/office/drawing/2014/main" id="{72785418-17FF-4A4F-B9DE-0886E5559D5F}"/>
            </a:ext>
          </a:extLst>
        </xdr:cNvPr>
        <xdr:cNvPicPr/>
      </xdr:nvPicPr>
      <xdr:blipFill>
        <a:blip xmlns:r="http://schemas.openxmlformats.org/officeDocument/2006/relationships" r:embed="rId1"/>
        <a:srcRect l="4374" t="9312" r="5624" b="10957"/>
        <a:stretch/>
      </xdr:blipFill>
      <xdr:spPr>
        <a:xfrm>
          <a:off x="262775" y="5015346"/>
          <a:ext cx="1704571" cy="1457844"/>
        </a:xfrm>
        <a:prstGeom prst="rect">
          <a:avLst/>
        </a:prstGeom>
        <a:noFill/>
        <a:ln w="0">
          <a:noFill/>
        </a:ln>
      </xdr:spPr>
    </xdr:pic>
    <xdr:clientData/>
  </xdr:twoCellAnchor>
  <xdr:twoCellAnchor editAs="oneCell">
    <xdr:from>
      <xdr:col>0</xdr:col>
      <xdr:colOff>3244497</xdr:colOff>
      <xdr:row>26</xdr:row>
      <xdr:rowOff>83127</xdr:rowOff>
    </xdr:from>
    <xdr:to>
      <xdr:col>0</xdr:col>
      <xdr:colOff>5001493</xdr:colOff>
      <xdr:row>33</xdr:row>
      <xdr:rowOff>17317</xdr:rowOff>
    </xdr:to>
    <xdr:pic>
      <xdr:nvPicPr>
        <xdr:cNvPr id="5" name="Obrázek 4">
          <a:extLst>
            <a:ext uri="{FF2B5EF4-FFF2-40B4-BE49-F238E27FC236}">
              <a16:creationId xmlns:a16="http://schemas.microsoft.com/office/drawing/2014/main" id="{2220D4AA-6AD6-491B-901C-F2AAB44E988E}"/>
            </a:ext>
          </a:extLst>
        </xdr:cNvPr>
        <xdr:cNvPicPr/>
      </xdr:nvPicPr>
      <xdr:blipFill>
        <a:blip xmlns:r="http://schemas.openxmlformats.org/officeDocument/2006/relationships" r:embed="rId2"/>
        <a:srcRect t="24623" b="23460"/>
        <a:stretch/>
      </xdr:blipFill>
      <xdr:spPr>
        <a:xfrm>
          <a:off x="3244497" y="5112327"/>
          <a:ext cx="1756996" cy="1291935"/>
        </a:xfrm>
        <a:prstGeom prst="rect">
          <a:avLst/>
        </a:prstGeom>
        <a:noFill/>
        <a:ln w="0">
          <a:noFill/>
        </a:ln>
      </xdr:spPr>
    </xdr:pic>
    <xdr:clientData/>
  </xdr:twoCellAnchor>
  <xdr:twoCellAnchor editAs="oneCell">
    <xdr:from>
      <xdr:col>0</xdr:col>
      <xdr:colOff>113040</xdr:colOff>
      <xdr:row>42</xdr:row>
      <xdr:rowOff>98640</xdr:rowOff>
    </xdr:from>
    <xdr:to>
      <xdr:col>0</xdr:col>
      <xdr:colOff>4410075</xdr:colOff>
      <xdr:row>56</xdr:row>
      <xdr:rowOff>104775</xdr:rowOff>
    </xdr:to>
    <xdr:pic>
      <xdr:nvPicPr>
        <xdr:cNvPr id="6" name="Obrázek 5">
          <a:extLst>
            <a:ext uri="{FF2B5EF4-FFF2-40B4-BE49-F238E27FC236}">
              <a16:creationId xmlns:a16="http://schemas.microsoft.com/office/drawing/2014/main" id="{3D8C5DAB-00F5-4BE8-9903-329F4EC8E51C}"/>
            </a:ext>
          </a:extLst>
        </xdr:cNvPr>
        <xdr:cNvPicPr/>
      </xdr:nvPicPr>
      <xdr:blipFill>
        <a:blip xmlns:r="http://schemas.openxmlformats.org/officeDocument/2006/relationships" r:embed="rId3"/>
        <a:stretch/>
      </xdr:blipFill>
      <xdr:spPr>
        <a:xfrm>
          <a:off x="113040" y="9937965"/>
          <a:ext cx="4297035" cy="2806485"/>
        </a:xfrm>
        <a:prstGeom prst="rect">
          <a:avLst/>
        </a:prstGeom>
        <a:noFill/>
        <a:ln w="0">
          <a:noFill/>
        </a:ln>
      </xdr:spPr>
    </xdr:pic>
    <xdr:clientData/>
  </xdr:twoCellAnchor>
  <xdr:twoCellAnchor editAs="oneCell">
    <xdr:from>
      <xdr:col>0</xdr:col>
      <xdr:colOff>5115600</xdr:colOff>
      <xdr:row>45</xdr:row>
      <xdr:rowOff>70560</xdr:rowOff>
    </xdr:from>
    <xdr:to>
      <xdr:col>4</xdr:col>
      <xdr:colOff>371475</xdr:colOff>
      <xdr:row>56</xdr:row>
      <xdr:rowOff>95250</xdr:rowOff>
    </xdr:to>
    <xdr:pic>
      <xdr:nvPicPr>
        <xdr:cNvPr id="7" name="Obrázek 6">
          <a:extLst>
            <a:ext uri="{FF2B5EF4-FFF2-40B4-BE49-F238E27FC236}">
              <a16:creationId xmlns:a16="http://schemas.microsoft.com/office/drawing/2014/main" id="{23D6C4E6-BFD7-455A-92B9-1EA4C731D861}"/>
            </a:ext>
          </a:extLst>
        </xdr:cNvPr>
        <xdr:cNvPicPr/>
      </xdr:nvPicPr>
      <xdr:blipFill>
        <a:blip xmlns:r="http://schemas.openxmlformats.org/officeDocument/2006/relationships" r:embed="rId4"/>
        <a:srcRect l="1396"/>
        <a:stretch/>
      </xdr:blipFill>
      <xdr:spPr>
        <a:xfrm>
          <a:off x="5115600" y="8840487"/>
          <a:ext cx="2668057" cy="2158290"/>
        </a:xfrm>
        <a:prstGeom prst="rect">
          <a:avLst/>
        </a:prstGeom>
        <a:noFill/>
        <a:ln w="0">
          <a:noFill/>
        </a:ln>
      </xdr:spPr>
    </xdr:pic>
    <xdr:clientData/>
  </xdr:twoCellAnchor>
  <xdr:twoCellAnchor editAs="oneCell">
    <xdr:from>
      <xdr:col>0</xdr:col>
      <xdr:colOff>150481</xdr:colOff>
      <xdr:row>77</xdr:row>
      <xdr:rowOff>2160</xdr:rowOff>
    </xdr:from>
    <xdr:to>
      <xdr:col>0</xdr:col>
      <xdr:colOff>4322619</xdr:colOff>
      <xdr:row>89</xdr:row>
      <xdr:rowOff>27709</xdr:rowOff>
    </xdr:to>
    <xdr:pic>
      <xdr:nvPicPr>
        <xdr:cNvPr id="8" name="Obrázek 7">
          <a:extLst>
            <a:ext uri="{FF2B5EF4-FFF2-40B4-BE49-F238E27FC236}">
              <a16:creationId xmlns:a16="http://schemas.microsoft.com/office/drawing/2014/main" id="{52B9E5AA-8D7F-4A74-BA84-0E7AE6DEFB9E}"/>
            </a:ext>
          </a:extLst>
        </xdr:cNvPr>
        <xdr:cNvPicPr/>
      </xdr:nvPicPr>
      <xdr:blipFill>
        <a:blip xmlns:r="http://schemas.openxmlformats.org/officeDocument/2006/relationships" r:embed="rId3"/>
        <a:stretch/>
      </xdr:blipFill>
      <xdr:spPr>
        <a:xfrm>
          <a:off x="150481" y="15699360"/>
          <a:ext cx="4172138" cy="2353113"/>
        </a:xfrm>
        <a:prstGeom prst="rect">
          <a:avLst/>
        </a:prstGeom>
        <a:noFill/>
        <a:ln w="0">
          <a:noFill/>
        </a:ln>
      </xdr:spPr>
    </xdr:pic>
    <xdr:clientData/>
  </xdr:twoCellAnchor>
  <xdr:twoCellAnchor editAs="oneCell">
    <xdr:from>
      <xdr:col>1</xdr:col>
      <xdr:colOff>57546</xdr:colOff>
      <xdr:row>77</xdr:row>
      <xdr:rowOff>72404</xdr:rowOff>
    </xdr:from>
    <xdr:to>
      <xdr:col>5</xdr:col>
      <xdr:colOff>141144</xdr:colOff>
      <xdr:row>89</xdr:row>
      <xdr:rowOff>3464</xdr:rowOff>
    </xdr:to>
    <xdr:pic>
      <xdr:nvPicPr>
        <xdr:cNvPr id="9" name="Obrázek 8">
          <a:extLst>
            <a:ext uri="{FF2B5EF4-FFF2-40B4-BE49-F238E27FC236}">
              <a16:creationId xmlns:a16="http://schemas.microsoft.com/office/drawing/2014/main" id="{D5EED75C-B59A-4B2E-BBE7-F3C35D7216A1}"/>
            </a:ext>
          </a:extLst>
        </xdr:cNvPr>
        <xdr:cNvPicPr/>
      </xdr:nvPicPr>
      <xdr:blipFill>
        <a:blip xmlns:r="http://schemas.openxmlformats.org/officeDocument/2006/relationships" r:embed="rId4"/>
        <a:srcRect l="1396"/>
        <a:stretch/>
      </xdr:blipFill>
      <xdr:spPr>
        <a:xfrm>
          <a:off x="5308419" y="15769604"/>
          <a:ext cx="2743670" cy="2258624"/>
        </a:xfrm>
        <a:prstGeom prst="rect">
          <a:avLst/>
        </a:prstGeom>
        <a:noFill/>
        <a:ln w="0">
          <a:noFill/>
        </a:ln>
      </xdr:spPr>
    </xdr:pic>
    <xdr:clientData/>
  </xdr:twoCellAnchor>
  <xdr:twoCellAnchor editAs="oneCell">
    <xdr:from>
      <xdr:col>0</xdr:col>
      <xdr:colOff>122400</xdr:colOff>
      <xdr:row>112</xdr:row>
      <xdr:rowOff>30600</xdr:rowOff>
    </xdr:from>
    <xdr:to>
      <xdr:col>0</xdr:col>
      <xdr:colOff>3505200</xdr:colOff>
      <xdr:row>122</xdr:row>
      <xdr:rowOff>171451</xdr:rowOff>
    </xdr:to>
    <xdr:pic>
      <xdr:nvPicPr>
        <xdr:cNvPr id="10" name="Obrázek 10">
          <a:extLst>
            <a:ext uri="{FF2B5EF4-FFF2-40B4-BE49-F238E27FC236}">
              <a16:creationId xmlns:a16="http://schemas.microsoft.com/office/drawing/2014/main" id="{0A6A1791-C14B-41C2-8200-B4FD0E6C0324}"/>
            </a:ext>
          </a:extLst>
        </xdr:cNvPr>
        <xdr:cNvPicPr/>
      </xdr:nvPicPr>
      <xdr:blipFill>
        <a:blip xmlns:r="http://schemas.openxmlformats.org/officeDocument/2006/relationships" r:embed="rId5"/>
        <a:srcRect l="2575" t="4251" r="2006" b="5090"/>
        <a:stretch/>
      </xdr:blipFill>
      <xdr:spPr>
        <a:xfrm>
          <a:off x="122400" y="25119450"/>
          <a:ext cx="3382800" cy="2141100"/>
        </a:xfrm>
        <a:prstGeom prst="rect">
          <a:avLst/>
        </a:prstGeom>
        <a:noFill/>
        <a:ln w="0">
          <a:noFill/>
        </a:ln>
      </xdr:spPr>
    </xdr:pic>
    <xdr:clientData/>
  </xdr:twoCellAnchor>
  <xdr:twoCellAnchor editAs="oneCell">
    <xdr:from>
      <xdr:col>0</xdr:col>
      <xdr:colOff>3847680</xdr:colOff>
      <xdr:row>113</xdr:row>
      <xdr:rowOff>21240</xdr:rowOff>
    </xdr:from>
    <xdr:to>
      <xdr:col>1</xdr:col>
      <xdr:colOff>304800</xdr:colOff>
      <xdr:row>123</xdr:row>
      <xdr:rowOff>180974</xdr:rowOff>
    </xdr:to>
    <xdr:pic>
      <xdr:nvPicPr>
        <xdr:cNvPr id="11" name="Obrázek 12">
          <a:extLst>
            <a:ext uri="{FF2B5EF4-FFF2-40B4-BE49-F238E27FC236}">
              <a16:creationId xmlns:a16="http://schemas.microsoft.com/office/drawing/2014/main" id="{1A7B96E8-81E7-48D4-88BB-7C81A5C26559}"/>
            </a:ext>
          </a:extLst>
        </xdr:cNvPr>
        <xdr:cNvPicPr/>
      </xdr:nvPicPr>
      <xdr:blipFill>
        <a:blip xmlns:r="http://schemas.openxmlformats.org/officeDocument/2006/relationships" r:embed="rId6"/>
        <a:srcRect l="4767" r="6700" b="24171"/>
        <a:stretch/>
      </xdr:blipFill>
      <xdr:spPr>
        <a:xfrm>
          <a:off x="3847680" y="25310115"/>
          <a:ext cx="2086395" cy="2159985"/>
        </a:xfrm>
        <a:prstGeom prst="rect">
          <a:avLst/>
        </a:prstGeom>
        <a:noFill/>
        <a:ln w="0">
          <a:noFill/>
        </a:ln>
      </xdr:spPr>
    </xdr:pic>
    <xdr:clientData/>
  </xdr:twoCellAnchor>
  <xdr:twoCellAnchor editAs="oneCell">
    <xdr:from>
      <xdr:col>0</xdr:col>
      <xdr:colOff>115616</xdr:colOff>
      <xdr:row>62</xdr:row>
      <xdr:rowOff>166254</xdr:rowOff>
    </xdr:from>
    <xdr:to>
      <xdr:col>0</xdr:col>
      <xdr:colOff>3311238</xdr:colOff>
      <xdr:row>69</xdr:row>
      <xdr:rowOff>13855</xdr:rowOff>
    </xdr:to>
    <xdr:pic>
      <xdr:nvPicPr>
        <xdr:cNvPr id="12" name="Obrázek 11">
          <a:extLst>
            <a:ext uri="{FF2B5EF4-FFF2-40B4-BE49-F238E27FC236}">
              <a16:creationId xmlns:a16="http://schemas.microsoft.com/office/drawing/2014/main" id="{7949B7CF-1007-42E5-90B2-458B6C5983B9}"/>
            </a:ext>
          </a:extLst>
        </xdr:cNvPr>
        <xdr:cNvPicPr/>
      </xdr:nvPicPr>
      <xdr:blipFill>
        <a:blip xmlns:r="http://schemas.openxmlformats.org/officeDocument/2006/relationships" r:embed="rId7"/>
        <a:srcRect l="23859" t="58772" r="20407" b="10730"/>
        <a:stretch/>
      </xdr:blipFill>
      <xdr:spPr>
        <a:xfrm>
          <a:off x="115616" y="12760036"/>
          <a:ext cx="3195622" cy="1205346"/>
        </a:xfrm>
        <a:prstGeom prst="rect">
          <a:avLst/>
        </a:prstGeom>
        <a:noFill/>
        <a:ln w="0">
          <a:noFill/>
        </a:ln>
      </xdr:spPr>
    </xdr:pic>
    <xdr:clientData/>
  </xdr:twoCellAnchor>
  <xdr:twoCellAnchor editAs="oneCell">
    <xdr:from>
      <xdr:col>0</xdr:col>
      <xdr:colOff>4373989</xdr:colOff>
      <xdr:row>62</xdr:row>
      <xdr:rowOff>185159</xdr:rowOff>
    </xdr:from>
    <xdr:to>
      <xdr:col>2</xdr:col>
      <xdr:colOff>351559</xdr:colOff>
      <xdr:row>69</xdr:row>
      <xdr:rowOff>129886</xdr:rowOff>
    </xdr:to>
    <xdr:pic>
      <xdr:nvPicPr>
        <xdr:cNvPr id="13" name="Obrázek 14">
          <a:extLst>
            <a:ext uri="{FF2B5EF4-FFF2-40B4-BE49-F238E27FC236}">
              <a16:creationId xmlns:a16="http://schemas.microsoft.com/office/drawing/2014/main" id="{9B65DB2F-88F9-4152-81CD-CB26BB5FCD76}"/>
            </a:ext>
          </a:extLst>
        </xdr:cNvPr>
        <xdr:cNvPicPr/>
      </xdr:nvPicPr>
      <xdr:blipFill>
        <a:blip xmlns:r="http://schemas.openxmlformats.org/officeDocument/2006/relationships" r:embed="rId8"/>
        <a:srcRect t="19753" b="19844"/>
        <a:stretch/>
      </xdr:blipFill>
      <xdr:spPr>
        <a:xfrm>
          <a:off x="4373989" y="12778941"/>
          <a:ext cx="1616370" cy="1302472"/>
        </a:xfrm>
        <a:prstGeom prst="rect">
          <a:avLst/>
        </a:prstGeom>
        <a:noFill/>
        <a:ln w="0">
          <a:noFill/>
        </a:ln>
      </xdr:spPr>
    </xdr:pic>
    <xdr:clientData/>
  </xdr:twoCellAnchor>
  <xdr:twoCellAnchor editAs="oneCell">
    <xdr:from>
      <xdr:col>0</xdr:col>
      <xdr:colOff>4674578</xdr:colOff>
      <xdr:row>96</xdr:row>
      <xdr:rowOff>84044</xdr:rowOff>
    </xdr:from>
    <xdr:to>
      <xdr:col>2</xdr:col>
      <xdr:colOff>779318</xdr:colOff>
      <xdr:row>103</xdr:row>
      <xdr:rowOff>174914</xdr:rowOff>
    </xdr:to>
    <xdr:pic>
      <xdr:nvPicPr>
        <xdr:cNvPr id="14" name="Obrázek 18">
          <a:extLst>
            <a:ext uri="{FF2B5EF4-FFF2-40B4-BE49-F238E27FC236}">
              <a16:creationId xmlns:a16="http://schemas.microsoft.com/office/drawing/2014/main" id="{C7EEF13B-E448-46FE-91FF-4944D2DAA1D4}"/>
            </a:ext>
          </a:extLst>
        </xdr:cNvPr>
        <xdr:cNvPicPr/>
      </xdr:nvPicPr>
      <xdr:blipFill>
        <a:blip xmlns:r="http://schemas.openxmlformats.org/officeDocument/2006/relationships" r:embed="rId8"/>
        <a:srcRect t="20516" b="19844"/>
        <a:stretch/>
      </xdr:blipFill>
      <xdr:spPr>
        <a:xfrm>
          <a:off x="4674578" y="19466553"/>
          <a:ext cx="1743540" cy="1448616"/>
        </a:xfrm>
        <a:prstGeom prst="rect">
          <a:avLst/>
        </a:prstGeom>
        <a:noFill/>
        <a:ln w="0">
          <a:noFill/>
        </a:ln>
      </xdr:spPr>
    </xdr:pic>
    <xdr:clientData/>
  </xdr:twoCellAnchor>
  <xdr:twoCellAnchor editAs="oneCell">
    <xdr:from>
      <xdr:col>0</xdr:col>
      <xdr:colOff>272880</xdr:colOff>
      <xdr:row>96</xdr:row>
      <xdr:rowOff>33862</xdr:rowOff>
    </xdr:from>
    <xdr:to>
      <xdr:col>0</xdr:col>
      <xdr:colOff>3851564</xdr:colOff>
      <xdr:row>104</xdr:row>
      <xdr:rowOff>96982</xdr:rowOff>
    </xdr:to>
    <xdr:pic>
      <xdr:nvPicPr>
        <xdr:cNvPr id="15" name="Obrázek 9">
          <a:extLst>
            <a:ext uri="{FF2B5EF4-FFF2-40B4-BE49-F238E27FC236}">
              <a16:creationId xmlns:a16="http://schemas.microsoft.com/office/drawing/2014/main" id="{C15A538E-091F-4992-88DF-6D0CACA667F9}"/>
            </a:ext>
          </a:extLst>
        </xdr:cNvPr>
        <xdr:cNvPicPr/>
      </xdr:nvPicPr>
      <xdr:blipFill>
        <a:blip xmlns:r="http://schemas.openxmlformats.org/officeDocument/2006/relationships" r:embed="rId7"/>
        <a:srcRect l="23859" t="58772" r="20407" b="10730"/>
        <a:stretch/>
      </xdr:blipFill>
      <xdr:spPr>
        <a:xfrm>
          <a:off x="272880" y="19416371"/>
          <a:ext cx="3578684" cy="1614829"/>
        </a:xfrm>
        <a:prstGeom prst="rect">
          <a:avLst/>
        </a:prstGeom>
        <a:noFill/>
        <a:ln w="0">
          <a:noFill/>
        </a:ln>
      </xdr:spPr>
    </xdr:pic>
    <xdr:clientData/>
  </xdr:twoCellAnchor>
  <xdr:twoCellAnchor editAs="oneCell">
    <xdr:from>
      <xdr:col>0</xdr:col>
      <xdr:colOff>141120</xdr:colOff>
      <xdr:row>130</xdr:row>
      <xdr:rowOff>11880</xdr:rowOff>
    </xdr:from>
    <xdr:to>
      <xdr:col>0</xdr:col>
      <xdr:colOff>2838450</xdr:colOff>
      <xdr:row>140</xdr:row>
      <xdr:rowOff>180974</xdr:rowOff>
    </xdr:to>
    <xdr:pic>
      <xdr:nvPicPr>
        <xdr:cNvPr id="16" name="Obrázek 15">
          <a:extLst>
            <a:ext uri="{FF2B5EF4-FFF2-40B4-BE49-F238E27FC236}">
              <a16:creationId xmlns:a16="http://schemas.microsoft.com/office/drawing/2014/main" id="{303CCF19-FFA4-443C-9710-F286AC8CF08E}"/>
            </a:ext>
          </a:extLst>
        </xdr:cNvPr>
        <xdr:cNvPicPr/>
      </xdr:nvPicPr>
      <xdr:blipFill>
        <a:blip xmlns:r="http://schemas.openxmlformats.org/officeDocument/2006/relationships" r:embed="rId9"/>
        <a:srcRect l="10028" t="17933" r="7387" b="17136"/>
        <a:stretch/>
      </xdr:blipFill>
      <xdr:spPr>
        <a:xfrm>
          <a:off x="141120" y="28863105"/>
          <a:ext cx="2697330" cy="2074095"/>
        </a:xfrm>
        <a:prstGeom prst="rect">
          <a:avLst/>
        </a:prstGeom>
        <a:noFill/>
        <a:ln w="0">
          <a:noFill/>
        </a:ln>
      </xdr:spPr>
    </xdr:pic>
    <xdr:clientData/>
  </xdr:twoCellAnchor>
  <xdr:twoCellAnchor editAs="oneCell">
    <xdr:from>
      <xdr:col>0</xdr:col>
      <xdr:colOff>3292560</xdr:colOff>
      <xdr:row>132</xdr:row>
      <xdr:rowOff>80280</xdr:rowOff>
    </xdr:from>
    <xdr:to>
      <xdr:col>0</xdr:col>
      <xdr:colOff>4924425</xdr:colOff>
      <xdr:row>140</xdr:row>
      <xdr:rowOff>142875</xdr:rowOff>
    </xdr:to>
    <xdr:pic>
      <xdr:nvPicPr>
        <xdr:cNvPr id="17" name="Obrázek 21">
          <a:extLst>
            <a:ext uri="{FF2B5EF4-FFF2-40B4-BE49-F238E27FC236}">
              <a16:creationId xmlns:a16="http://schemas.microsoft.com/office/drawing/2014/main" id="{10A41CE4-4B33-42D7-AB20-39825B799CBE}"/>
            </a:ext>
          </a:extLst>
        </xdr:cNvPr>
        <xdr:cNvPicPr/>
      </xdr:nvPicPr>
      <xdr:blipFill>
        <a:blip xmlns:r="http://schemas.openxmlformats.org/officeDocument/2006/relationships" r:embed="rId10"/>
        <a:srcRect t="5542" r="64360" b="35100"/>
        <a:stretch/>
      </xdr:blipFill>
      <xdr:spPr>
        <a:xfrm>
          <a:off x="3292560" y="29312505"/>
          <a:ext cx="1631865" cy="1586595"/>
        </a:xfrm>
        <a:prstGeom prst="rect">
          <a:avLst/>
        </a:prstGeom>
        <a:noFill/>
        <a:ln w="0">
          <a:noFill/>
        </a:ln>
      </xdr:spPr>
    </xdr:pic>
    <xdr:clientData/>
  </xdr:twoCellAnchor>
  <xdr:twoCellAnchor editAs="oneCell">
    <xdr:from>
      <xdr:col>0</xdr:col>
      <xdr:colOff>169200</xdr:colOff>
      <xdr:row>147</xdr:row>
      <xdr:rowOff>11520</xdr:rowOff>
    </xdr:from>
    <xdr:to>
      <xdr:col>0</xdr:col>
      <xdr:colOff>2886075</xdr:colOff>
      <xdr:row>157</xdr:row>
      <xdr:rowOff>85725</xdr:rowOff>
    </xdr:to>
    <xdr:pic>
      <xdr:nvPicPr>
        <xdr:cNvPr id="18" name="Obrázek 22">
          <a:extLst>
            <a:ext uri="{FF2B5EF4-FFF2-40B4-BE49-F238E27FC236}">
              <a16:creationId xmlns:a16="http://schemas.microsoft.com/office/drawing/2014/main" id="{9EFF1458-CFC6-40A9-AAC7-2A358186962D}"/>
            </a:ext>
          </a:extLst>
        </xdr:cNvPr>
        <xdr:cNvPicPr/>
      </xdr:nvPicPr>
      <xdr:blipFill>
        <a:blip xmlns:r="http://schemas.openxmlformats.org/officeDocument/2006/relationships" r:embed="rId9"/>
        <a:srcRect l="10028" t="17933" r="7387" b="17136"/>
        <a:stretch/>
      </xdr:blipFill>
      <xdr:spPr>
        <a:xfrm>
          <a:off x="169200" y="32110770"/>
          <a:ext cx="2716875" cy="1979205"/>
        </a:xfrm>
        <a:prstGeom prst="rect">
          <a:avLst/>
        </a:prstGeom>
        <a:noFill/>
        <a:ln w="0">
          <a:noFill/>
        </a:ln>
      </xdr:spPr>
    </xdr:pic>
    <xdr:clientData/>
  </xdr:twoCellAnchor>
  <xdr:twoCellAnchor editAs="oneCell">
    <xdr:from>
      <xdr:col>0</xdr:col>
      <xdr:colOff>3385354</xdr:colOff>
      <xdr:row>147</xdr:row>
      <xdr:rowOff>76662</xdr:rowOff>
    </xdr:from>
    <xdr:to>
      <xdr:col>0</xdr:col>
      <xdr:colOff>5113564</xdr:colOff>
      <xdr:row>156</xdr:row>
      <xdr:rowOff>81642</xdr:rowOff>
    </xdr:to>
    <xdr:pic>
      <xdr:nvPicPr>
        <xdr:cNvPr id="19" name="Obrázek 23">
          <a:extLst>
            <a:ext uri="{FF2B5EF4-FFF2-40B4-BE49-F238E27FC236}">
              <a16:creationId xmlns:a16="http://schemas.microsoft.com/office/drawing/2014/main" id="{D3E23C60-256F-4CDD-8BCF-6CE9753C4A69}"/>
            </a:ext>
          </a:extLst>
        </xdr:cNvPr>
        <xdr:cNvPicPr/>
      </xdr:nvPicPr>
      <xdr:blipFill>
        <a:blip xmlns:r="http://schemas.openxmlformats.org/officeDocument/2006/relationships" r:embed="rId10"/>
        <a:srcRect t="5542" r="64360" b="35100"/>
        <a:stretch/>
      </xdr:blipFill>
      <xdr:spPr>
        <a:xfrm>
          <a:off x="3385354" y="30077691"/>
          <a:ext cx="1728210" cy="1768466"/>
        </a:xfrm>
        <a:prstGeom prst="rect">
          <a:avLst/>
        </a:prstGeom>
        <a:noFill/>
        <a:ln w="0">
          <a:noFill/>
        </a:ln>
      </xdr:spPr>
    </xdr:pic>
    <xdr:clientData/>
  </xdr:twoCellAnchor>
  <xdr:twoCellAnchor editAs="oneCell">
    <xdr:from>
      <xdr:col>0</xdr:col>
      <xdr:colOff>141120</xdr:colOff>
      <xdr:row>184</xdr:row>
      <xdr:rowOff>12240</xdr:rowOff>
    </xdr:from>
    <xdr:to>
      <xdr:col>0</xdr:col>
      <xdr:colOff>2838450</xdr:colOff>
      <xdr:row>194</xdr:row>
      <xdr:rowOff>123825</xdr:rowOff>
    </xdr:to>
    <xdr:pic>
      <xdr:nvPicPr>
        <xdr:cNvPr id="20" name="Obrázek 24">
          <a:extLst>
            <a:ext uri="{FF2B5EF4-FFF2-40B4-BE49-F238E27FC236}">
              <a16:creationId xmlns:a16="http://schemas.microsoft.com/office/drawing/2014/main" id="{E81E2023-D12F-4EF7-924D-9C2600A1E0D4}"/>
            </a:ext>
          </a:extLst>
        </xdr:cNvPr>
        <xdr:cNvPicPr/>
      </xdr:nvPicPr>
      <xdr:blipFill>
        <a:blip xmlns:r="http://schemas.openxmlformats.org/officeDocument/2006/relationships" r:embed="rId9"/>
        <a:srcRect l="10028" t="17933" r="7387" b="17136"/>
        <a:stretch/>
      </xdr:blipFill>
      <xdr:spPr>
        <a:xfrm>
          <a:off x="141120" y="40893540"/>
          <a:ext cx="2697330" cy="2016585"/>
        </a:xfrm>
        <a:prstGeom prst="rect">
          <a:avLst/>
        </a:prstGeom>
        <a:noFill/>
        <a:ln w="0">
          <a:noFill/>
        </a:ln>
      </xdr:spPr>
    </xdr:pic>
    <xdr:clientData/>
  </xdr:twoCellAnchor>
  <xdr:twoCellAnchor editAs="oneCell">
    <xdr:from>
      <xdr:col>0</xdr:col>
      <xdr:colOff>3200126</xdr:colOff>
      <xdr:row>184</xdr:row>
      <xdr:rowOff>45703</xdr:rowOff>
    </xdr:from>
    <xdr:to>
      <xdr:col>0</xdr:col>
      <xdr:colOff>4997786</xdr:colOff>
      <xdr:row>193</xdr:row>
      <xdr:rowOff>170368</xdr:rowOff>
    </xdr:to>
    <xdr:pic>
      <xdr:nvPicPr>
        <xdr:cNvPr id="21" name="Obrázek 25">
          <a:extLst>
            <a:ext uri="{FF2B5EF4-FFF2-40B4-BE49-F238E27FC236}">
              <a16:creationId xmlns:a16="http://schemas.microsoft.com/office/drawing/2014/main" id="{568B1DFD-9E2D-4E37-BD89-62577C606A53}"/>
            </a:ext>
          </a:extLst>
        </xdr:cNvPr>
        <xdr:cNvPicPr/>
      </xdr:nvPicPr>
      <xdr:blipFill>
        <a:blip xmlns:r="http://schemas.openxmlformats.org/officeDocument/2006/relationships" r:embed="rId10"/>
        <a:srcRect t="5542" r="64360" b="35100"/>
        <a:stretch/>
      </xdr:blipFill>
      <xdr:spPr>
        <a:xfrm>
          <a:off x="3200126" y="37557874"/>
          <a:ext cx="1797660" cy="1888151"/>
        </a:xfrm>
        <a:prstGeom prst="rect">
          <a:avLst/>
        </a:prstGeom>
        <a:noFill/>
        <a:ln w="0">
          <a:noFill/>
        </a:ln>
      </xdr:spPr>
    </xdr:pic>
    <xdr:clientData/>
  </xdr:twoCellAnchor>
  <xdr:twoCellAnchor editAs="oneCell">
    <xdr:from>
      <xdr:col>2</xdr:col>
      <xdr:colOff>867688</xdr:colOff>
      <xdr:row>26</xdr:row>
      <xdr:rowOff>138545</xdr:rowOff>
    </xdr:from>
    <xdr:to>
      <xdr:col>5</xdr:col>
      <xdr:colOff>41565</xdr:colOff>
      <xdr:row>33</xdr:row>
      <xdr:rowOff>135934</xdr:rowOff>
    </xdr:to>
    <xdr:pic>
      <xdr:nvPicPr>
        <xdr:cNvPr id="23" name="Obrázek 28">
          <a:extLst>
            <a:ext uri="{FF2B5EF4-FFF2-40B4-BE49-F238E27FC236}">
              <a16:creationId xmlns:a16="http://schemas.microsoft.com/office/drawing/2014/main" id="{15AA5776-ED4B-4D48-B356-47115D5BE64C}"/>
            </a:ext>
          </a:extLst>
        </xdr:cNvPr>
        <xdr:cNvPicPr/>
      </xdr:nvPicPr>
      <xdr:blipFill>
        <a:blip xmlns:r="http://schemas.openxmlformats.org/officeDocument/2006/relationships" r:embed="rId11"/>
        <a:srcRect l="38694" t="48228" r="4906" b="10354"/>
        <a:stretch/>
      </xdr:blipFill>
      <xdr:spPr>
        <a:xfrm>
          <a:off x="6506488" y="5167745"/>
          <a:ext cx="1446022" cy="1355134"/>
        </a:xfrm>
        <a:prstGeom prst="rect">
          <a:avLst/>
        </a:prstGeom>
        <a:noFill/>
        <a:ln w="0">
          <a:noFill/>
        </a:ln>
      </xdr:spPr>
    </xdr:pic>
    <xdr:clientData/>
  </xdr:twoCellAnchor>
  <xdr:twoCellAnchor editAs="oneCell">
    <xdr:from>
      <xdr:col>0</xdr:col>
      <xdr:colOff>50280</xdr:colOff>
      <xdr:row>163</xdr:row>
      <xdr:rowOff>143979</xdr:rowOff>
    </xdr:from>
    <xdr:to>
      <xdr:col>0</xdr:col>
      <xdr:colOff>2416629</xdr:colOff>
      <xdr:row>177</xdr:row>
      <xdr:rowOff>21771</xdr:rowOff>
    </xdr:to>
    <xdr:pic>
      <xdr:nvPicPr>
        <xdr:cNvPr id="24" name="Obrázek 29">
          <a:extLst>
            <a:ext uri="{FF2B5EF4-FFF2-40B4-BE49-F238E27FC236}">
              <a16:creationId xmlns:a16="http://schemas.microsoft.com/office/drawing/2014/main" id="{62790EA0-B47A-4BDC-A3AC-3CC8B337D4AE}"/>
            </a:ext>
          </a:extLst>
        </xdr:cNvPr>
        <xdr:cNvPicPr/>
      </xdr:nvPicPr>
      <xdr:blipFill>
        <a:blip xmlns:r="http://schemas.openxmlformats.org/officeDocument/2006/relationships" r:embed="rId12"/>
        <a:stretch/>
      </xdr:blipFill>
      <xdr:spPr>
        <a:xfrm>
          <a:off x="50280" y="31843179"/>
          <a:ext cx="2366349" cy="2620992"/>
        </a:xfrm>
        <a:prstGeom prst="rect">
          <a:avLst/>
        </a:prstGeom>
        <a:noFill/>
        <a:ln w="0">
          <a:noFill/>
        </a:ln>
      </xdr:spPr>
    </xdr:pic>
    <xdr:clientData/>
  </xdr:twoCellAnchor>
  <xdr:twoCellAnchor editAs="oneCell">
    <xdr:from>
      <xdr:col>0</xdr:col>
      <xdr:colOff>3176040</xdr:colOff>
      <xdr:row>163</xdr:row>
      <xdr:rowOff>88201</xdr:rowOff>
    </xdr:from>
    <xdr:to>
      <xdr:col>0</xdr:col>
      <xdr:colOff>4702629</xdr:colOff>
      <xdr:row>177</xdr:row>
      <xdr:rowOff>65315</xdr:rowOff>
    </xdr:to>
    <xdr:pic>
      <xdr:nvPicPr>
        <xdr:cNvPr id="25" name="Obrázek 30">
          <a:extLst>
            <a:ext uri="{FF2B5EF4-FFF2-40B4-BE49-F238E27FC236}">
              <a16:creationId xmlns:a16="http://schemas.microsoft.com/office/drawing/2014/main" id="{D1857737-E398-4B8E-8E09-D3508B02E1F0}"/>
            </a:ext>
          </a:extLst>
        </xdr:cNvPr>
        <xdr:cNvPicPr/>
      </xdr:nvPicPr>
      <xdr:blipFill>
        <a:blip xmlns:r="http://schemas.openxmlformats.org/officeDocument/2006/relationships" r:embed="rId13"/>
        <a:stretch/>
      </xdr:blipFill>
      <xdr:spPr>
        <a:xfrm>
          <a:off x="3176040" y="31787401"/>
          <a:ext cx="1526589" cy="2720314"/>
        </a:xfrm>
        <a:prstGeom prst="rect">
          <a:avLst/>
        </a:prstGeom>
        <a:noFill/>
        <a:ln w="0">
          <a:noFill/>
        </a:ln>
      </xdr:spPr>
    </xdr:pic>
    <xdr:clientData/>
  </xdr:twoCellAnchor>
  <xdr:twoCellAnchor editAs="oneCell">
    <xdr:from>
      <xdr:col>1</xdr:col>
      <xdr:colOff>136652</xdr:colOff>
      <xdr:row>163</xdr:row>
      <xdr:rowOff>33001</xdr:rowOff>
    </xdr:from>
    <xdr:to>
      <xdr:col>5</xdr:col>
      <xdr:colOff>119743</xdr:colOff>
      <xdr:row>177</xdr:row>
      <xdr:rowOff>76200</xdr:rowOff>
    </xdr:to>
    <xdr:pic>
      <xdr:nvPicPr>
        <xdr:cNvPr id="26" name="Obrázek 31">
          <a:extLst>
            <a:ext uri="{FF2B5EF4-FFF2-40B4-BE49-F238E27FC236}">
              <a16:creationId xmlns:a16="http://schemas.microsoft.com/office/drawing/2014/main" id="{9159213D-58FA-49E2-B184-F1208E6EEDB6}"/>
            </a:ext>
          </a:extLst>
        </xdr:cNvPr>
        <xdr:cNvPicPr/>
      </xdr:nvPicPr>
      <xdr:blipFill>
        <a:blip xmlns:r="http://schemas.openxmlformats.org/officeDocument/2006/relationships" r:embed="rId14"/>
        <a:stretch/>
      </xdr:blipFill>
      <xdr:spPr>
        <a:xfrm>
          <a:off x="5383566" y="31732201"/>
          <a:ext cx="2650091" cy="2786399"/>
        </a:xfrm>
        <a:prstGeom prst="rect">
          <a:avLst/>
        </a:prstGeom>
        <a:noFill/>
        <a:ln w="0">
          <a:noFill/>
        </a:ln>
      </xdr:spPr>
    </xdr:pic>
    <xdr:clientData/>
  </xdr:twoCellAnchor>
  <xdr:twoCellAnchor editAs="oneCell">
    <xdr:from>
      <xdr:col>0</xdr:col>
      <xdr:colOff>169200</xdr:colOff>
      <xdr:row>201</xdr:row>
      <xdr:rowOff>2162</xdr:rowOff>
    </xdr:from>
    <xdr:to>
      <xdr:col>0</xdr:col>
      <xdr:colOff>3754582</xdr:colOff>
      <xdr:row>213</xdr:row>
      <xdr:rowOff>152401</xdr:rowOff>
    </xdr:to>
    <xdr:pic>
      <xdr:nvPicPr>
        <xdr:cNvPr id="27" name="Obrázek 13" descr="GTV Voděodolné svítidlo BESTA LED, 40 W, 5600 lm, AC 220–240 V, 50/60 Hz, PF&gt;0,9, RA&gt;80, IP65, 4000 K, 120 cm">
          <a:extLst>
            <a:ext uri="{FF2B5EF4-FFF2-40B4-BE49-F238E27FC236}">
              <a16:creationId xmlns:a16="http://schemas.microsoft.com/office/drawing/2014/main" id="{309A4293-B5CE-4738-96BF-E43934E88A2D}"/>
            </a:ext>
          </a:extLst>
        </xdr:cNvPr>
        <xdr:cNvPicPr/>
      </xdr:nvPicPr>
      <xdr:blipFill>
        <a:blip xmlns:r="http://schemas.openxmlformats.org/officeDocument/2006/relationships" r:embed="rId15"/>
        <a:srcRect l="5994" r="6058"/>
        <a:stretch/>
      </xdr:blipFill>
      <xdr:spPr>
        <a:xfrm>
          <a:off x="169200" y="40332744"/>
          <a:ext cx="3585382" cy="2477802"/>
        </a:xfrm>
        <a:prstGeom prst="rect">
          <a:avLst/>
        </a:prstGeom>
        <a:noFill/>
        <a:ln w="0">
          <a:noFill/>
        </a:ln>
      </xdr:spPr>
    </xdr:pic>
    <xdr:clientData/>
  </xdr:twoCellAnchor>
  <xdr:twoCellAnchor editAs="oneCell">
    <xdr:from>
      <xdr:col>0</xdr:col>
      <xdr:colOff>4172956</xdr:colOff>
      <xdr:row>201</xdr:row>
      <xdr:rowOff>83367</xdr:rowOff>
    </xdr:from>
    <xdr:to>
      <xdr:col>2</xdr:col>
      <xdr:colOff>206086</xdr:colOff>
      <xdr:row>210</xdr:row>
      <xdr:rowOff>6926</xdr:rowOff>
    </xdr:to>
    <xdr:pic>
      <xdr:nvPicPr>
        <xdr:cNvPr id="28" name="Obrázek 16">
          <a:extLst>
            <a:ext uri="{FF2B5EF4-FFF2-40B4-BE49-F238E27FC236}">
              <a16:creationId xmlns:a16="http://schemas.microsoft.com/office/drawing/2014/main" id="{E3EDF2FB-B855-46A6-9245-E0A06B5987A8}"/>
            </a:ext>
          </a:extLst>
        </xdr:cNvPr>
        <xdr:cNvPicPr/>
      </xdr:nvPicPr>
      <xdr:blipFill>
        <a:blip xmlns:r="http://schemas.openxmlformats.org/officeDocument/2006/relationships" r:embed="rId16"/>
        <a:stretch/>
      </xdr:blipFill>
      <xdr:spPr>
        <a:xfrm>
          <a:off x="4172956" y="40413949"/>
          <a:ext cx="1671930" cy="1669232"/>
        </a:xfrm>
        <a:prstGeom prst="rect">
          <a:avLst/>
        </a:prstGeom>
        <a:noFill/>
        <a:ln w="0">
          <a:noFill/>
        </a:ln>
      </xdr:spPr>
    </xdr:pic>
    <xdr:clientData/>
  </xdr:twoCellAnchor>
  <xdr:twoCellAnchor editAs="oneCell">
    <xdr:from>
      <xdr:col>2</xdr:col>
      <xdr:colOff>752113</xdr:colOff>
      <xdr:row>200</xdr:row>
      <xdr:rowOff>106412</xdr:rowOff>
    </xdr:from>
    <xdr:to>
      <xdr:col>5</xdr:col>
      <xdr:colOff>865663</xdr:colOff>
      <xdr:row>209</xdr:row>
      <xdr:rowOff>80776</xdr:rowOff>
    </xdr:to>
    <xdr:pic>
      <xdr:nvPicPr>
        <xdr:cNvPr id="29" name="Obrázek 17">
          <a:extLst>
            <a:ext uri="{FF2B5EF4-FFF2-40B4-BE49-F238E27FC236}">
              <a16:creationId xmlns:a16="http://schemas.microsoft.com/office/drawing/2014/main" id="{FE678E20-D9A5-4915-95E9-5618A3EFEAFB}"/>
            </a:ext>
          </a:extLst>
        </xdr:cNvPr>
        <xdr:cNvPicPr/>
      </xdr:nvPicPr>
      <xdr:blipFill>
        <a:blip xmlns:r="http://schemas.openxmlformats.org/officeDocument/2006/relationships" r:embed="rId17"/>
        <a:stretch/>
      </xdr:blipFill>
      <xdr:spPr>
        <a:xfrm>
          <a:off x="6390913" y="40035212"/>
          <a:ext cx="2388664" cy="1737849"/>
        </a:xfrm>
        <a:prstGeom prst="rect">
          <a:avLst/>
        </a:prstGeom>
        <a:noFill/>
        <a:ln w="0">
          <a:noFill/>
        </a:ln>
      </xdr:spPr>
    </xdr:pic>
    <xdr:clientData/>
  </xdr:twoCellAnchor>
  <xdr:twoCellAnchor editAs="oneCell">
    <xdr:from>
      <xdr:col>3</xdr:col>
      <xdr:colOff>0</xdr:colOff>
      <xdr:row>9</xdr:row>
      <xdr:rowOff>110836</xdr:rowOff>
    </xdr:from>
    <xdr:to>
      <xdr:col>5</xdr:col>
      <xdr:colOff>46713</xdr:colOff>
      <xdr:row>16</xdr:row>
      <xdr:rowOff>108224</xdr:rowOff>
    </xdr:to>
    <xdr:pic>
      <xdr:nvPicPr>
        <xdr:cNvPr id="30" name="Obrázek 28">
          <a:extLst>
            <a:ext uri="{FF2B5EF4-FFF2-40B4-BE49-F238E27FC236}">
              <a16:creationId xmlns:a16="http://schemas.microsoft.com/office/drawing/2014/main" id="{15AA5776-ED4B-4D48-B356-47115D5BE64C}"/>
            </a:ext>
          </a:extLst>
        </xdr:cNvPr>
        <xdr:cNvPicPr/>
      </xdr:nvPicPr>
      <xdr:blipFill>
        <a:blip xmlns:r="http://schemas.openxmlformats.org/officeDocument/2006/relationships" r:embed="rId11"/>
        <a:srcRect l="38694" t="48228" r="4906" b="10354"/>
        <a:stretch/>
      </xdr:blipFill>
      <xdr:spPr>
        <a:xfrm>
          <a:off x="6511636" y="1995054"/>
          <a:ext cx="1446022" cy="1355134"/>
        </a:xfrm>
        <a:prstGeom prst="rect">
          <a:avLst/>
        </a:prstGeom>
        <a:noFill/>
        <a:ln w="0">
          <a:noFill/>
        </a:ln>
      </xdr:spPr>
    </xdr:pic>
    <xdr:clientData/>
  </xdr:twoCellAnchor>
  <xdr:twoCellAnchor editAs="oneCell">
    <xdr:from>
      <xdr:col>0</xdr:col>
      <xdr:colOff>3325091</xdr:colOff>
      <xdr:row>8</xdr:row>
      <xdr:rowOff>180108</xdr:rowOff>
    </xdr:from>
    <xdr:to>
      <xdr:col>0</xdr:col>
      <xdr:colOff>5082087</xdr:colOff>
      <xdr:row>15</xdr:row>
      <xdr:rowOff>114298</xdr:rowOff>
    </xdr:to>
    <xdr:pic>
      <xdr:nvPicPr>
        <xdr:cNvPr id="31" name="Obrázek 30">
          <a:extLst>
            <a:ext uri="{FF2B5EF4-FFF2-40B4-BE49-F238E27FC236}">
              <a16:creationId xmlns:a16="http://schemas.microsoft.com/office/drawing/2014/main" id="{2220D4AA-6AD6-491B-901C-F2AAB44E988E}"/>
            </a:ext>
          </a:extLst>
        </xdr:cNvPr>
        <xdr:cNvPicPr/>
      </xdr:nvPicPr>
      <xdr:blipFill>
        <a:blip xmlns:r="http://schemas.openxmlformats.org/officeDocument/2006/relationships" r:embed="rId2"/>
        <a:srcRect t="24623" b="23460"/>
        <a:stretch/>
      </xdr:blipFill>
      <xdr:spPr>
        <a:xfrm>
          <a:off x="3325091" y="1870363"/>
          <a:ext cx="1756996" cy="1291935"/>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podminky.urs.cz/item/CS_URS_2025_02/631311115" TargetMode="External"/><Relationship Id="rId299" Type="http://schemas.openxmlformats.org/officeDocument/2006/relationships/hyperlink" Target="https://podminky.urs.cz/item/CS_URS_2025_02/767640311" TargetMode="External"/><Relationship Id="rId21" Type="http://schemas.openxmlformats.org/officeDocument/2006/relationships/hyperlink" Target="https://podminky.urs.cz/item/CS_URS_2025_02/175111209" TargetMode="External"/><Relationship Id="rId63" Type="http://schemas.openxmlformats.org/officeDocument/2006/relationships/hyperlink" Target="https://podminky.urs.cz/item/CS_URS_2025_02/317941121" TargetMode="External"/><Relationship Id="rId159" Type="http://schemas.openxmlformats.org/officeDocument/2006/relationships/hyperlink" Target="https://podminky.urs.cz/item/CS_URS_2025_02/962031133" TargetMode="External"/><Relationship Id="rId324" Type="http://schemas.openxmlformats.org/officeDocument/2006/relationships/hyperlink" Target="https://podminky.urs.cz/item/CS_URS_2025_02/781492151" TargetMode="External"/><Relationship Id="rId170" Type="http://schemas.openxmlformats.org/officeDocument/2006/relationships/hyperlink" Target="https://podminky.urs.cz/item/CS_URS_2025_02/977151128" TargetMode="External"/><Relationship Id="rId226" Type="http://schemas.openxmlformats.org/officeDocument/2006/relationships/hyperlink" Target="https://podminky.urs.cz/item/CS_URS_2025_02/713121111" TargetMode="External"/><Relationship Id="rId268" Type="http://schemas.openxmlformats.org/officeDocument/2006/relationships/hyperlink" Target="https://podminky.urs.cz/item/CS_URS_2025_02/764121431" TargetMode="External"/><Relationship Id="rId32" Type="http://schemas.openxmlformats.org/officeDocument/2006/relationships/hyperlink" Target="https://podminky.urs.cz/item/CS_URS_2025_02/184911431" TargetMode="External"/><Relationship Id="rId74" Type="http://schemas.openxmlformats.org/officeDocument/2006/relationships/hyperlink" Target="https://podminky.urs.cz/item/CS_URS_2025_02/346272246" TargetMode="External"/><Relationship Id="rId128" Type="http://schemas.openxmlformats.org/officeDocument/2006/relationships/hyperlink" Target="https://podminky.urs.cz/item/CS_URS_2025_02/632481213" TargetMode="External"/><Relationship Id="rId335" Type="http://schemas.openxmlformats.org/officeDocument/2006/relationships/hyperlink" Target="https://podminky.urs.cz/item/CS_URS_2025_02/786623011" TargetMode="External"/><Relationship Id="rId5" Type="http://schemas.openxmlformats.org/officeDocument/2006/relationships/hyperlink" Target="https://podminky.urs.cz/item/CS_URS_2025_02/113107030" TargetMode="External"/><Relationship Id="rId181" Type="http://schemas.openxmlformats.org/officeDocument/2006/relationships/hyperlink" Target="https://podminky.urs.cz/item/CS_URS_2025_02/965043341" TargetMode="External"/><Relationship Id="rId237" Type="http://schemas.openxmlformats.org/officeDocument/2006/relationships/hyperlink" Target="https://podminky.urs.cz/item/CS_URS_2025_02/721233244" TargetMode="External"/><Relationship Id="rId279" Type="http://schemas.openxmlformats.org/officeDocument/2006/relationships/hyperlink" Target="https://podminky.urs.cz/item/CS_URS_2025_02/766660001" TargetMode="External"/><Relationship Id="rId43" Type="http://schemas.openxmlformats.org/officeDocument/2006/relationships/hyperlink" Target="https://podminky.urs.cz/item/CS_URS_2025_02/274351102" TargetMode="External"/><Relationship Id="rId139" Type="http://schemas.openxmlformats.org/officeDocument/2006/relationships/hyperlink" Target="https://podminky.urs.cz/item/CS_URS_2025_02/931991112" TargetMode="External"/><Relationship Id="rId290" Type="http://schemas.openxmlformats.org/officeDocument/2006/relationships/hyperlink" Target="https://podminky.urs.cz/item/CS_URS_2025_02/767114132" TargetMode="External"/><Relationship Id="rId304" Type="http://schemas.openxmlformats.org/officeDocument/2006/relationships/hyperlink" Target="https://podminky.urs.cz/item/CS_URS_2025_02/767995114" TargetMode="External"/><Relationship Id="rId85" Type="http://schemas.openxmlformats.org/officeDocument/2006/relationships/hyperlink" Target="https://podminky.urs.cz/item/CS_URS_2025_02/411361821" TargetMode="External"/><Relationship Id="rId150" Type="http://schemas.openxmlformats.org/officeDocument/2006/relationships/hyperlink" Target="https://podminky.urs.cz/item/CS_URS_2025_02/953941210" TargetMode="External"/><Relationship Id="rId192" Type="http://schemas.openxmlformats.org/officeDocument/2006/relationships/hyperlink" Target="https://podminky.urs.cz/item/CS_URS_2025_02/997221611" TargetMode="External"/><Relationship Id="rId206" Type="http://schemas.openxmlformats.org/officeDocument/2006/relationships/hyperlink" Target="https://podminky.urs.cz/item/CS_URS_2025_02/711491271" TargetMode="External"/><Relationship Id="rId248" Type="http://schemas.openxmlformats.org/officeDocument/2006/relationships/hyperlink" Target="https://podminky.urs.cz/item/CS_URS_2025_02/762351110" TargetMode="External"/><Relationship Id="rId12" Type="http://schemas.openxmlformats.org/officeDocument/2006/relationships/hyperlink" Target="https://podminky.urs.cz/item/CS_URS_2025_02/162301501" TargetMode="External"/><Relationship Id="rId108" Type="http://schemas.openxmlformats.org/officeDocument/2006/relationships/hyperlink" Target="https://podminky.urs.cz/item/CS_URS_2025_02/619991015" TargetMode="External"/><Relationship Id="rId315" Type="http://schemas.openxmlformats.org/officeDocument/2006/relationships/hyperlink" Target="https://podminky.urs.cz/item/CS_URS_2025_02/998776102" TargetMode="External"/><Relationship Id="rId54" Type="http://schemas.openxmlformats.org/officeDocument/2006/relationships/hyperlink" Target="https://podminky.urs.cz/item/CS_URS_2025_02/311351311" TargetMode="External"/><Relationship Id="rId96" Type="http://schemas.openxmlformats.org/officeDocument/2006/relationships/hyperlink" Target="https://podminky.urs.cz/item/CS_URS_2025_02/564861012" TargetMode="External"/><Relationship Id="rId161" Type="http://schemas.openxmlformats.org/officeDocument/2006/relationships/hyperlink" Target="https://podminky.urs.cz/item/CS_URS_2025_02/962052211" TargetMode="External"/><Relationship Id="rId217" Type="http://schemas.openxmlformats.org/officeDocument/2006/relationships/hyperlink" Target="https://podminky.urs.cz/item/CS_URS_2025_02/712363359" TargetMode="External"/><Relationship Id="rId259" Type="http://schemas.openxmlformats.org/officeDocument/2006/relationships/hyperlink" Target="https://podminky.urs.cz/item/CS_URS_2025_02/763111424" TargetMode="External"/><Relationship Id="rId23" Type="http://schemas.openxmlformats.org/officeDocument/2006/relationships/hyperlink" Target="https://podminky.urs.cz/item/CS_URS_2025_02/181101121" TargetMode="External"/><Relationship Id="rId119" Type="http://schemas.openxmlformats.org/officeDocument/2006/relationships/hyperlink" Target="https://podminky.urs.cz/item/CS_URS_2025_02/631311134" TargetMode="External"/><Relationship Id="rId270" Type="http://schemas.openxmlformats.org/officeDocument/2006/relationships/hyperlink" Target="https://podminky.urs.cz/item/CS_URS_2025_02/764222436" TargetMode="External"/><Relationship Id="rId326" Type="http://schemas.openxmlformats.org/officeDocument/2006/relationships/hyperlink" Target="https://podminky.urs.cz/item/CS_URS_2025_02/998781102" TargetMode="External"/><Relationship Id="rId65" Type="http://schemas.openxmlformats.org/officeDocument/2006/relationships/hyperlink" Target="https://podminky.urs.cz/item/CS_URS_2025_02/319201321" TargetMode="External"/><Relationship Id="rId130" Type="http://schemas.openxmlformats.org/officeDocument/2006/relationships/hyperlink" Target="https://podminky.urs.cz/item/CS_URS_2025_02/634911112" TargetMode="External"/><Relationship Id="rId172" Type="http://schemas.openxmlformats.org/officeDocument/2006/relationships/hyperlink" Target="https://podminky.urs.cz/item/CS_URS_2025_02/978013141" TargetMode="External"/><Relationship Id="rId228" Type="http://schemas.openxmlformats.org/officeDocument/2006/relationships/hyperlink" Target="https://podminky.urs.cz/item/CS_URS_2025_02/713131141" TargetMode="External"/><Relationship Id="rId281" Type="http://schemas.openxmlformats.org/officeDocument/2006/relationships/hyperlink" Target="https://podminky.urs.cz/item/CS_URS_2025_02/766660352" TargetMode="External"/><Relationship Id="rId337" Type="http://schemas.openxmlformats.org/officeDocument/2006/relationships/hyperlink" Target="https://podminky.urs.cz/item/CS_URS_2025_02/789326135" TargetMode="External"/><Relationship Id="rId34" Type="http://schemas.openxmlformats.org/officeDocument/2006/relationships/hyperlink" Target="https://podminky.urs.cz/item/CS_URS_2025_02/185851121" TargetMode="External"/><Relationship Id="rId76" Type="http://schemas.openxmlformats.org/officeDocument/2006/relationships/hyperlink" Target="https://podminky.urs.cz/item/CS_URS_2025_02/389381001" TargetMode="External"/><Relationship Id="rId141" Type="http://schemas.openxmlformats.org/officeDocument/2006/relationships/hyperlink" Target="https://podminky.urs.cz/item/CS_URS_2025_02/941111221" TargetMode="External"/><Relationship Id="rId7" Type="http://schemas.openxmlformats.org/officeDocument/2006/relationships/hyperlink" Target="https://podminky.urs.cz/item/CS_URS_2025_02/132212331" TargetMode="External"/><Relationship Id="rId183" Type="http://schemas.openxmlformats.org/officeDocument/2006/relationships/hyperlink" Target="https://podminky.urs.cz/item/CS_URS_2025_02/965049111" TargetMode="External"/><Relationship Id="rId239" Type="http://schemas.openxmlformats.org/officeDocument/2006/relationships/hyperlink" Target="https://podminky.urs.cz/item/CS_URS_2025_02/725291673" TargetMode="External"/><Relationship Id="rId250" Type="http://schemas.openxmlformats.org/officeDocument/2006/relationships/hyperlink" Target="https://podminky.urs.cz/item/CS_URS_2025_02/762420817" TargetMode="External"/><Relationship Id="rId292" Type="http://schemas.openxmlformats.org/officeDocument/2006/relationships/hyperlink" Target="https://podminky.urs.cz/item/CS_URS_2025_02/767114822" TargetMode="External"/><Relationship Id="rId306" Type="http://schemas.openxmlformats.org/officeDocument/2006/relationships/hyperlink" Target="https://podminky.urs.cz/item/CS_URS_2025_02/767995116" TargetMode="External"/><Relationship Id="rId45" Type="http://schemas.openxmlformats.org/officeDocument/2006/relationships/hyperlink" Target="https://podminky.urs.cz/item/CS_URS_2025_02/275321191" TargetMode="External"/><Relationship Id="rId87" Type="http://schemas.openxmlformats.org/officeDocument/2006/relationships/hyperlink" Target="https://podminky.urs.cz/item/CS_URS_2025_02/413941123" TargetMode="External"/><Relationship Id="rId110" Type="http://schemas.openxmlformats.org/officeDocument/2006/relationships/hyperlink" Target="https://podminky.urs.cz/item/CS_URS_2025_02/619996135" TargetMode="External"/><Relationship Id="rId152" Type="http://schemas.openxmlformats.org/officeDocument/2006/relationships/hyperlink" Target="https://podminky.urs.cz/item/CS_URS_2025_02/953943113" TargetMode="External"/><Relationship Id="rId194" Type="http://schemas.openxmlformats.org/officeDocument/2006/relationships/hyperlink" Target="https://podminky.urs.cz/item/CS_URS_2025_02/997221875" TargetMode="External"/><Relationship Id="rId208" Type="http://schemas.openxmlformats.org/officeDocument/2006/relationships/hyperlink" Target="https://podminky.urs.cz/item/CS_URS_2025_02/711745567" TargetMode="External"/><Relationship Id="rId240" Type="http://schemas.openxmlformats.org/officeDocument/2006/relationships/hyperlink" Target="https://podminky.urs.cz/item/CS_URS_2025_02/733120841" TargetMode="External"/><Relationship Id="rId261" Type="http://schemas.openxmlformats.org/officeDocument/2006/relationships/hyperlink" Target="https://podminky.urs.cz/item/CS_URS_2025_02/763131414" TargetMode="External"/><Relationship Id="rId14" Type="http://schemas.openxmlformats.org/officeDocument/2006/relationships/hyperlink" Target="https://podminky.urs.cz/item/CS_URS_2025_02/162301981" TargetMode="External"/><Relationship Id="rId35" Type="http://schemas.openxmlformats.org/officeDocument/2006/relationships/hyperlink" Target="https://podminky.urs.cz/item/CS_URS_2025_02/213311141" TargetMode="External"/><Relationship Id="rId56" Type="http://schemas.openxmlformats.org/officeDocument/2006/relationships/hyperlink" Target="https://podminky.urs.cz/item/CS_URS_2025_02/317142412" TargetMode="External"/><Relationship Id="rId77" Type="http://schemas.openxmlformats.org/officeDocument/2006/relationships/hyperlink" Target="https://podminky.urs.cz/item/CS_URS_2025_02/411121127" TargetMode="External"/><Relationship Id="rId100" Type="http://schemas.openxmlformats.org/officeDocument/2006/relationships/hyperlink" Target="https://podminky.urs.cz/item/CS_URS_2025_02/612311141" TargetMode="External"/><Relationship Id="rId282" Type="http://schemas.openxmlformats.org/officeDocument/2006/relationships/hyperlink" Target="https://podminky.urs.cz/item/CS_URS_2025_02/766660720" TargetMode="External"/><Relationship Id="rId317" Type="http://schemas.openxmlformats.org/officeDocument/2006/relationships/hyperlink" Target="https://podminky.urs.cz/item/CS_URS_2025_02/777211711" TargetMode="External"/><Relationship Id="rId338" Type="http://schemas.openxmlformats.org/officeDocument/2006/relationships/hyperlink" Target="https://podminky.urs.cz/item/CS_URS_2025_02/789421214" TargetMode="External"/><Relationship Id="rId8" Type="http://schemas.openxmlformats.org/officeDocument/2006/relationships/hyperlink" Target="https://podminky.urs.cz/item/CS_URS_2025_02/132251253" TargetMode="External"/><Relationship Id="rId98" Type="http://schemas.openxmlformats.org/officeDocument/2006/relationships/hyperlink" Target="https://podminky.urs.cz/item/CS_URS_2025_02/611315422" TargetMode="External"/><Relationship Id="rId121" Type="http://schemas.openxmlformats.org/officeDocument/2006/relationships/hyperlink" Target="https://podminky.urs.cz/item/CS_URS_2025_02/631311224" TargetMode="External"/><Relationship Id="rId142" Type="http://schemas.openxmlformats.org/officeDocument/2006/relationships/hyperlink" Target="https://podminky.urs.cz/item/CS_URS_2025_02/941111821" TargetMode="External"/><Relationship Id="rId163" Type="http://schemas.openxmlformats.org/officeDocument/2006/relationships/hyperlink" Target="https://podminky.urs.cz/item/CS_URS_2025_02/964072331" TargetMode="External"/><Relationship Id="rId184" Type="http://schemas.openxmlformats.org/officeDocument/2006/relationships/hyperlink" Target="https://podminky.urs.cz/item/CS_URS_2025_02/965049112" TargetMode="External"/><Relationship Id="rId219" Type="http://schemas.openxmlformats.org/officeDocument/2006/relationships/hyperlink" Target="https://podminky.urs.cz/item/CS_URS_2025_02/712391171" TargetMode="External"/><Relationship Id="rId230" Type="http://schemas.openxmlformats.org/officeDocument/2006/relationships/hyperlink" Target="https://podminky.urs.cz/item/CS_URS_2025_02/713141212" TargetMode="External"/><Relationship Id="rId251" Type="http://schemas.openxmlformats.org/officeDocument/2006/relationships/hyperlink" Target="https://podminky.urs.cz/item/CS_URS_2025_02/762510819" TargetMode="External"/><Relationship Id="rId25" Type="http://schemas.openxmlformats.org/officeDocument/2006/relationships/hyperlink" Target="https://podminky.urs.cz/item/CS_URS_2025_02/181911102" TargetMode="External"/><Relationship Id="rId46" Type="http://schemas.openxmlformats.org/officeDocument/2006/relationships/hyperlink" Target="https://podminky.urs.cz/item/CS_URS_2025_02/279113145" TargetMode="External"/><Relationship Id="rId67" Type="http://schemas.openxmlformats.org/officeDocument/2006/relationships/hyperlink" Target="https://podminky.urs.cz/item/CS_URS_2025_02/342244111" TargetMode="External"/><Relationship Id="rId272" Type="http://schemas.openxmlformats.org/officeDocument/2006/relationships/hyperlink" Target="https://podminky.urs.cz/item/CS_URS_2025_02/764224405" TargetMode="External"/><Relationship Id="rId293" Type="http://schemas.openxmlformats.org/officeDocument/2006/relationships/hyperlink" Target="https://podminky.urs.cz/item/CS_URS_2025_02/767114825" TargetMode="External"/><Relationship Id="rId307" Type="http://schemas.openxmlformats.org/officeDocument/2006/relationships/hyperlink" Target="https://podminky.urs.cz/item/CS_URS_2025_02/998767102" TargetMode="External"/><Relationship Id="rId328" Type="http://schemas.openxmlformats.org/officeDocument/2006/relationships/hyperlink" Target="https://podminky.urs.cz/item/CS_URS_2025_02/783301313" TargetMode="External"/><Relationship Id="rId88" Type="http://schemas.openxmlformats.org/officeDocument/2006/relationships/hyperlink" Target="https://podminky.urs.cz/item/CS_URS_2025_02/413941133" TargetMode="External"/><Relationship Id="rId111" Type="http://schemas.openxmlformats.org/officeDocument/2006/relationships/hyperlink" Target="https://podminky.urs.cz/item/CS_URS_2025_02/619996145" TargetMode="External"/><Relationship Id="rId132" Type="http://schemas.openxmlformats.org/officeDocument/2006/relationships/hyperlink" Target="https://podminky.urs.cz/item/CS_URS_2025_02/635111242" TargetMode="External"/><Relationship Id="rId153" Type="http://schemas.openxmlformats.org/officeDocument/2006/relationships/hyperlink" Target="https://podminky.urs.cz/item/CS_URS_2025_02/953943125" TargetMode="External"/><Relationship Id="rId174" Type="http://schemas.openxmlformats.org/officeDocument/2006/relationships/hyperlink" Target="https://podminky.urs.cz/item/CS_URS_2025_02/979071143" TargetMode="External"/><Relationship Id="rId195" Type="http://schemas.openxmlformats.org/officeDocument/2006/relationships/hyperlink" Target="https://podminky.urs.cz/item/CS_URS_2025_02/998011002" TargetMode="External"/><Relationship Id="rId209" Type="http://schemas.openxmlformats.org/officeDocument/2006/relationships/hyperlink" Target="https://podminky.urs.cz/item/CS_URS_2025_02/998711102" TargetMode="External"/><Relationship Id="rId220" Type="http://schemas.openxmlformats.org/officeDocument/2006/relationships/hyperlink" Target="https://podminky.urs.cz/item/CS_URS_2025_02/712431801" TargetMode="External"/><Relationship Id="rId241" Type="http://schemas.openxmlformats.org/officeDocument/2006/relationships/hyperlink" Target="https://podminky.urs.cz/item/CS_URS_2025_02/751398056" TargetMode="External"/><Relationship Id="rId15" Type="http://schemas.openxmlformats.org/officeDocument/2006/relationships/hyperlink" Target="https://podminky.urs.cz/item/CS_URS_2025_02/162751117" TargetMode="External"/><Relationship Id="rId36" Type="http://schemas.openxmlformats.org/officeDocument/2006/relationships/hyperlink" Target="https://podminky.urs.cz/item/CS_URS_2025_02/273321117" TargetMode="External"/><Relationship Id="rId57" Type="http://schemas.openxmlformats.org/officeDocument/2006/relationships/hyperlink" Target="https://podminky.urs.cz/item/CS_URS_2025_02/317142422" TargetMode="External"/><Relationship Id="rId262" Type="http://schemas.openxmlformats.org/officeDocument/2006/relationships/hyperlink" Target="https://podminky.urs.cz/item/CS_URS_2025_02/763135101" TargetMode="External"/><Relationship Id="rId283" Type="http://schemas.openxmlformats.org/officeDocument/2006/relationships/hyperlink" Target="https://podminky.urs.cz/item/CS_URS_2025_02/766660729" TargetMode="External"/><Relationship Id="rId318" Type="http://schemas.openxmlformats.org/officeDocument/2006/relationships/hyperlink" Target="https://podminky.urs.cz/item/CS_URS_2025_02/777511105" TargetMode="External"/><Relationship Id="rId339" Type="http://schemas.openxmlformats.org/officeDocument/2006/relationships/hyperlink" Target="https://podminky.urs.cz/item/CS_URS_2025_02/HZS1291" TargetMode="External"/><Relationship Id="rId78" Type="http://schemas.openxmlformats.org/officeDocument/2006/relationships/hyperlink" Target="https://podminky.urs.cz/item/CS_URS_2025_02/411121141" TargetMode="External"/><Relationship Id="rId99" Type="http://schemas.openxmlformats.org/officeDocument/2006/relationships/hyperlink" Target="https://podminky.urs.cz/item/CS_URS_2025_02/612142001" TargetMode="External"/><Relationship Id="rId101" Type="http://schemas.openxmlformats.org/officeDocument/2006/relationships/hyperlink" Target="https://podminky.urs.cz/item/CS_URS_2025_02/612315223" TargetMode="External"/><Relationship Id="rId122" Type="http://schemas.openxmlformats.org/officeDocument/2006/relationships/hyperlink" Target="https://podminky.urs.cz/item/CS_URS_2025_02/631319012" TargetMode="External"/><Relationship Id="rId143" Type="http://schemas.openxmlformats.org/officeDocument/2006/relationships/hyperlink" Target="https://podminky.urs.cz/item/CS_URS_2025_02/949101111" TargetMode="External"/><Relationship Id="rId164" Type="http://schemas.openxmlformats.org/officeDocument/2006/relationships/hyperlink" Target="https://podminky.urs.cz/item/CS_URS_2025_02/965045113" TargetMode="External"/><Relationship Id="rId185" Type="http://schemas.openxmlformats.org/officeDocument/2006/relationships/hyperlink" Target="https://podminky.urs.cz/item/CS_URS_2025_02/968072245" TargetMode="External"/><Relationship Id="rId9" Type="http://schemas.openxmlformats.org/officeDocument/2006/relationships/hyperlink" Target="https://podminky.urs.cz/item/CS_URS_2025_02/161151104" TargetMode="External"/><Relationship Id="rId210" Type="http://schemas.openxmlformats.org/officeDocument/2006/relationships/hyperlink" Target="https://podminky.urs.cz/item/CS_URS_2025_02/712311101" TargetMode="External"/><Relationship Id="rId26" Type="http://schemas.openxmlformats.org/officeDocument/2006/relationships/hyperlink" Target="https://podminky.urs.cz/item/CS_URS_2025_02/183101315" TargetMode="External"/><Relationship Id="rId231" Type="http://schemas.openxmlformats.org/officeDocument/2006/relationships/hyperlink" Target="https://podminky.urs.cz/item/CS_URS_2025_02/713151141" TargetMode="External"/><Relationship Id="rId252" Type="http://schemas.openxmlformats.org/officeDocument/2006/relationships/hyperlink" Target="https://podminky.urs.cz/item/CS_URS_2025_02/762511217" TargetMode="External"/><Relationship Id="rId273" Type="http://schemas.openxmlformats.org/officeDocument/2006/relationships/hyperlink" Target="https://podminky.urs.cz/item/CS_URS_2025_02/764224411" TargetMode="External"/><Relationship Id="rId294" Type="http://schemas.openxmlformats.org/officeDocument/2006/relationships/hyperlink" Target="https://podminky.urs.cz/item/CS_URS_2025_02/767161834" TargetMode="External"/><Relationship Id="rId308" Type="http://schemas.openxmlformats.org/officeDocument/2006/relationships/hyperlink" Target="https://podminky.urs.cz/item/CS_URS_2025_02/771474141" TargetMode="External"/><Relationship Id="rId329" Type="http://schemas.openxmlformats.org/officeDocument/2006/relationships/hyperlink" Target="https://podminky.urs.cz/item/CS_URS_2025_02/783314203" TargetMode="External"/><Relationship Id="rId47" Type="http://schemas.openxmlformats.org/officeDocument/2006/relationships/hyperlink" Target="https://podminky.urs.cz/item/CS_URS_2025_02/279321347" TargetMode="External"/><Relationship Id="rId68" Type="http://schemas.openxmlformats.org/officeDocument/2006/relationships/hyperlink" Target="https://podminky.urs.cz/item/CS_URS_2025_02/342272235" TargetMode="External"/><Relationship Id="rId89" Type="http://schemas.openxmlformats.org/officeDocument/2006/relationships/hyperlink" Target="https://podminky.urs.cz/item/CS_URS_2025_02/417321515" TargetMode="External"/><Relationship Id="rId112" Type="http://schemas.openxmlformats.org/officeDocument/2006/relationships/hyperlink" Target="https://podminky.urs.cz/item/CS_URS_2025_02/621211022" TargetMode="External"/><Relationship Id="rId133" Type="http://schemas.openxmlformats.org/officeDocument/2006/relationships/hyperlink" Target="https://podminky.urs.cz/item/CS_URS_2025_02/636311123" TargetMode="External"/><Relationship Id="rId154" Type="http://schemas.openxmlformats.org/officeDocument/2006/relationships/hyperlink" Target="https://podminky.urs.cz/item/CS_URS_2025_02/953961116" TargetMode="External"/><Relationship Id="rId175" Type="http://schemas.openxmlformats.org/officeDocument/2006/relationships/hyperlink" Target="https://podminky.urs.cz/item/CS_URS_2025_02/985311111" TargetMode="External"/><Relationship Id="rId340" Type="http://schemas.openxmlformats.org/officeDocument/2006/relationships/hyperlink" Target="https://podminky.urs.cz/item/CS_URS_2025_02/HZS1292" TargetMode="External"/><Relationship Id="rId196" Type="http://schemas.openxmlformats.org/officeDocument/2006/relationships/hyperlink" Target="https://podminky.urs.cz/item/CS_URS_2025_02/711111001" TargetMode="External"/><Relationship Id="rId200" Type="http://schemas.openxmlformats.org/officeDocument/2006/relationships/hyperlink" Target="https://podminky.urs.cz/item/CS_URS_2025_02/711142559" TargetMode="External"/><Relationship Id="rId16" Type="http://schemas.openxmlformats.org/officeDocument/2006/relationships/hyperlink" Target="https://podminky.urs.cz/item/CS_URS_2025_02/167111101" TargetMode="External"/><Relationship Id="rId221" Type="http://schemas.openxmlformats.org/officeDocument/2006/relationships/hyperlink" Target="https://podminky.urs.cz/item/CS_URS_2025_02/712440831" TargetMode="External"/><Relationship Id="rId242" Type="http://schemas.openxmlformats.org/officeDocument/2006/relationships/hyperlink" Target="https://podminky.urs.cz/item/CS_URS_2025_02/998751101" TargetMode="External"/><Relationship Id="rId263" Type="http://schemas.openxmlformats.org/officeDocument/2006/relationships/hyperlink" Target="https://podminky.urs.cz/item/CS_URS_2025_02/763172323" TargetMode="External"/><Relationship Id="rId284" Type="http://schemas.openxmlformats.org/officeDocument/2006/relationships/hyperlink" Target="https://podminky.urs.cz/item/CS_URS_2025_02/766682111" TargetMode="External"/><Relationship Id="rId319" Type="http://schemas.openxmlformats.org/officeDocument/2006/relationships/hyperlink" Target="https://podminky.urs.cz/item/CS_URS_2025_02/998777102" TargetMode="External"/><Relationship Id="rId37" Type="http://schemas.openxmlformats.org/officeDocument/2006/relationships/hyperlink" Target="https://podminky.urs.cz/item/CS_URS_2025_02/273321191" TargetMode="External"/><Relationship Id="rId58" Type="http://schemas.openxmlformats.org/officeDocument/2006/relationships/hyperlink" Target="https://podminky.urs.cz/item/CS_URS_2025_02/317142432" TargetMode="External"/><Relationship Id="rId79" Type="http://schemas.openxmlformats.org/officeDocument/2006/relationships/hyperlink" Target="https://podminky.urs.cz/item/CS_URS_2025_02/411121232" TargetMode="External"/><Relationship Id="rId102" Type="http://schemas.openxmlformats.org/officeDocument/2006/relationships/hyperlink" Target="https://podminky.urs.cz/item/CS_URS_2025_02/612315422" TargetMode="External"/><Relationship Id="rId123" Type="http://schemas.openxmlformats.org/officeDocument/2006/relationships/hyperlink" Target="https://podminky.urs.cz/item/CS_URS_2025_02/631319013" TargetMode="External"/><Relationship Id="rId144" Type="http://schemas.openxmlformats.org/officeDocument/2006/relationships/hyperlink" Target="https://podminky.urs.cz/item/CS_URS_2025_02/949101112" TargetMode="External"/><Relationship Id="rId330" Type="http://schemas.openxmlformats.org/officeDocument/2006/relationships/hyperlink" Target="https://podminky.urs.cz/item/CS_URS_2025_02/783315101" TargetMode="External"/><Relationship Id="rId90" Type="http://schemas.openxmlformats.org/officeDocument/2006/relationships/hyperlink" Target="https://podminky.urs.cz/item/CS_URS_2025_02/417351115" TargetMode="External"/><Relationship Id="rId165" Type="http://schemas.openxmlformats.org/officeDocument/2006/relationships/hyperlink" Target="https://podminky.urs.cz/item/CS_URS_2025_02/966077111" TargetMode="External"/><Relationship Id="rId186" Type="http://schemas.openxmlformats.org/officeDocument/2006/relationships/hyperlink" Target="https://podminky.urs.cz/item/CS_URS_2025_02/977211112" TargetMode="External"/><Relationship Id="rId211" Type="http://schemas.openxmlformats.org/officeDocument/2006/relationships/hyperlink" Target="https://podminky.urs.cz/item/CS_URS_2025_02/712331111" TargetMode="External"/><Relationship Id="rId232" Type="http://schemas.openxmlformats.org/officeDocument/2006/relationships/hyperlink" Target="https://podminky.urs.cz/item/CS_URS_2025_02/713490811" TargetMode="External"/><Relationship Id="rId253" Type="http://schemas.openxmlformats.org/officeDocument/2006/relationships/hyperlink" Target="https://podminky.urs.cz/item/CS_URS_2025_02/762810016" TargetMode="External"/><Relationship Id="rId274" Type="http://schemas.openxmlformats.org/officeDocument/2006/relationships/hyperlink" Target="https://podminky.urs.cz/item/CS_URS_2025_02/764227402" TargetMode="External"/><Relationship Id="rId295" Type="http://schemas.openxmlformats.org/officeDocument/2006/relationships/hyperlink" Target="https://podminky.urs.cz/item/CS_URS_2025_02/767223212" TargetMode="External"/><Relationship Id="rId309" Type="http://schemas.openxmlformats.org/officeDocument/2006/relationships/hyperlink" Target="https://podminky.urs.cz/item/CS_URS_2025_02/771474142" TargetMode="External"/><Relationship Id="rId27" Type="http://schemas.openxmlformats.org/officeDocument/2006/relationships/hyperlink" Target="https://podminky.urs.cz/item/CS_URS_2025_02/183101321" TargetMode="External"/><Relationship Id="rId48" Type="http://schemas.openxmlformats.org/officeDocument/2006/relationships/hyperlink" Target="https://podminky.urs.cz/item/CS_URS_2025_02/279351311" TargetMode="External"/><Relationship Id="rId69" Type="http://schemas.openxmlformats.org/officeDocument/2006/relationships/hyperlink" Target="https://podminky.urs.cz/item/CS_URS_2025_02/342291121" TargetMode="External"/><Relationship Id="rId113" Type="http://schemas.openxmlformats.org/officeDocument/2006/relationships/hyperlink" Target="https://podminky.urs.cz/item/CS_URS_2025_02/621221032" TargetMode="External"/><Relationship Id="rId134" Type="http://schemas.openxmlformats.org/officeDocument/2006/relationships/hyperlink" Target="https://podminky.urs.cz/item/CS_URS_2025_02/637121112" TargetMode="External"/><Relationship Id="rId320" Type="http://schemas.openxmlformats.org/officeDocument/2006/relationships/hyperlink" Target="https://podminky.urs.cz/item/CS_URS_2025_02/781111011" TargetMode="External"/><Relationship Id="rId80" Type="http://schemas.openxmlformats.org/officeDocument/2006/relationships/hyperlink" Target="https://podminky.urs.cz/item/CS_URS_2025_02/411321414" TargetMode="External"/><Relationship Id="rId155" Type="http://schemas.openxmlformats.org/officeDocument/2006/relationships/hyperlink" Target="https://podminky.urs.cz/item/CS_URS_2025_02/953965131" TargetMode="External"/><Relationship Id="rId176" Type="http://schemas.openxmlformats.org/officeDocument/2006/relationships/hyperlink" Target="https://podminky.urs.cz/item/CS_URS_2025_02/985311112" TargetMode="External"/><Relationship Id="rId197" Type="http://schemas.openxmlformats.org/officeDocument/2006/relationships/hyperlink" Target="https://podminky.urs.cz/item/CS_URS_2025_02/711112001" TargetMode="External"/><Relationship Id="rId341" Type="http://schemas.openxmlformats.org/officeDocument/2006/relationships/printerSettings" Target="../printerSettings/printerSettings3.bin"/><Relationship Id="rId201" Type="http://schemas.openxmlformats.org/officeDocument/2006/relationships/hyperlink" Target="https://podminky.urs.cz/item/CS_URS_2025_02/711161275" TargetMode="External"/><Relationship Id="rId222" Type="http://schemas.openxmlformats.org/officeDocument/2006/relationships/hyperlink" Target="https://podminky.urs.cz/item/CS_URS_2025_02/712461801" TargetMode="External"/><Relationship Id="rId243" Type="http://schemas.openxmlformats.org/officeDocument/2006/relationships/hyperlink" Target="https://podminky.urs.cz/item/CS_URS_2025_02/762111811" TargetMode="External"/><Relationship Id="rId264" Type="http://schemas.openxmlformats.org/officeDocument/2006/relationships/hyperlink" Target="https://podminky.urs.cz/item/CS_URS_2025_02/998763101" TargetMode="External"/><Relationship Id="rId285" Type="http://schemas.openxmlformats.org/officeDocument/2006/relationships/hyperlink" Target="https://podminky.urs.cz/item/CS_URS_2025_02/766682112" TargetMode="External"/><Relationship Id="rId17" Type="http://schemas.openxmlformats.org/officeDocument/2006/relationships/hyperlink" Target="https://podminky.urs.cz/item/CS_URS_2025_02/167111102" TargetMode="External"/><Relationship Id="rId38" Type="http://schemas.openxmlformats.org/officeDocument/2006/relationships/hyperlink" Target="https://podminky.urs.cz/item/CS_URS_2025_02/273351121" TargetMode="External"/><Relationship Id="rId59" Type="http://schemas.openxmlformats.org/officeDocument/2006/relationships/hyperlink" Target="https://podminky.urs.cz/item/CS_URS_2025_02/317143431" TargetMode="External"/><Relationship Id="rId103" Type="http://schemas.openxmlformats.org/officeDocument/2006/relationships/hyperlink" Target="https://podminky.urs.cz/item/CS_URS_2025_02/612341121" TargetMode="External"/><Relationship Id="rId124" Type="http://schemas.openxmlformats.org/officeDocument/2006/relationships/hyperlink" Target="https://podminky.urs.cz/item/CS_URS_2025_02/631362021" TargetMode="External"/><Relationship Id="rId310" Type="http://schemas.openxmlformats.org/officeDocument/2006/relationships/hyperlink" Target="https://podminky.urs.cz/item/CS_URS_2025_02/771575633" TargetMode="External"/><Relationship Id="rId70" Type="http://schemas.openxmlformats.org/officeDocument/2006/relationships/hyperlink" Target="https://podminky.urs.cz/item/CS_URS_2025_02/342291131" TargetMode="External"/><Relationship Id="rId91" Type="http://schemas.openxmlformats.org/officeDocument/2006/relationships/hyperlink" Target="https://podminky.urs.cz/item/CS_URS_2025_02/417351116" TargetMode="External"/><Relationship Id="rId145" Type="http://schemas.openxmlformats.org/officeDocument/2006/relationships/hyperlink" Target="https://podminky.urs.cz/item/CS_URS_2025_02/952901111" TargetMode="External"/><Relationship Id="rId166" Type="http://schemas.openxmlformats.org/officeDocument/2006/relationships/hyperlink" Target="https://podminky.urs.cz/item/CS_URS_2025_02/973031324" TargetMode="External"/><Relationship Id="rId187" Type="http://schemas.openxmlformats.org/officeDocument/2006/relationships/hyperlink" Target="https://podminky.urs.cz/item/CS_URS_2025_02/977211113" TargetMode="External"/><Relationship Id="rId331" Type="http://schemas.openxmlformats.org/officeDocument/2006/relationships/hyperlink" Target="https://podminky.urs.cz/item/CS_URS_2025_02/783317101" TargetMode="External"/><Relationship Id="rId1" Type="http://schemas.openxmlformats.org/officeDocument/2006/relationships/hyperlink" Target="https://podminky.urs.cz/item/CS_URS_2025_02/111251102" TargetMode="External"/><Relationship Id="rId212" Type="http://schemas.openxmlformats.org/officeDocument/2006/relationships/hyperlink" Target="https://podminky.urs.cz/item/CS_URS_2025_02/712341559" TargetMode="External"/><Relationship Id="rId233" Type="http://schemas.openxmlformats.org/officeDocument/2006/relationships/hyperlink" Target="https://podminky.urs.cz/item/CS_URS_2025_02/998713102" TargetMode="External"/><Relationship Id="rId254" Type="http://schemas.openxmlformats.org/officeDocument/2006/relationships/hyperlink" Target="https://podminky.urs.cz/item/CS_URS_2025_02/762822120" TargetMode="External"/><Relationship Id="rId28" Type="http://schemas.openxmlformats.org/officeDocument/2006/relationships/hyperlink" Target="https://podminky.urs.cz/item/CS_URS_2025_02/183211312" TargetMode="External"/><Relationship Id="rId49" Type="http://schemas.openxmlformats.org/officeDocument/2006/relationships/hyperlink" Target="https://podminky.urs.cz/item/CS_URS_2025_02/279351312" TargetMode="External"/><Relationship Id="rId114" Type="http://schemas.openxmlformats.org/officeDocument/2006/relationships/hyperlink" Target="https://podminky.urs.cz/item/CS_URS_2025_02/622151001" TargetMode="External"/><Relationship Id="rId275" Type="http://schemas.openxmlformats.org/officeDocument/2006/relationships/hyperlink" Target="https://podminky.urs.cz/item/CS_URS_2025_02/764227403" TargetMode="External"/><Relationship Id="rId296" Type="http://schemas.openxmlformats.org/officeDocument/2006/relationships/hyperlink" Target="https://podminky.urs.cz/item/CS_URS_2025_02/767311840" TargetMode="External"/><Relationship Id="rId300" Type="http://schemas.openxmlformats.org/officeDocument/2006/relationships/hyperlink" Target="https://podminky.urs.cz/item/CS_URS_2025_02/767691822" TargetMode="External"/><Relationship Id="rId60" Type="http://schemas.openxmlformats.org/officeDocument/2006/relationships/hyperlink" Target="https://podminky.urs.cz/item/CS_URS_2025_02/317143432" TargetMode="External"/><Relationship Id="rId81" Type="http://schemas.openxmlformats.org/officeDocument/2006/relationships/hyperlink" Target="https://podminky.urs.cz/item/CS_URS_2025_02/411351011" TargetMode="External"/><Relationship Id="rId135" Type="http://schemas.openxmlformats.org/officeDocument/2006/relationships/hyperlink" Target="https://podminky.urs.cz/item/CS_URS_2025_02/642944121" TargetMode="External"/><Relationship Id="rId156" Type="http://schemas.openxmlformats.org/officeDocument/2006/relationships/hyperlink" Target="https://podminky.urs.cz/item/CS_URS_2025_02/953993311" TargetMode="External"/><Relationship Id="rId177" Type="http://schemas.openxmlformats.org/officeDocument/2006/relationships/hyperlink" Target="https://podminky.urs.cz/item/CS_URS_2025_02/961044111" TargetMode="External"/><Relationship Id="rId198" Type="http://schemas.openxmlformats.org/officeDocument/2006/relationships/hyperlink" Target="https://podminky.urs.cz/item/CS_URS_2025_02/711141559" TargetMode="External"/><Relationship Id="rId321" Type="http://schemas.openxmlformats.org/officeDocument/2006/relationships/hyperlink" Target="https://podminky.urs.cz/item/CS_URS_2025_02/781121011" TargetMode="External"/><Relationship Id="rId342" Type="http://schemas.openxmlformats.org/officeDocument/2006/relationships/drawing" Target="../drawings/drawing2.xml"/><Relationship Id="rId202" Type="http://schemas.openxmlformats.org/officeDocument/2006/relationships/hyperlink" Target="https://podminky.urs.cz/item/CS_URS_2025_02/711191201" TargetMode="External"/><Relationship Id="rId223" Type="http://schemas.openxmlformats.org/officeDocument/2006/relationships/hyperlink" Target="https://podminky.urs.cz/item/CS_URS_2025_02/712941963" TargetMode="External"/><Relationship Id="rId244" Type="http://schemas.openxmlformats.org/officeDocument/2006/relationships/hyperlink" Target="https://podminky.urs.cz/item/CS_URS_2025_02/762123210" TargetMode="External"/><Relationship Id="rId18" Type="http://schemas.openxmlformats.org/officeDocument/2006/relationships/hyperlink" Target="https://podminky.urs.cz/item/CS_URS_2025_02/171201231" TargetMode="External"/><Relationship Id="rId39" Type="http://schemas.openxmlformats.org/officeDocument/2006/relationships/hyperlink" Target="https://podminky.urs.cz/item/CS_URS_2025_02/273351122" TargetMode="External"/><Relationship Id="rId265" Type="http://schemas.openxmlformats.org/officeDocument/2006/relationships/hyperlink" Target="https://podminky.urs.cz/item/CS_URS_2025_02/764001821" TargetMode="External"/><Relationship Id="rId286" Type="http://schemas.openxmlformats.org/officeDocument/2006/relationships/hyperlink" Target="https://podminky.urs.cz/item/CS_URS_2025_02/766691914" TargetMode="External"/><Relationship Id="rId50" Type="http://schemas.openxmlformats.org/officeDocument/2006/relationships/hyperlink" Target="https://podminky.urs.cz/item/CS_URS_2025_02/279361821" TargetMode="External"/><Relationship Id="rId104" Type="http://schemas.openxmlformats.org/officeDocument/2006/relationships/hyperlink" Target="https://podminky.urs.cz/item/CS_URS_2025_02/612381036" TargetMode="External"/><Relationship Id="rId125" Type="http://schemas.openxmlformats.org/officeDocument/2006/relationships/hyperlink" Target="https://podminky.urs.cz/item/CS_URS_2025_02/632441217" TargetMode="External"/><Relationship Id="rId146" Type="http://schemas.openxmlformats.org/officeDocument/2006/relationships/hyperlink" Target="https://podminky.urs.cz/item/CS_URS_2025_02/952901411" TargetMode="External"/><Relationship Id="rId167" Type="http://schemas.openxmlformats.org/officeDocument/2006/relationships/hyperlink" Target="https://podminky.urs.cz/item/CS_URS_2025_02/973031345" TargetMode="External"/><Relationship Id="rId188" Type="http://schemas.openxmlformats.org/officeDocument/2006/relationships/hyperlink" Target="https://podminky.urs.cz/item/CS_URS_2025_02/977312112" TargetMode="External"/><Relationship Id="rId311" Type="http://schemas.openxmlformats.org/officeDocument/2006/relationships/hyperlink" Target="https://podminky.urs.cz/item/CS_URS_2025_02/771577261" TargetMode="External"/><Relationship Id="rId332" Type="http://schemas.openxmlformats.org/officeDocument/2006/relationships/hyperlink" Target="https://podminky.urs.cz/item/CS_URS_2025_02/783932151" TargetMode="External"/><Relationship Id="rId71" Type="http://schemas.openxmlformats.org/officeDocument/2006/relationships/hyperlink" Target="https://podminky.urs.cz/item/CS_URS_2025_02/346272216" TargetMode="External"/><Relationship Id="rId92" Type="http://schemas.openxmlformats.org/officeDocument/2006/relationships/hyperlink" Target="https://podminky.urs.cz/item/CS_URS_2025_02/417361821" TargetMode="External"/><Relationship Id="rId213" Type="http://schemas.openxmlformats.org/officeDocument/2006/relationships/hyperlink" Target="https://podminky.urs.cz/item/CS_URS_2025_02/712361705" TargetMode="External"/><Relationship Id="rId234" Type="http://schemas.openxmlformats.org/officeDocument/2006/relationships/hyperlink" Target="https://podminky.urs.cz/item/CS_URS_2025_02/714123001" TargetMode="External"/><Relationship Id="rId2" Type="http://schemas.openxmlformats.org/officeDocument/2006/relationships/hyperlink" Target="https://podminky.urs.cz/item/CS_URS_2025_02/112101121" TargetMode="External"/><Relationship Id="rId29" Type="http://schemas.openxmlformats.org/officeDocument/2006/relationships/hyperlink" Target="https://podminky.urs.cz/item/CS_URS_2025_02/184102115" TargetMode="External"/><Relationship Id="rId255" Type="http://schemas.openxmlformats.org/officeDocument/2006/relationships/hyperlink" Target="https://podminky.urs.cz/item/CS_URS_2025_02/762822820" TargetMode="External"/><Relationship Id="rId276" Type="http://schemas.openxmlformats.org/officeDocument/2006/relationships/hyperlink" Target="https://podminky.urs.cz/item/CS_URS_2025_02/998764102" TargetMode="External"/><Relationship Id="rId297" Type="http://schemas.openxmlformats.org/officeDocument/2006/relationships/hyperlink" Target="https://podminky.urs.cz/item/CS_URS_2025_02/767426201" TargetMode="External"/><Relationship Id="rId40" Type="http://schemas.openxmlformats.org/officeDocument/2006/relationships/hyperlink" Target="https://podminky.urs.cz/item/CS_URS_2025_02/273361413" TargetMode="External"/><Relationship Id="rId115" Type="http://schemas.openxmlformats.org/officeDocument/2006/relationships/hyperlink" Target="https://podminky.urs.cz/item/CS_URS_2025_02/622271041" TargetMode="External"/><Relationship Id="rId136" Type="http://schemas.openxmlformats.org/officeDocument/2006/relationships/hyperlink" Target="https://podminky.urs.cz/item/CS_URS_2025_02/893215121" TargetMode="External"/><Relationship Id="rId157" Type="http://schemas.openxmlformats.org/officeDocument/2006/relationships/hyperlink" Target="https://podminky.urs.cz/item/CS_URS_2025_02/953993326" TargetMode="External"/><Relationship Id="rId178" Type="http://schemas.openxmlformats.org/officeDocument/2006/relationships/hyperlink" Target="https://podminky.urs.cz/item/CS_URS_2025_02/962031011" TargetMode="External"/><Relationship Id="rId301" Type="http://schemas.openxmlformats.org/officeDocument/2006/relationships/hyperlink" Target="https://podminky.urs.cz/item/CS_URS_2025_02/767995102" TargetMode="External"/><Relationship Id="rId322" Type="http://schemas.openxmlformats.org/officeDocument/2006/relationships/hyperlink" Target="https://podminky.urs.cz/item/CS_URS_2025_02/781475413" TargetMode="External"/><Relationship Id="rId61" Type="http://schemas.openxmlformats.org/officeDocument/2006/relationships/hyperlink" Target="https://podminky.urs.cz/item/CS_URS_2025_02/317251003" TargetMode="External"/><Relationship Id="rId82" Type="http://schemas.openxmlformats.org/officeDocument/2006/relationships/hyperlink" Target="https://podminky.urs.cz/item/CS_URS_2025_02/411351012" TargetMode="External"/><Relationship Id="rId199" Type="http://schemas.openxmlformats.org/officeDocument/2006/relationships/hyperlink" Target="https://podminky.urs.cz/item/CS_URS_2025_02/711141811" TargetMode="External"/><Relationship Id="rId203" Type="http://schemas.openxmlformats.org/officeDocument/2006/relationships/hyperlink" Target="https://podminky.urs.cz/item/CS_URS_2025_02/711191201" TargetMode="External"/><Relationship Id="rId19" Type="http://schemas.openxmlformats.org/officeDocument/2006/relationships/hyperlink" Target="https://podminky.urs.cz/item/CS_URS_2025_02/171251201" TargetMode="External"/><Relationship Id="rId224" Type="http://schemas.openxmlformats.org/officeDocument/2006/relationships/hyperlink" Target="https://podminky.urs.cz/item/CS_URS_2025_02/712941963" TargetMode="External"/><Relationship Id="rId245" Type="http://schemas.openxmlformats.org/officeDocument/2006/relationships/hyperlink" Target="https://podminky.urs.cz/item/CS_URS_2025_02/762131811" TargetMode="External"/><Relationship Id="rId266" Type="http://schemas.openxmlformats.org/officeDocument/2006/relationships/hyperlink" Target="https://podminky.urs.cz/item/CS_URS_2025_02/764002841" TargetMode="External"/><Relationship Id="rId287" Type="http://schemas.openxmlformats.org/officeDocument/2006/relationships/hyperlink" Target="https://podminky.urs.cz/item/CS_URS_2025_02/766821111" TargetMode="External"/><Relationship Id="rId30" Type="http://schemas.openxmlformats.org/officeDocument/2006/relationships/hyperlink" Target="https://podminky.urs.cz/item/CS_URS_2025_02/184215413" TargetMode="External"/><Relationship Id="rId105" Type="http://schemas.openxmlformats.org/officeDocument/2006/relationships/hyperlink" Target="https://podminky.urs.cz/item/CS_URS_2025_02/612822021" TargetMode="External"/><Relationship Id="rId126" Type="http://schemas.openxmlformats.org/officeDocument/2006/relationships/hyperlink" Target="https://podminky.urs.cz/item/CS_URS_2025_02/632451456" TargetMode="External"/><Relationship Id="rId147" Type="http://schemas.openxmlformats.org/officeDocument/2006/relationships/hyperlink" Target="https://podminky.urs.cz/item/CS_URS_2025_02/952902611" TargetMode="External"/><Relationship Id="rId168" Type="http://schemas.openxmlformats.org/officeDocument/2006/relationships/hyperlink" Target="https://podminky.urs.cz/item/CS_URS_2025_02/977151111" TargetMode="External"/><Relationship Id="rId312" Type="http://schemas.openxmlformats.org/officeDocument/2006/relationships/hyperlink" Target="https://podminky.urs.cz/item/CS_URS_2025_02/771591483" TargetMode="External"/><Relationship Id="rId333" Type="http://schemas.openxmlformats.org/officeDocument/2006/relationships/hyperlink" Target="https://podminky.urs.cz/item/CS_URS_2025_02/783937163" TargetMode="External"/><Relationship Id="rId51" Type="http://schemas.openxmlformats.org/officeDocument/2006/relationships/hyperlink" Target="https://podminky.urs.cz/item/CS_URS_2025_02/279362021" TargetMode="External"/><Relationship Id="rId72" Type="http://schemas.openxmlformats.org/officeDocument/2006/relationships/hyperlink" Target="https://podminky.urs.cz/item/CS_URS_2025_02/346272226" TargetMode="External"/><Relationship Id="rId93" Type="http://schemas.openxmlformats.org/officeDocument/2006/relationships/hyperlink" Target="https://podminky.urs.cz/item/CS_URS_2025_02/452311141" TargetMode="External"/><Relationship Id="rId189" Type="http://schemas.openxmlformats.org/officeDocument/2006/relationships/hyperlink" Target="https://podminky.urs.cz/item/CS_URS_2025_02/997221141" TargetMode="External"/><Relationship Id="rId3" Type="http://schemas.openxmlformats.org/officeDocument/2006/relationships/hyperlink" Target="https://podminky.urs.cz/item/CS_URS_2025_02/113106022" TargetMode="External"/><Relationship Id="rId214" Type="http://schemas.openxmlformats.org/officeDocument/2006/relationships/hyperlink" Target="https://podminky.urs.cz/item/CS_URS_2025_02/712362701" TargetMode="External"/><Relationship Id="rId235" Type="http://schemas.openxmlformats.org/officeDocument/2006/relationships/hyperlink" Target="https://podminky.urs.cz/item/CS_URS_2025_02/998714102" TargetMode="External"/><Relationship Id="rId256" Type="http://schemas.openxmlformats.org/officeDocument/2006/relationships/hyperlink" Target="https://podminky.urs.cz/item/CS_URS_2025_02/762953801" TargetMode="External"/><Relationship Id="rId277" Type="http://schemas.openxmlformats.org/officeDocument/2006/relationships/hyperlink" Target="https://podminky.urs.cz/item/CS_URS_2025_02/765192011" TargetMode="External"/><Relationship Id="rId298" Type="http://schemas.openxmlformats.org/officeDocument/2006/relationships/hyperlink" Target="https://podminky.urs.cz/item/CS_URS_2025_02/767620222" TargetMode="External"/><Relationship Id="rId116" Type="http://schemas.openxmlformats.org/officeDocument/2006/relationships/hyperlink" Target="https://podminky.urs.cz/item/CS_URS_2025_02/629995101" TargetMode="External"/><Relationship Id="rId137" Type="http://schemas.openxmlformats.org/officeDocument/2006/relationships/hyperlink" Target="https://podminky.urs.cz/item/CS_URS_2025_02/916131113" TargetMode="External"/><Relationship Id="rId158" Type="http://schemas.openxmlformats.org/officeDocument/2006/relationships/hyperlink" Target="https://podminky.urs.cz/item/CS_URS_2025_02/961031513" TargetMode="External"/><Relationship Id="rId302" Type="http://schemas.openxmlformats.org/officeDocument/2006/relationships/hyperlink" Target="https://podminky.urs.cz/item/CS_URS_2025_02/767995111" TargetMode="External"/><Relationship Id="rId323" Type="http://schemas.openxmlformats.org/officeDocument/2006/relationships/hyperlink" Target="https://podminky.urs.cz/item/CS_URS_2025_02/781491011" TargetMode="External"/><Relationship Id="rId20" Type="http://schemas.openxmlformats.org/officeDocument/2006/relationships/hyperlink" Target="https://podminky.urs.cz/item/CS_URS_2025_02/175111201" TargetMode="External"/><Relationship Id="rId41" Type="http://schemas.openxmlformats.org/officeDocument/2006/relationships/hyperlink" Target="https://podminky.urs.cz/item/CS_URS_2025_02/274321117" TargetMode="External"/><Relationship Id="rId62" Type="http://schemas.openxmlformats.org/officeDocument/2006/relationships/hyperlink" Target="https://podminky.urs.cz/item/CS_URS_2025_02/317251005" TargetMode="External"/><Relationship Id="rId83" Type="http://schemas.openxmlformats.org/officeDocument/2006/relationships/hyperlink" Target="https://podminky.urs.cz/item/CS_URS_2025_02/411354311" TargetMode="External"/><Relationship Id="rId179" Type="http://schemas.openxmlformats.org/officeDocument/2006/relationships/hyperlink" Target="https://podminky.urs.cz/item/CS_URS_2025_02/962031132" TargetMode="External"/><Relationship Id="rId190" Type="http://schemas.openxmlformats.org/officeDocument/2006/relationships/hyperlink" Target="https://podminky.urs.cz/item/CS_URS_2025_02/997221551" TargetMode="External"/><Relationship Id="rId204" Type="http://schemas.openxmlformats.org/officeDocument/2006/relationships/hyperlink" Target="https://podminky.urs.cz/item/CS_URS_2025_02/711192201" TargetMode="External"/><Relationship Id="rId225" Type="http://schemas.openxmlformats.org/officeDocument/2006/relationships/hyperlink" Target="https://podminky.urs.cz/item/CS_URS_2025_02/998712102" TargetMode="External"/><Relationship Id="rId246" Type="http://schemas.openxmlformats.org/officeDocument/2006/relationships/hyperlink" Target="https://podminky.urs.cz/item/CS_URS_2025_02/762341014" TargetMode="External"/><Relationship Id="rId267" Type="http://schemas.openxmlformats.org/officeDocument/2006/relationships/hyperlink" Target="https://podminky.urs.cz/item/CS_URS_2025_02/764002851" TargetMode="External"/><Relationship Id="rId288" Type="http://schemas.openxmlformats.org/officeDocument/2006/relationships/hyperlink" Target="https://podminky.urs.cz/item/CS_URS_2025_02/998766102" TargetMode="External"/><Relationship Id="rId106" Type="http://schemas.openxmlformats.org/officeDocument/2006/relationships/hyperlink" Target="https://podminky.urs.cz/item/CS_URS_2025_02/619991001" TargetMode="External"/><Relationship Id="rId127" Type="http://schemas.openxmlformats.org/officeDocument/2006/relationships/hyperlink" Target="https://podminky.urs.cz/item/CS_URS_2025_02/632451491" TargetMode="External"/><Relationship Id="rId313" Type="http://schemas.openxmlformats.org/officeDocument/2006/relationships/hyperlink" Target="https://podminky.urs.cz/item/CS_URS_2025_02/998771102" TargetMode="External"/><Relationship Id="rId10" Type="http://schemas.openxmlformats.org/officeDocument/2006/relationships/hyperlink" Target="https://podminky.urs.cz/item/CS_URS_2025_02/162201405" TargetMode="External"/><Relationship Id="rId31" Type="http://schemas.openxmlformats.org/officeDocument/2006/relationships/hyperlink" Target="https://podminky.urs.cz/item/CS_URS_2025_02/184801121" TargetMode="External"/><Relationship Id="rId52" Type="http://schemas.openxmlformats.org/officeDocument/2006/relationships/hyperlink" Target="https://podminky.urs.cz/item/CS_URS_2025_02/311271031" TargetMode="External"/><Relationship Id="rId73" Type="http://schemas.openxmlformats.org/officeDocument/2006/relationships/hyperlink" Target="https://podminky.urs.cz/item/CS_URS_2025_02/346272236" TargetMode="External"/><Relationship Id="rId94" Type="http://schemas.openxmlformats.org/officeDocument/2006/relationships/hyperlink" Target="https://podminky.urs.cz/item/CS_URS_2025_02/564801012" TargetMode="External"/><Relationship Id="rId148" Type="http://schemas.openxmlformats.org/officeDocument/2006/relationships/hyperlink" Target="https://podminky.urs.cz/item/CS_URS_2025_02/953112133" TargetMode="External"/><Relationship Id="rId169" Type="http://schemas.openxmlformats.org/officeDocument/2006/relationships/hyperlink" Target="https://podminky.urs.cz/item/CS_URS_2025_02/977151124" TargetMode="External"/><Relationship Id="rId334" Type="http://schemas.openxmlformats.org/officeDocument/2006/relationships/hyperlink" Target="https://podminky.urs.cz/item/CS_URS_2025_02/784211001" TargetMode="External"/><Relationship Id="rId4" Type="http://schemas.openxmlformats.org/officeDocument/2006/relationships/hyperlink" Target="https://podminky.urs.cz/item/CS_URS_2025_02/113106121" TargetMode="External"/><Relationship Id="rId180" Type="http://schemas.openxmlformats.org/officeDocument/2006/relationships/hyperlink" Target="https://podminky.urs.cz/item/CS_URS_2025_02/962052210" TargetMode="External"/><Relationship Id="rId215" Type="http://schemas.openxmlformats.org/officeDocument/2006/relationships/hyperlink" Target="https://podminky.urs.cz/item/CS_URS_2025_02/712363352" TargetMode="External"/><Relationship Id="rId236" Type="http://schemas.openxmlformats.org/officeDocument/2006/relationships/hyperlink" Target="https://podminky.urs.cz/item/CS_URS_2025_02/721210824" TargetMode="External"/><Relationship Id="rId257" Type="http://schemas.openxmlformats.org/officeDocument/2006/relationships/hyperlink" Target="https://podminky.urs.cz/item/CS_URS_2025_02/762953811" TargetMode="External"/><Relationship Id="rId278" Type="http://schemas.openxmlformats.org/officeDocument/2006/relationships/hyperlink" Target="https://podminky.urs.cz/item/CS_URS_2025_02/998765102" TargetMode="External"/><Relationship Id="rId303" Type="http://schemas.openxmlformats.org/officeDocument/2006/relationships/hyperlink" Target="https://podminky.urs.cz/item/CS_URS_2025_02/767995113" TargetMode="External"/><Relationship Id="rId42" Type="http://schemas.openxmlformats.org/officeDocument/2006/relationships/hyperlink" Target="https://podminky.urs.cz/item/CS_URS_2025_02/274351101" TargetMode="External"/><Relationship Id="rId84" Type="http://schemas.openxmlformats.org/officeDocument/2006/relationships/hyperlink" Target="https://podminky.urs.cz/item/CS_URS_2025_02/411354312" TargetMode="External"/><Relationship Id="rId138" Type="http://schemas.openxmlformats.org/officeDocument/2006/relationships/hyperlink" Target="https://podminky.urs.cz/item/CS_URS_2025_02/931991111" TargetMode="External"/><Relationship Id="rId191" Type="http://schemas.openxmlformats.org/officeDocument/2006/relationships/hyperlink" Target="https://podminky.urs.cz/item/CS_URS_2025_02/997221559" TargetMode="External"/><Relationship Id="rId205" Type="http://schemas.openxmlformats.org/officeDocument/2006/relationships/hyperlink" Target="https://podminky.urs.cz/item/CS_URS_2025_02/711491171" TargetMode="External"/><Relationship Id="rId247" Type="http://schemas.openxmlformats.org/officeDocument/2006/relationships/hyperlink" Target="https://podminky.urs.cz/item/CS_URS_2025_02/762341017" TargetMode="External"/><Relationship Id="rId107" Type="http://schemas.openxmlformats.org/officeDocument/2006/relationships/hyperlink" Target="https://podminky.urs.cz/item/CS_URS_2025_02/619991005" TargetMode="External"/><Relationship Id="rId289" Type="http://schemas.openxmlformats.org/officeDocument/2006/relationships/hyperlink" Target="https://podminky.urs.cz/item/CS_URS_2025_02/767114131" TargetMode="External"/><Relationship Id="rId11" Type="http://schemas.openxmlformats.org/officeDocument/2006/relationships/hyperlink" Target="https://podminky.urs.cz/item/CS_URS_2025_02/162251102" TargetMode="External"/><Relationship Id="rId53" Type="http://schemas.openxmlformats.org/officeDocument/2006/relationships/hyperlink" Target="https://podminky.urs.cz/item/CS_URS_2025_02/311272031" TargetMode="External"/><Relationship Id="rId149" Type="http://schemas.openxmlformats.org/officeDocument/2006/relationships/hyperlink" Target="https://podminky.urs.cz/item/CS_URS_2025_02/953122111" TargetMode="External"/><Relationship Id="rId314" Type="http://schemas.openxmlformats.org/officeDocument/2006/relationships/hyperlink" Target="https://podminky.urs.cz/item/CS_URS_2025_02/776222111" TargetMode="External"/><Relationship Id="rId95" Type="http://schemas.openxmlformats.org/officeDocument/2006/relationships/hyperlink" Target="https://podminky.urs.cz/item/CS_URS_2025_02/564851011" TargetMode="External"/><Relationship Id="rId160" Type="http://schemas.openxmlformats.org/officeDocument/2006/relationships/hyperlink" Target="https://podminky.urs.cz/item/CS_URS_2025_02/962032112" TargetMode="External"/><Relationship Id="rId216" Type="http://schemas.openxmlformats.org/officeDocument/2006/relationships/hyperlink" Target="https://podminky.urs.cz/item/CS_URS_2025_02/712363358" TargetMode="External"/><Relationship Id="rId258" Type="http://schemas.openxmlformats.org/officeDocument/2006/relationships/hyperlink" Target="https://podminky.urs.cz/item/CS_URS_2025_02/998762102" TargetMode="External"/><Relationship Id="rId22" Type="http://schemas.openxmlformats.org/officeDocument/2006/relationships/hyperlink" Target="https://podminky.urs.cz/item/CS_URS_2025_02/175253101" TargetMode="External"/><Relationship Id="rId64" Type="http://schemas.openxmlformats.org/officeDocument/2006/relationships/hyperlink" Target="https://podminky.urs.cz/item/CS_URS_2025_02/317998113" TargetMode="External"/><Relationship Id="rId118" Type="http://schemas.openxmlformats.org/officeDocument/2006/relationships/hyperlink" Target="https://podminky.urs.cz/item/CS_URS_2025_02/631311124" TargetMode="External"/><Relationship Id="rId325" Type="http://schemas.openxmlformats.org/officeDocument/2006/relationships/hyperlink" Target="https://podminky.urs.cz/item/CS_URS_2025_02/781674123" TargetMode="External"/><Relationship Id="rId171" Type="http://schemas.openxmlformats.org/officeDocument/2006/relationships/hyperlink" Target="https://podminky.urs.cz/item/CS_URS_2025_02/978011141" TargetMode="External"/><Relationship Id="rId227" Type="http://schemas.openxmlformats.org/officeDocument/2006/relationships/hyperlink" Target="https://podminky.urs.cz/item/CS_URS_2025_02/713121112" TargetMode="External"/><Relationship Id="rId269" Type="http://schemas.openxmlformats.org/officeDocument/2006/relationships/hyperlink" Target="https://podminky.urs.cz/item/CS_URS_2025_02/764222434" TargetMode="External"/><Relationship Id="rId33" Type="http://schemas.openxmlformats.org/officeDocument/2006/relationships/hyperlink" Target="https://podminky.urs.cz/item/CS_URS_2025_02/185804111" TargetMode="External"/><Relationship Id="rId129" Type="http://schemas.openxmlformats.org/officeDocument/2006/relationships/hyperlink" Target="https://podminky.urs.cz/item/CS_URS_2025_02/634662111" TargetMode="External"/><Relationship Id="rId280" Type="http://schemas.openxmlformats.org/officeDocument/2006/relationships/hyperlink" Target="https://podminky.urs.cz/item/CS_URS_2025_02/766660002" TargetMode="External"/><Relationship Id="rId336" Type="http://schemas.openxmlformats.org/officeDocument/2006/relationships/hyperlink" Target="https://podminky.urs.cz/item/CS_URS_2025_02/998786102" TargetMode="External"/><Relationship Id="rId75" Type="http://schemas.openxmlformats.org/officeDocument/2006/relationships/hyperlink" Target="https://podminky.urs.cz/item/CS_URS_2025_02/346272266" TargetMode="External"/><Relationship Id="rId140" Type="http://schemas.openxmlformats.org/officeDocument/2006/relationships/hyperlink" Target="https://podminky.urs.cz/item/CS_URS_2025_02/941111121" TargetMode="External"/><Relationship Id="rId182" Type="http://schemas.openxmlformats.org/officeDocument/2006/relationships/hyperlink" Target="https://podminky.urs.cz/item/CS_URS_2025_02/965043441" TargetMode="External"/><Relationship Id="rId6" Type="http://schemas.openxmlformats.org/officeDocument/2006/relationships/hyperlink" Target="https://podminky.urs.cz/item/CS_URS_2025_02/113107511" TargetMode="External"/><Relationship Id="rId238" Type="http://schemas.openxmlformats.org/officeDocument/2006/relationships/hyperlink" Target="https://podminky.urs.cz/item/CS_URS_2025_02/998721102" TargetMode="External"/><Relationship Id="rId291" Type="http://schemas.openxmlformats.org/officeDocument/2006/relationships/hyperlink" Target="https://podminky.urs.cz/item/CS_URS_2025_02/767114821" TargetMode="External"/><Relationship Id="rId305" Type="http://schemas.openxmlformats.org/officeDocument/2006/relationships/hyperlink" Target="https://podminky.urs.cz/item/CS_URS_2025_02/767995115" TargetMode="External"/><Relationship Id="rId44" Type="http://schemas.openxmlformats.org/officeDocument/2006/relationships/hyperlink" Target="https://podminky.urs.cz/item/CS_URS_2025_02/274361413" TargetMode="External"/><Relationship Id="rId86" Type="http://schemas.openxmlformats.org/officeDocument/2006/relationships/hyperlink" Target="https://podminky.urs.cz/item/CS_URS_2025_02/411362021" TargetMode="External"/><Relationship Id="rId151" Type="http://schemas.openxmlformats.org/officeDocument/2006/relationships/hyperlink" Target="https://podminky.urs.cz/item/CS_URS_2025_02/953943112" TargetMode="External"/><Relationship Id="rId193" Type="http://schemas.openxmlformats.org/officeDocument/2006/relationships/hyperlink" Target="https://podminky.urs.cz/item/CS_URS_2025_02/997221615" TargetMode="External"/><Relationship Id="rId207" Type="http://schemas.openxmlformats.org/officeDocument/2006/relationships/hyperlink" Target="https://podminky.urs.cz/item/CS_URS_2025_02/711493001" TargetMode="External"/><Relationship Id="rId249" Type="http://schemas.openxmlformats.org/officeDocument/2006/relationships/hyperlink" Target="https://podminky.urs.cz/item/CS_URS_2025_02/762351130" TargetMode="External"/><Relationship Id="rId13" Type="http://schemas.openxmlformats.org/officeDocument/2006/relationships/hyperlink" Target="https://podminky.urs.cz/item/CS_URS_2025_02/162301931" TargetMode="External"/><Relationship Id="rId109" Type="http://schemas.openxmlformats.org/officeDocument/2006/relationships/hyperlink" Target="https://podminky.urs.cz/item/CS_URS_2025_02/619991021" TargetMode="External"/><Relationship Id="rId260" Type="http://schemas.openxmlformats.org/officeDocument/2006/relationships/hyperlink" Target="https://podminky.urs.cz/item/CS_URS_2025_02/763111426" TargetMode="External"/><Relationship Id="rId316" Type="http://schemas.openxmlformats.org/officeDocument/2006/relationships/hyperlink" Target="https://podminky.urs.cz/item/CS_URS_2025_02/777211212" TargetMode="External"/><Relationship Id="rId55" Type="http://schemas.openxmlformats.org/officeDocument/2006/relationships/hyperlink" Target="https://podminky.urs.cz/item/CS_URS_2025_02/311351312" TargetMode="External"/><Relationship Id="rId97" Type="http://schemas.openxmlformats.org/officeDocument/2006/relationships/hyperlink" Target="https://podminky.urs.cz/item/CS_URS_2025_02/596911111" TargetMode="External"/><Relationship Id="rId120" Type="http://schemas.openxmlformats.org/officeDocument/2006/relationships/hyperlink" Target="https://podminky.urs.cz/item/CS_URS_2025_02/631311135" TargetMode="External"/><Relationship Id="rId162" Type="http://schemas.openxmlformats.org/officeDocument/2006/relationships/hyperlink" Target="https://podminky.urs.cz/item/CS_URS_2025_02/963051113" TargetMode="External"/><Relationship Id="rId218" Type="http://schemas.openxmlformats.org/officeDocument/2006/relationships/hyperlink" Target="https://podminky.urs.cz/item/CS_URS_2025_02/712363362" TargetMode="External"/><Relationship Id="rId271" Type="http://schemas.openxmlformats.org/officeDocument/2006/relationships/hyperlink" Target="https://podminky.urs.cz/item/CS_URS_2025_02/764224404" TargetMode="External"/><Relationship Id="rId24" Type="http://schemas.openxmlformats.org/officeDocument/2006/relationships/hyperlink" Target="https://podminky.urs.cz/item/CS_URS_2025_02/181911101" TargetMode="External"/><Relationship Id="rId66" Type="http://schemas.openxmlformats.org/officeDocument/2006/relationships/hyperlink" Target="https://podminky.urs.cz/item/CS_URS_2025_02/341941004" TargetMode="External"/><Relationship Id="rId131" Type="http://schemas.openxmlformats.org/officeDocument/2006/relationships/hyperlink" Target="https://podminky.urs.cz/item/CS_URS_2025_02/635111241" TargetMode="External"/><Relationship Id="rId327" Type="http://schemas.openxmlformats.org/officeDocument/2006/relationships/hyperlink" Target="https://podminky.urs.cz/item/CS_URS_2025_02/783113121" TargetMode="External"/><Relationship Id="rId173" Type="http://schemas.openxmlformats.org/officeDocument/2006/relationships/hyperlink" Target="https://podminky.urs.cz/item/CS_URS_2025_02/978015391" TargetMode="External"/><Relationship Id="rId229" Type="http://schemas.openxmlformats.org/officeDocument/2006/relationships/hyperlink" Target="https://podminky.urs.cz/item/CS_URS_2025_02/71314113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5_02/564851011" TargetMode="External"/><Relationship Id="rId13" Type="http://schemas.openxmlformats.org/officeDocument/2006/relationships/hyperlink" Target="https://podminky.urs.cz/item/CS_URS_2025_02/997002511" TargetMode="External"/><Relationship Id="rId18" Type="http://schemas.openxmlformats.org/officeDocument/2006/relationships/printerSettings" Target="../printerSettings/printerSettings4.bin"/><Relationship Id="rId3" Type="http://schemas.openxmlformats.org/officeDocument/2006/relationships/hyperlink" Target="https://podminky.urs.cz/item/CS_URS_2025_02/113311171" TargetMode="External"/><Relationship Id="rId7" Type="http://schemas.openxmlformats.org/officeDocument/2006/relationships/hyperlink" Target="https://podminky.urs.cz/item/CS_URS_2025_02/185851121" TargetMode="External"/><Relationship Id="rId12" Type="http://schemas.openxmlformats.org/officeDocument/2006/relationships/hyperlink" Target="https://podminky.urs.cz/item/CS_URS_2025_02/919726123" TargetMode="External"/><Relationship Id="rId17" Type="http://schemas.openxmlformats.org/officeDocument/2006/relationships/hyperlink" Target="https://podminky.urs.cz/item/CS_URS_2025_02/998226011" TargetMode="External"/><Relationship Id="rId2" Type="http://schemas.openxmlformats.org/officeDocument/2006/relationships/hyperlink" Target="https://podminky.urs.cz/item/CS_URS_2025_02/113152111" TargetMode="External"/><Relationship Id="rId16" Type="http://schemas.openxmlformats.org/officeDocument/2006/relationships/hyperlink" Target="https://podminky.urs.cz/item/CS_URS_2025_02/997221861" TargetMode="External"/><Relationship Id="rId1" Type="http://schemas.openxmlformats.org/officeDocument/2006/relationships/hyperlink" Target="https://podminky.urs.cz/item/CS_URS_2025_02/113151111" TargetMode="External"/><Relationship Id="rId6" Type="http://schemas.openxmlformats.org/officeDocument/2006/relationships/hyperlink" Target="https://podminky.urs.cz/item/CS_URS_2025_02/182303111" TargetMode="External"/><Relationship Id="rId11" Type="http://schemas.openxmlformats.org/officeDocument/2006/relationships/hyperlink" Target="https://podminky.urs.cz/item/CS_URS_2025_02/584121111" TargetMode="External"/><Relationship Id="rId5" Type="http://schemas.openxmlformats.org/officeDocument/2006/relationships/hyperlink" Target="https://podminky.urs.cz/item/CS_URS_2025_02/181411131" TargetMode="External"/><Relationship Id="rId15" Type="http://schemas.openxmlformats.org/officeDocument/2006/relationships/hyperlink" Target="https://podminky.urs.cz/item/CS_URS_2025_02/997002611" TargetMode="External"/><Relationship Id="rId10" Type="http://schemas.openxmlformats.org/officeDocument/2006/relationships/hyperlink" Target="https://podminky.urs.cz/item/CS_URS_2025_02/584121109" TargetMode="External"/><Relationship Id="rId19" Type="http://schemas.openxmlformats.org/officeDocument/2006/relationships/drawing" Target="../drawings/drawing3.xml"/><Relationship Id="rId4" Type="http://schemas.openxmlformats.org/officeDocument/2006/relationships/hyperlink" Target="https://podminky.urs.cz/item/CS_URS_2025_02/181101123" TargetMode="External"/><Relationship Id="rId9" Type="http://schemas.openxmlformats.org/officeDocument/2006/relationships/hyperlink" Target="https://podminky.urs.cz/item/CS_URS_2025_02/564861011" TargetMode="External"/><Relationship Id="rId14" Type="http://schemas.openxmlformats.org/officeDocument/2006/relationships/hyperlink" Target="https://podminky.urs.cz/item/CS_URS_2025_02/99700251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odminky.urs.cz/item/CS_URS_2025_02/045303000" TargetMode="External"/><Relationship Id="rId13" Type="http://schemas.openxmlformats.org/officeDocument/2006/relationships/drawing" Target="../drawings/drawing4.xml"/><Relationship Id="rId3" Type="http://schemas.openxmlformats.org/officeDocument/2006/relationships/hyperlink" Target="https://podminky.urs.cz/item/CS_URS_2025_02/012444000" TargetMode="External"/><Relationship Id="rId7" Type="http://schemas.openxmlformats.org/officeDocument/2006/relationships/hyperlink" Target="https://podminky.urs.cz/item/CS_URS_2025_02/039103000" TargetMode="External"/><Relationship Id="rId12" Type="http://schemas.openxmlformats.org/officeDocument/2006/relationships/printerSettings" Target="../printerSettings/printerSettings5.bin"/><Relationship Id="rId2" Type="http://schemas.openxmlformats.org/officeDocument/2006/relationships/hyperlink" Target="https://podminky.urs.cz/item/CS_URS_2025_02/012164000" TargetMode="External"/><Relationship Id="rId1" Type="http://schemas.openxmlformats.org/officeDocument/2006/relationships/hyperlink" Target="https://podminky.urs.cz/item/CS_URS_2025_02/011514000" TargetMode="External"/><Relationship Id="rId6" Type="http://schemas.openxmlformats.org/officeDocument/2006/relationships/hyperlink" Target="https://podminky.urs.cz/item/CS_URS_2025_02/032503000" TargetMode="External"/><Relationship Id="rId11" Type="http://schemas.openxmlformats.org/officeDocument/2006/relationships/hyperlink" Target="https://podminky.urs.cz/item/CS_URS_2025_02/071103000" TargetMode="External"/><Relationship Id="rId5" Type="http://schemas.openxmlformats.org/officeDocument/2006/relationships/hyperlink" Target="https://podminky.urs.cz/item/CS_URS_2025_02/032103000" TargetMode="External"/><Relationship Id="rId10" Type="http://schemas.openxmlformats.org/officeDocument/2006/relationships/hyperlink" Target="https://podminky.urs.cz/item/CS_URS_2025_02/065002000" TargetMode="External"/><Relationship Id="rId4" Type="http://schemas.openxmlformats.org/officeDocument/2006/relationships/hyperlink" Target="https://podminky.urs.cz/item/CS_URS_2025_02/013254000" TargetMode="External"/><Relationship Id="rId9" Type="http://schemas.openxmlformats.org/officeDocument/2006/relationships/hyperlink" Target="https://podminky.urs.cz/item/CS_URS_2025_02/06230300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9"/>
  <sheetViews>
    <sheetView showGridLines="0" topLeftCell="A28" zoomScale="110" zoomScaleNormal="110" workbookViewId="0">
      <selection activeCell="C57" sqref="C57:J57"/>
    </sheetView>
  </sheetViews>
  <sheetFormatPr defaultRowHeight="10.199999999999999"/>
  <cols>
    <col min="1" max="1" width="8.28515625" style="183" customWidth="1"/>
    <col min="2" max="2" width="1.7109375" style="183" customWidth="1"/>
    <col min="3" max="4" width="5" style="183" customWidth="1"/>
    <col min="5" max="5" width="11.7109375" style="183" customWidth="1"/>
    <col min="6" max="6" width="9.140625" style="183" customWidth="1"/>
    <col min="7" max="7" width="5" style="183" customWidth="1"/>
    <col min="8" max="8" width="77.85546875" style="183" customWidth="1"/>
    <col min="9" max="10" width="20" style="183" customWidth="1"/>
    <col min="11" max="11" width="1.7109375" style="183" customWidth="1"/>
  </cols>
  <sheetData>
    <row r="1" spans="2:11" customFormat="1" ht="37.5" customHeight="1"/>
    <row r="2" spans="2:11" customFormat="1" ht="7.5" customHeight="1">
      <c r="B2" s="184"/>
      <c r="C2" s="185"/>
      <c r="D2" s="185"/>
      <c r="E2" s="185"/>
      <c r="F2" s="185"/>
      <c r="G2" s="185"/>
      <c r="H2" s="185"/>
      <c r="I2" s="185"/>
      <c r="J2" s="185"/>
      <c r="K2" s="186"/>
    </row>
    <row r="3" spans="2:11" s="15" customFormat="1" ht="45" customHeight="1">
      <c r="B3" s="187"/>
      <c r="C3" s="700" t="s">
        <v>4877</v>
      </c>
      <c r="D3" s="700"/>
      <c r="E3" s="700"/>
      <c r="F3" s="700"/>
      <c r="G3" s="700"/>
      <c r="H3" s="700"/>
      <c r="I3" s="700"/>
      <c r="J3" s="700"/>
      <c r="K3" s="188"/>
    </row>
    <row r="4" spans="2:11" customFormat="1" ht="25.5" customHeight="1">
      <c r="B4" s="189"/>
      <c r="C4" s="699" t="s">
        <v>4878</v>
      </c>
      <c r="D4" s="699"/>
      <c r="E4" s="699"/>
      <c r="F4" s="699"/>
      <c r="G4" s="699"/>
      <c r="H4" s="699"/>
      <c r="I4" s="699"/>
      <c r="J4" s="699"/>
      <c r="K4" s="190"/>
    </row>
    <row r="5" spans="2:11" customFormat="1" ht="5.25" customHeight="1">
      <c r="B5" s="189"/>
      <c r="C5" s="191"/>
      <c r="D5" s="191"/>
      <c r="E5" s="191"/>
      <c r="F5" s="191"/>
      <c r="G5" s="191"/>
      <c r="H5" s="191"/>
      <c r="I5" s="191"/>
      <c r="J5" s="191"/>
      <c r="K5" s="190"/>
    </row>
    <row r="6" spans="2:11" customFormat="1" ht="15" customHeight="1">
      <c r="B6" s="189"/>
      <c r="C6" s="698" t="s">
        <v>4879</v>
      </c>
      <c r="D6" s="698"/>
      <c r="E6" s="698"/>
      <c r="F6" s="698"/>
      <c r="G6" s="698"/>
      <c r="H6" s="698"/>
      <c r="I6" s="698"/>
      <c r="J6" s="698"/>
      <c r="K6" s="190"/>
    </row>
    <row r="7" spans="2:11" customFormat="1" ht="15" customHeight="1">
      <c r="B7" s="193"/>
      <c r="C7" s="698" t="s">
        <v>4880</v>
      </c>
      <c r="D7" s="698"/>
      <c r="E7" s="698"/>
      <c r="F7" s="698"/>
      <c r="G7" s="698"/>
      <c r="H7" s="698"/>
      <c r="I7" s="698"/>
      <c r="J7" s="698"/>
      <c r="K7" s="190"/>
    </row>
    <row r="8" spans="2:11" customFormat="1" ht="12.75" customHeight="1">
      <c r="B8" s="193"/>
      <c r="C8" s="192"/>
      <c r="D8" s="192"/>
      <c r="E8" s="192"/>
      <c r="F8" s="192"/>
      <c r="G8" s="192"/>
      <c r="H8" s="192"/>
      <c r="I8" s="192"/>
      <c r="J8" s="192"/>
      <c r="K8" s="190"/>
    </row>
    <row r="9" spans="2:11" customFormat="1" ht="15" customHeight="1">
      <c r="B9" s="193"/>
      <c r="C9" s="698" t="s">
        <v>4881</v>
      </c>
      <c r="D9" s="698"/>
      <c r="E9" s="698"/>
      <c r="F9" s="698"/>
      <c r="G9" s="698"/>
      <c r="H9" s="698"/>
      <c r="I9" s="698"/>
      <c r="J9" s="698"/>
      <c r="K9" s="190"/>
    </row>
    <row r="10" spans="2:11" customFormat="1" ht="15" customHeight="1">
      <c r="B10" s="193"/>
      <c r="C10" s="192"/>
      <c r="D10" s="698" t="s">
        <v>4882</v>
      </c>
      <c r="E10" s="698"/>
      <c r="F10" s="698"/>
      <c r="G10" s="698"/>
      <c r="H10" s="698"/>
      <c r="I10" s="698"/>
      <c r="J10" s="698"/>
      <c r="K10" s="190"/>
    </row>
    <row r="11" spans="2:11" customFormat="1" ht="15" customHeight="1">
      <c r="B11" s="193"/>
      <c r="C11" s="194"/>
      <c r="D11" s="698" t="s">
        <v>4883</v>
      </c>
      <c r="E11" s="698"/>
      <c r="F11" s="698"/>
      <c r="G11" s="698"/>
      <c r="H11" s="698"/>
      <c r="I11" s="698"/>
      <c r="J11" s="698"/>
      <c r="K11" s="190"/>
    </row>
    <row r="12" spans="2:11" customFormat="1" ht="15" customHeight="1">
      <c r="B12" s="193"/>
      <c r="C12" s="194"/>
      <c r="D12" s="192"/>
      <c r="E12" s="192"/>
      <c r="F12" s="192"/>
      <c r="G12" s="192"/>
      <c r="H12" s="192"/>
      <c r="I12" s="192"/>
      <c r="J12" s="192"/>
      <c r="K12" s="190"/>
    </row>
    <row r="13" spans="2:11" customFormat="1" ht="15" customHeight="1">
      <c r="B13" s="193"/>
      <c r="C13" s="194"/>
      <c r="D13" s="195" t="s">
        <v>4884</v>
      </c>
      <c r="E13" s="192"/>
      <c r="F13" s="192"/>
      <c r="G13" s="192"/>
      <c r="H13" s="192"/>
      <c r="I13" s="192"/>
      <c r="J13" s="192"/>
      <c r="K13" s="190"/>
    </row>
    <row r="14" spans="2:11" customFormat="1" ht="12.75" customHeight="1">
      <c r="B14" s="193"/>
      <c r="C14" s="194"/>
      <c r="D14" s="194"/>
      <c r="E14" s="194"/>
      <c r="F14" s="194"/>
      <c r="G14" s="194"/>
      <c r="H14" s="194"/>
      <c r="I14" s="194"/>
      <c r="J14" s="194"/>
      <c r="K14" s="190"/>
    </row>
    <row r="15" spans="2:11" customFormat="1" ht="15" customHeight="1">
      <c r="B15" s="193"/>
      <c r="C15" s="194"/>
      <c r="D15" s="698" t="s">
        <v>4885</v>
      </c>
      <c r="E15" s="698"/>
      <c r="F15" s="698"/>
      <c r="G15" s="698"/>
      <c r="H15" s="698"/>
      <c r="I15" s="698"/>
      <c r="J15" s="698"/>
      <c r="K15" s="190"/>
    </row>
    <row r="16" spans="2:11" customFormat="1" ht="15" customHeight="1">
      <c r="B16" s="193"/>
      <c r="C16" s="194"/>
      <c r="D16" s="698" t="s">
        <v>4886</v>
      </c>
      <c r="E16" s="698"/>
      <c r="F16" s="698"/>
      <c r="G16" s="698"/>
      <c r="H16" s="698"/>
      <c r="I16" s="698"/>
      <c r="J16" s="698"/>
      <c r="K16" s="190"/>
    </row>
    <row r="17" spans="2:11" customFormat="1" ht="15" customHeight="1">
      <c r="B17" s="193"/>
      <c r="C17" s="194"/>
      <c r="D17" s="698" t="s">
        <v>4887</v>
      </c>
      <c r="E17" s="698"/>
      <c r="F17" s="698"/>
      <c r="G17" s="698"/>
      <c r="H17" s="698"/>
      <c r="I17" s="698"/>
      <c r="J17" s="698"/>
      <c r="K17" s="190"/>
    </row>
    <row r="18" spans="2:11" customFormat="1" ht="15" customHeight="1">
      <c r="B18" s="193"/>
      <c r="C18" s="194"/>
      <c r="D18" s="194"/>
      <c r="E18" s="196" t="s">
        <v>82</v>
      </c>
      <c r="F18" s="698" t="s">
        <v>4888</v>
      </c>
      <c r="G18" s="698"/>
      <c r="H18" s="698"/>
      <c r="I18" s="698"/>
      <c r="J18" s="698"/>
      <c r="K18" s="190"/>
    </row>
    <row r="19" spans="2:11" customFormat="1" ht="15" customHeight="1">
      <c r="B19" s="193"/>
      <c r="C19" s="194"/>
      <c r="D19" s="194"/>
      <c r="E19" s="196" t="s">
        <v>4889</v>
      </c>
      <c r="F19" s="698" t="s">
        <v>4890</v>
      </c>
      <c r="G19" s="698"/>
      <c r="H19" s="698"/>
      <c r="I19" s="698"/>
      <c r="J19" s="698"/>
      <c r="K19" s="190"/>
    </row>
    <row r="20" spans="2:11" customFormat="1" ht="15" customHeight="1">
      <c r="B20" s="193"/>
      <c r="C20" s="194"/>
      <c r="D20" s="194"/>
      <c r="E20" s="196" t="s">
        <v>4891</v>
      </c>
      <c r="F20" s="698" t="s">
        <v>4892</v>
      </c>
      <c r="G20" s="698"/>
      <c r="H20" s="698"/>
      <c r="I20" s="698"/>
      <c r="J20" s="698"/>
      <c r="K20" s="190"/>
    </row>
    <row r="21" spans="2:11" customFormat="1" ht="15" customHeight="1">
      <c r="B21" s="193"/>
      <c r="C21" s="194"/>
      <c r="D21" s="194"/>
      <c r="E21" s="196" t="s">
        <v>4893</v>
      </c>
      <c r="F21" s="698" t="s">
        <v>4894</v>
      </c>
      <c r="G21" s="698"/>
      <c r="H21" s="698"/>
      <c r="I21" s="698"/>
      <c r="J21" s="698"/>
      <c r="K21" s="190"/>
    </row>
    <row r="22" spans="2:11" customFormat="1" ht="15" customHeight="1">
      <c r="B22" s="193"/>
      <c r="C22" s="194"/>
      <c r="D22" s="194"/>
      <c r="E22" s="196" t="s">
        <v>4895</v>
      </c>
      <c r="F22" s="698" t="s">
        <v>4896</v>
      </c>
      <c r="G22" s="698"/>
      <c r="H22" s="698"/>
      <c r="I22" s="698"/>
      <c r="J22" s="698"/>
      <c r="K22" s="190"/>
    </row>
    <row r="23" spans="2:11" customFormat="1" ht="15" customHeight="1">
      <c r="B23" s="193"/>
      <c r="C23" s="194"/>
      <c r="D23" s="194"/>
      <c r="E23" s="196" t="s">
        <v>4897</v>
      </c>
      <c r="F23" s="698" t="s">
        <v>4898</v>
      </c>
      <c r="G23" s="698"/>
      <c r="H23" s="698"/>
      <c r="I23" s="698"/>
      <c r="J23" s="698"/>
      <c r="K23" s="190"/>
    </row>
    <row r="24" spans="2:11" customFormat="1" ht="12.75" customHeight="1">
      <c r="B24" s="193"/>
      <c r="C24" s="194"/>
      <c r="D24" s="194"/>
      <c r="E24" s="194"/>
      <c r="F24" s="194"/>
      <c r="G24" s="194"/>
      <c r="H24" s="194"/>
      <c r="I24" s="194"/>
      <c r="J24" s="194"/>
      <c r="K24" s="190"/>
    </row>
    <row r="25" spans="2:11" customFormat="1" ht="15" customHeight="1">
      <c r="B25" s="193"/>
      <c r="C25" s="698" t="s">
        <v>4899</v>
      </c>
      <c r="D25" s="698"/>
      <c r="E25" s="698"/>
      <c r="F25" s="698"/>
      <c r="G25" s="698"/>
      <c r="H25" s="698"/>
      <c r="I25" s="698"/>
      <c r="J25" s="698"/>
      <c r="K25" s="190"/>
    </row>
    <row r="26" spans="2:11" customFormat="1" ht="15" customHeight="1">
      <c r="B26" s="193"/>
      <c r="C26" s="698" t="s">
        <v>4900</v>
      </c>
      <c r="D26" s="698"/>
      <c r="E26" s="698"/>
      <c r="F26" s="698"/>
      <c r="G26" s="698"/>
      <c r="H26" s="698"/>
      <c r="I26" s="698"/>
      <c r="J26" s="698"/>
      <c r="K26" s="190"/>
    </row>
    <row r="27" spans="2:11" customFormat="1" ht="15" customHeight="1">
      <c r="B27" s="193"/>
      <c r="C27" s="192"/>
      <c r="D27" s="698" t="s">
        <v>4901</v>
      </c>
      <c r="E27" s="698"/>
      <c r="F27" s="698"/>
      <c r="G27" s="698"/>
      <c r="H27" s="698"/>
      <c r="I27" s="698"/>
      <c r="J27" s="698"/>
      <c r="K27" s="190"/>
    </row>
    <row r="28" spans="2:11" customFormat="1" ht="15" customHeight="1">
      <c r="B28" s="193"/>
      <c r="C28" s="194"/>
      <c r="D28" s="698" t="s">
        <v>4902</v>
      </c>
      <c r="E28" s="698"/>
      <c r="F28" s="698"/>
      <c r="G28" s="698"/>
      <c r="H28" s="698"/>
      <c r="I28" s="698"/>
      <c r="J28" s="698"/>
      <c r="K28" s="190"/>
    </row>
    <row r="29" spans="2:11" customFormat="1" ht="12.75" customHeight="1">
      <c r="B29" s="193"/>
      <c r="C29" s="194"/>
      <c r="D29" s="194"/>
      <c r="E29" s="194"/>
      <c r="F29" s="194"/>
      <c r="G29" s="194"/>
      <c r="H29" s="194"/>
      <c r="I29" s="194"/>
      <c r="J29" s="194"/>
      <c r="K29" s="190"/>
    </row>
    <row r="30" spans="2:11" customFormat="1" ht="15" customHeight="1">
      <c r="B30" s="193"/>
      <c r="C30" s="194"/>
      <c r="D30" s="698" t="s">
        <v>4903</v>
      </c>
      <c r="E30" s="698"/>
      <c r="F30" s="698"/>
      <c r="G30" s="698"/>
      <c r="H30" s="698"/>
      <c r="I30" s="698"/>
      <c r="J30" s="698"/>
      <c r="K30" s="190"/>
    </row>
    <row r="31" spans="2:11" customFormat="1" ht="15" customHeight="1">
      <c r="B31" s="193"/>
      <c r="C31" s="194"/>
      <c r="D31" s="698" t="s">
        <v>4904</v>
      </c>
      <c r="E31" s="698"/>
      <c r="F31" s="698"/>
      <c r="G31" s="698"/>
      <c r="H31" s="698"/>
      <c r="I31" s="698"/>
      <c r="J31" s="698"/>
      <c r="K31" s="190"/>
    </row>
    <row r="32" spans="2:11" customFormat="1" ht="12.75" customHeight="1">
      <c r="B32" s="193"/>
      <c r="C32" s="194"/>
      <c r="D32" s="194"/>
      <c r="E32" s="194"/>
      <c r="F32" s="194"/>
      <c r="G32" s="194"/>
      <c r="H32" s="194"/>
      <c r="I32" s="194"/>
      <c r="J32" s="194"/>
      <c r="K32" s="190"/>
    </row>
    <row r="33" spans="2:11" customFormat="1" ht="15" customHeight="1">
      <c r="B33" s="193"/>
      <c r="C33" s="194"/>
      <c r="D33" s="698" t="s">
        <v>4905</v>
      </c>
      <c r="E33" s="698"/>
      <c r="F33" s="698"/>
      <c r="G33" s="698"/>
      <c r="H33" s="698"/>
      <c r="I33" s="698"/>
      <c r="J33" s="698"/>
      <c r="K33" s="190"/>
    </row>
    <row r="34" spans="2:11" customFormat="1" ht="15" customHeight="1">
      <c r="B34" s="193"/>
      <c r="C34" s="194"/>
      <c r="D34" s="698" t="s">
        <v>4906</v>
      </c>
      <c r="E34" s="698"/>
      <c r="F34" s="698"/>
      <c r="G34" s="698"/>
      <c r="H34" s="698"/>
      <c r="I34" s="698"/>
      <c r="J34" s="698"/>
      <c r="K34" s="190"/>
    </row>
    <row r="35" spans="2:11" customFormat="1" ht="15" customHeight="1">
      <c r="B35" s="193"/>
      <c r="C35" s="194"/>
      <c r="D35" s="698" t="s">
        <v>4907</v>
      </c>
      <c r="E35" s="698"/>
      <c r="F35" s="698"/>
      <c r="G35" s="698"/>
      <c r="H35" s="698"/>
      <c r="I35" s="698"/>
      <c r="J35" s="698"/>
      <c r="K35" s="190"/>
    </row>
    <row r="36" spans="2:11" customFormat="1" ht="15" customHeight="1">
      <c r="B36" s="193"/>
      <c r="C36" s="194"/>
      <c r="D36" s="192"/>
      <c r="E36" s="195" t="s">
        <v>151</v>
      </c>
      <c r="F36" s="192"/>
      <c r="G36" s="698" t="s">
        <v>4908</v>
      </c>
      <c r="H36" s="698"/>
      <c r="I36" s="698"/>
      <c r="J36" s="698"/>
      <c r="K36" s="190"/>
    </row>
    <row r="37" spans="2:11" customFormat="1" ht="30.75" customHeight="1">
      <c r="B37" s="193"/>
      <c r="C37" s="194"/>
      <c r="D37" s="192"/>
      <c r="E37" s="195" t="s">
        <v>4909</v>
      </c>
      <c r="F37" s="192"/>
      <c r="G37" s="698" t="s">
        <v>4910</v>
      </c>
      <c r="H37" s="698"/>
      <c r="I37" s="698"/>
      <c r="J37" s="698"/>
      <c r="K37" s="190"/>
    </row>
    <row r="38" spans="2:11" customFormat="1" ht="15" customHeight="1">
      <c r="B38" s="193"/>
      <c r="C38" s="194"/>
      <c r="D38" s="192"/>
      <c r="E38" s="195" t="s">
        <v>56</v>
      </c>
      <c r="F38" s="192"/>
      <c r="G38" s="698" t="s">
        <v>4911</v>
      </c>
      <c r="H38" s="698"/>
      <c r="I38" s="698"/>
      <c r="J38" s="698"/>
      <c r="K38" s="190"/>
    </row>
    <row r="39" spans="2:11" customFormat="1" ht="15" customHeight="1">
      <c r="B39" s="193"/>
      <c r="C39" s="194"/>
      <c r="D39" s="192"/>
      <c r="E39" s="195" t="s">
        <v>57</v>
      </c>
      <c r="F39" s="192"/>
      <c r="G39" s="698" t="s">
        <v>4912</v>
      </c>
      <c r="H39" s="698"/>
      <c r="I39" s="698"/>
      <c r="J39" s="698"/>
      <c r="K39" s="190"/>
    </row>
    <row r="40" spans="2:11" customFormat="1" ht="15" customHeight="1">
      <c r="B40" s="193"/>
      <c r="C40" s="194"/>
      <c r="D40" s="192"/>
      <c r="E40" s="195" t="s">
        <v>152</v>
      </c>
      <c r="F40" s="192"/>
      <c r="G40" s="698" t="s">
        <v>4913</v>
      </c>
      <c r="H40" s="698"/>
      <c r="I40" s="698"/>
      <c r="J40" s="698"/>
      <c r="K40" s="190"/>
    </row>
    <row r="41" spans="2:11" customFormat="1" ht="15" customHeight="1">
      <c r="B41" s="193"/>
      <c r="C41" s="194"/>
      <c r="D41" s="192"/>
      <c r="E41" s="195" t="s">
        <v>153</v>
      </c>
      <c r="F41" s="192"/>
      <c r="G41" s="698" t="s">
        <v>4914</v>
      </c>
      <c r="H41" s="698"/>
      <c r="I41" s="698"/>
      <c r="J41" s="698"/>
      <c r="K41" s="190"/>
    </row>
    <row r="42" spans="2:11" customFormat="1" ht="15" customHeight="1">
      <c r="B42" s="193"/>
      <c r="C42" s="194"/>
      <c r="D42" s="192"/>
      <c r="E42" s="195" t="s">
        <v>4915</v>
      </c>
      <c r="F42" s="192"/>
      <c r="G42" s="698" t="s">
        <v>4916</v>
      </c>
      <c r="H42" s="698"/>
      <c r="I42" s="698"/>
      <c r="J42" s="698"/>
      <c r="K42" s="190"/>
    </row>
    <row r="43" spans="2:11" customFormat="1" ht="15" customHeight="1">
      <c r="B43" s="193"/>
      <c r="C43" s="194"/>
      <c r="D43" s="192"/>
      <c r="E43" s="195"/>
      <c r="F43" s="192"/>
      <c r="G43" s="698" t="s">
        <v>4917</v>
      </c>
      <c r="H43" s="698"/>
      <c r="I43" s="698"/>
      <c r="J43" s="698"/>
      <c r="K43" s="190"/>
    </row>
    <row r="44" spans="2:11" customFormat="1" ht="15" customHeight="1">
      <c r="B44" s="193"/>
      <c r="C44" s="194"/>
      <c r="D44" s="192"/>
      <c r="E44" s="195" t="s">
        <v>4918</v>
      </c>
      <c r="F44" s="192"/>
      <c r="G44" s="698" t="s">
        <v>4919</v>
      </c>
      <c r="H44" s="698"/>
      <c r="I44" s="698"/>
      <c r="J44" s="698"/>
      <c r="K44" s="190"/>
    </row>
    <row r="45" spans="2:11" customFormat="1" ht="15" customHeight="1">
      <c r="B45" s="193"/>
      <c r="C45" s="194"/>
      <c r="D45" s="192"/>
      <c r="E45" s="195" t="s">
        <v>155</v>
      </c>
      <c r="F45" s="192"/>
      <c r="G45" s="698" t="s">
        <v>4920</v>
      </c>
      <c r="H45" s="698"/>
      <c r="I45" s="698"/>
      <c r="J45" s="698"/>
      <c r="K45" s="190"/>
    </row>
    <row r="46" spans="2:11" customFormat="1" ht="12.75" customHeight="1">
      <c r="B46" s="193"/>
      <c r="C46" s="194"/>
      <c r="D46" s="192"/>
      <c r="E46" s="192"/>
      <c r="F46" s="192"/>
      <c r="G46" s="192"/>
      <c r="H46" s="192"/>
      <c r="I46" s="192"/>
      <c r="J46" s="192"/>
      <c r="K46" s="190"/>
    </row>
    <row r="47" spans="2:11" customFormat="1" ht="15" customHeight="1">
      <c r="B47" s="193"/>
      <c r="C47" s="194"/>
      <c r="D47" s="698" t="s">
        <v>4921</v>
      </c>
      <c r="E47" s="698"/>
      <c r="F47" s="698"/>
      <c r="G47" s="698"/>
      <c r="H47" s="698"/>
      <c r="I47" s="698"/>
      <c r="J47" s="698"/>
      <c r="K47" s="190"/>
    </row>
    <row r="48" spans="2:11" customFormat="1" ht="15" customHeight="1">
      <c r="B48" s="193"/>
      <c r="C48" s="194"/>
      <c r="D48" s="194"/>
      <c r="E48" s="698" t="s">
        <v>4922</v>
      </c>
      <c r="F48" s="698"/>
      <c r="G48" s="698"/>
      <c r="H48" s="698"/>
      <c r="I48" s="698"/>
      <c r="J48" s="698"/>
      <c r="K48" s="190"/>
    </row>
    <row r="49" spans="2:11" customFormat="1" ht="15" customHeight="1">
      <c r="B49" s="193"/>
      <c r="C49" s="194"/>
      <c r="D49" s="194"/>
      <c r="E49" s="698" t="s">
        <v>4923</v>
      </c>
      <c r="F49" s="698"/>
      <c r="G49" s="698"/>
      <c r="H49" s="698"/>
      <c r="I49" s="698"/>
      <c r="J49" s="698"/>
      <c r="K49" s="190"/>
    </row>
    <row r="50" spans="2:11" customFormat="1" ht="15" customHeight="1">
      <c r="B50" s="193"/>
      <c r="C50" s="194"/>
      <c r="D50" s="194"/>
      <c r="E50" s="698" t="s">
        <v>4924</v>
      </c>
      <c r="F50" s="698"/>
      <c r="G50" s="698"/>
      <c r="H50" s="698"/>
      <c r="I50" s="698"/>
      <c r="J50" s="698"/>
      <c r="K50" s="190"/>
    </row>
    <row r="51" spans="2:11" customFormat="1" ht="15" customHeight="1">
      <c r="B51" s="193"/>
      <c r="C51" s="194"/>
      <c r="D51" s="698" t="s">
        <v>4925</v>
      </c>
      <c r="E51" s="698"/>
      <c r="F51" s="698"/>
      <c r="G51" s="698"/>
      <c r="H51" s="698"/>
      <c r="I51" s="698"/>
      <c r="J51" s="698"/>
      <c r="K51" s="190"/>
    </row>
    <row r="52" spans="2:11" customFormat="1" ht="25.5" customHeight="1">
      <c r="B52" s="189"/>
      <c r="C52" s="699" t="s">
        <v>4926</v>
      </c>
      <c r="D52" s="699"/>
      <c r="E52" s="699"/>
      <c r="F52" s="699"/>
      <c r="G52" s="699"/>
      <c r="H52" s="699"/>
      <c r="I52" s="699"/>
      <c r="J52" s="699"/>
      <c r="K52" s="190"/>
    </row>
    <row r="53" spans="2:11" customFormat="1" ht="5.25" customHeight="1">
      <c r="B53" s="189"/>
      <c r="C53" s="191"/>
      <c r="D53" s="191"/>
      <c r="E53" s="191"/>
      <c r="F53" s="191"/>
      <c r="G53" s="191"/>
      <c r="H53" s="191"/>
      <c r="I53" s="191"/>
      <c r="J53" s="191"/>
      <c r="K53" s="190"/>
    </row>
    <row r="54" spans="2:11" customFormat="1" ht="15" customHeight="1">
      <c r="B54" s="189"/>
      <c r="C54" s="698" t="s">
        <v>4927</v>
      </c>
      <c r="D54" s="698"/>
      <c r="E54" s="698"/>
      <c r="F54" s="698"/>
      <c r="G54" s="698"/>
      <c r="H54" s="698"/>
      <c r="I54" s="698"/>
      <c r="J54" s="698"/>
      <c r="K54" s="190"/>
    </row>
    <row r="55" spans="2:11" customFormat="1" ht="15" customHeight="1">
      <c r="B55" s="189"/>
      <c r="C55" s="698" t="s">
        <v>4928</v>
      </c>
      <c r="D55" s="698"/>
      <c r="E55" s="698"/>
      <c r="F55" s="698"/>
      <c r="G55" s="698"/>
      <c r="H55" s="698"/>
      <c r="I55" s="698"/>
      <c r="J55" s="698"/>
      <c r="K55" s="190"/>
    </row>
    <row r="56" spans="2:11" customFormat="1" ht="12.75" customHeight="1">
      <c r="B56" s="189"/>
      <c r="C56" s="192"/>
      <c r="D56" s="192"/>
      <c r="E56" s="192"/>
      <c r="F56" s="192"/>
      <c r="G56" s="192"/>
      <c r="H56" s="192"/>
      <c r="I56" s="192"/>
      <c r="J56" s="192"/>
      <c r="K56" s="190"/>
    </row>
    <row r="57" spans="2:11" customFormat="1" ht="15" customHeight="1">
      <c r="B57" s="189"/>
      <c r="C57" s="698" t="s">
        <v>4929</v>
      </c>
      <c r="D57" s="698"/>
      <c r="E57" s="698"/>
      <c r="F57" s="698"/>
      <c r="G57" s="698"/>
      <c r="H57" s="698"/>
      <c r="I57" s="698"/>
      <c r="J57" s="698"/>
      <c r="K57" s="190"/>
    </row>
    <row r="58" spans="2:11" customFormat="1" ht="15" customHeight="1">
      <c r="B58" s="189"/>
      <c r="C58" s="194"/>
      <c r="D58" s="698" t="s">
        <v>4930</v>
      </c>
      <c r="E58" s="698"/>
      <c r="F58" s="698"/>
      <c r="G58" s="698"/>
      <c r="H58" s="698"/>
      <c r="I58" s="698"/>
      <c r="J58" s="698"/>
      <c r="K58" s="190"/>
    </row>
    <row r="59" spans="2:11" customFormat="1" ht="15" customHeight="1">
      <c r="B59" s="189"/>
      <c r="C59" s="194"/>
      <c r="D59" s="698" t="s">
        <v>4931</v>
      </c>
      <c r="E59" s="698"/>
      <c r="F59" s="698"/>
      <c r="G59" s="698"/>
      <c r="H59" s="698"/>
      <c r="I59" s="698"/>
      <c r="J59" s="698"/>
      <c r="K59" s="190"/>
    </row>
    <row r="60" spans="2:11" customFormat="1" ht="15" customHeight="1">
      <c r="B60" s="189"/>
      <c r="C60" s="194"/>
      <c r="D60" s="698" t="s">
        <v>4932</v>
      </c>
      <c r="E60" s="698"/>
      <c r="F60" s="698"/>
      <c r="G60" s="698"/>
      <c r="H60" s="698"/>
      <c r="I60" s="698"/>
      <c r="J60" s="698"/>
      <c r="K60" s="190"/>
    </row>
    <row r="61" spans="2:11" customFormat="1" ht="15" customHeight="1">
      <c r="B61" s="189"/>
      <c r="C61" s="194"/>
      <c r="D61" s="698" t="s">
        <v>4933</v>
      </c>
      <c r="E61" s="698"/>
      <c r="F61" s="698"/>
      <c r="G61" s="698"/>
      <c r="H61" s="698"/>
      <c r="I61" s="698"/>
      <c r="J61" s="698"/>
      <c r="K61" s="190"/>
    </row>
    <row r="62" spans="2:11" customFormat="1" ht="15" customHeight="1">
      <c r="B62" s="189"/>
      <c r="C62" s="194"/>
      <c r="D62" s="701" t="s">
        <v>4934</v>
      </c>
      <c r="E62" s="701"/>
      <c r="F62" s="701"/>
      <c r="G62" s="701"/>
      <c r="H62" s="701"/>
      <c r="I62" s="701"/>
      <c r="J62" s="701"/>
      <c r="K62" s="190"/>
    </row>
    <row r="63" spans="2:11" customFormat="1" ht="15" customHeight="1">
      <c r="B63" s="189"/>
      <c r="C63" s="194"/>
      <c r="D63" s="698" t="s">
        <v>4935</v>
      </c>
      <c r="E63" s="698"/>
      <c r="F63" s="698"/>
      <c r="G63" s="698"/>
      <c r="H63" s="698"/>
      <c r="I63" s="698"/>
      <c r="J63" s="698"/>
      <c r="K63" s="190"/>
    </row>
    <row r="64" spans="2:11" customFormat="1" ht="12.75" customHeight="1">
      <c r="B64" s="189"/>
      <c r="C64" s="194"/>
      <c r="D64" s="194"/>
      <c r="E64" s="197"/>
      <c r="F64" s="194"/>
      <c r="G64" s="194"/>
      <c r="H64" s="194"/>
      <c r="I64" s="194"/>
      <c r="J64" s="194"/>
      <c r="K64" s="190"/>
    </row>
    <row r="65" spans="2:11" customFormat="1" ht="15" customHeight="1">
      <c r="B65" s="189"/>
      <c r="C65" s="194"/>
      <c r="D65" s="698" t="s">
        <v>4936</v>
      </c>
      <c r="E65" s="698"/>
      <c r="F65" s="698"/>
      <c r="G65" s="698"/>
      <c r="H65" s="698"/>
      <c r="I65" s="698"/>
      <c r="J65" s="698"/>
      <c r="K65" s="190"/>
    </row>
    <row r="66" spans="2:11" customFormat="1" ht="15" customHeight="1">
      <c r="B66" s="189"/>
      <c r="C66" s="194"/>
      <c r="D66" s="701" t="s">
        <v>4937</v>
      </c>
      <c r="E66" s="701"/>
      <c r="F66" s="701"/>
      <c r="G66" s="701"/>
      <c r="H66" s="701"/>
      <c r="I66" s="701"/>
      <c r="J66" s="701"/>
      <c r="K66" s="190"/>
    </row>
    <row r="67" spans="2:11" customFormat="1" ht="15" customHeight="1">
      <c r="B67" s="189"/>
      <c r="C67" s="194"/>
      <c r="D67" s="698" t="s">
        <v>4938</v>
      </c>
      <c r="E67" s="698"/>
      <c r="F67" s="698"/>
      <c r="G67" s="698"/>
      <c r="H67" s="698"/>
      <c r="I67" s="698"/>
      <c r="J67" s="698"/>
      <c r="K67" s="190"/>
    </row>
    <row r="68" spans="2:11" customFormat="1" ht="15" customHeight="1">
      <c r="B68" s="189"/>
      <c r="C68" s="194"/>
      <c r="D68" s="698" t="s">
        <v>4939</v>
      </c>
      <c r="E68" s="698"/>
      <c r="F68" s="698"/>
      <c r="G68" s="698"/>
      <c r="H68" s="698"/>
      <c r="I68" s="698"/>
      <c r="J68" s="698"/>
      <c r="K68" s="190"/>
    </row>
    <row r="69" spans="2:11" customFormat="1" ht="15" customHeight="1">
      <c r="B69" s="189"/>
      <c r="C69" s="194"/>
      <c r="D69" s="698" t="s">
        <v>4940</v>
      </c>
      <c r="E69" s="698"/>
      <c r="F69" s="698"/>
      <c r="G69" s="698"/>
      <c r="H69" s="698"/>
      <c r="I69" s="698"/>
      <c r="J69" s="698"/>
      <c r="K69" s="190"/>
    </row>
    <row r="70" spans="2:11" customFormat="1" ht="15" customHeight="1">
      <c r="B70" s="189"/>
      <c r="C70" s="194"/>
      <c r="D70" s="698" t="s">
        <v>4941</v>
      </c>
      <c r="E70" s="698"/>
      <c r="F70" s="698"/>
      <c r="G70" s="698"/>
      <c r="H70" s="698"/>
      <c r="I70" s="698"/>
      <c r="J70" s="698"/>
      <c r="K70" s="190"/>
    </row>
    <row r="71" spans="2:11" customFormat="1" ht="12.75" customHeight="1">
      <c r="B71" s="198"/>
      <c r="C71" s="199"/>
      <c r="D71" s="199"/>
      <c r="E71" s="199"/>
      <c r="F71" s="199"/>
      <c r="G71" s="199"/>
      <c r="H71" s="199"/>
      <c r="I71" s="199"/>
      <c r="J71" s="199"/>
      <c r="K71" s="200"/>
    </row>
    <row r="72" spans="2:11" customFormat="1" ht="18.75" customHeight="1">
      <c r="B72" s="201"/>
      <c r="C72" s="201"/>
      <c r="D72" s="201"/>
      <c r="E72" s="201"/>
      <c r="F72" s="201"/>
      <c r="G72" s="201"/>
      <c r="H72" s="201"/>
      <c r="I72" s="201"/>
      <c r="J72" s="201"/>
      <c r="K72" s="202"/>
    </row>
    <row r="73" spans="2:11" customFormat="1" ht="18.75" customHeight="1">
      <c r="B73" s="202"/>
      <c r="C73" s="202"/>
      <c r="D73" s="202"/>
      <c r="E73" s="202"/>
      <c r="F73" s="202"/>
      <c r="G73" s="202"/>
      <c r="H73" s="202"/>
      <c r="I73" s="202"/>
      <c r="J73" s="202"/>
      <c r="K73" s="202"/>
    </row>
    <row r="74" spans="2:11" customFormat="1" ht="7.5" customHeight="1">
      <c r="B74" s="203"/>
      <c r="C74" s="204"/>
      <c r="D74" s="204"/>
      <c r="E74" s="204"/>
      <c r="F74" s="204"/>
      <c r="G74" s="204"/>
      <c r="H74" s="204"/>
      <c r="I74" s="204"/>
      <c r="J74" s="204"/>
      <c r="K74" s="205"/>
    </row>
    <row r="75" spans="2:11" customFormat="1" ht="45" customHeight="1">
      <c r="B75" s="206"/>
      <c r="C75" s="702" t="s">
        <v>4942</v>
      </c>
      <c r="D75" s="702"/>
      <c r="E75" s="702"/>
      <c r="F75" s="702"/>
      <c r="G75" s="702"/>
      <c r="H75" s="702"/>
      <c r="I75" s="702"/>
      <c r="J75" s="702"/>
      <c r="K75" s="207"/>
    </row>
    <row r="76" spans="2:11" customFormat="1" ht="17.25" customHeight="1">
      <c r="B76" s="206"/>
      <c r="C76" s="208" t="s">
        <v>4943</v>
      </c>
      <c r="D76" s="208"/>
      <c r="E76" s="208"/>
      <c r="F76" s="208" t="s">
        <v>4944</v>
      </c>
      <c r="G76" s="209"/>
      <c r="H76" s="208" t="s">
        <v>57</v>
      </c>
      <c r="I76" s="208" t="s">
        <v>60</v>
      </c>
      <c r="J76" s="208" t="s">
        <v>4945</v>
      </c>
      <c r="K76" s="207"/>
    </row>
    <row r="77" spans="2:11" customFormat="1" ht="17.25" customHeight="1">
      <c r="B77" s="206"/>
      <c r="C77" s="210" t="s">
        <v>4946</v>
      </c>
      <c r="D77" s="210"/>
      <c r="E77" s="210"/>
      <c r="F77" s="211" t="s">
        <v>4947</v>
      </c>
      <c r="G77" s="212"/>
      <c r="H77" s="210"/>
      <c r="I77" s="210"/>
      <c r="J77" s="210" t="s">
        <v>4948</v>
      </c>
      <c r="K77" s="207"/>
    </row>
    <row r="78" spans="2:11" customFormat="1" ht="5.25" customHeight="1">
      <c r="B78" s="206"/>
      <c r="C78" s="213"/>
      <c r="D78" s="213"/>
      <c r="E78" s="213"/>
      <c r="F78" s="213"/>
      <c r="G78" s="214"/>
      <c r="H78" s="213"/>
      <c r="I78" s="213"/>
      <c r="J78" s="213"/>
      <c r="K78" s="207"/>
    </row>
    <row r="79" spans="2:11" customFormat="1" ht="15" customHeight="1">
      <c r="B79" s="206"/>
      <c r="C79" s="195" t="s">
        <v>56</v>
      </c>
      <c r="D79" s="215"/>
      <c r="E79" s="215"/>
      <c r="F79" s="216" t="s">
        <v>4949</v>
      </c>
      <c r="G79" s="217"/>
      <c r="H79" s="195" t="s">
        <v>4950</v>
      </c>
      <c r="I79" s="195" t="s">
        <v>4951</v>
      </c>
      <c r="J79" s="195">
        <v>20</v>
      </c>
      <c r="K79" s="207"/>
    </row>
    <row r="80" spans="2:11" customFormat="1" ht="15" customHeight="1">
      <c r="B80" s="206"/>
      <c r="C80" s="195" t="s">
        <v>4952</v>
      </c>
      <c r="D80" s="195"/>
      <c r="E80" s="195"/>
      <c r="F80" s="216" t="s">
        <v>4949</v>
      </c>
      <c r="G80" s="217"/>
      <c r="H80" s="195" t="s">
        <v>4953</v>
      </c>
      <c r="I80" s="195" t="s">
        <v>4951</v>
      </c>
      <c r="J80" s="195">
        <v>120</v>
      </c>
      <c r="K80" s="207"/>
    </row>
    <row r="81" spans="2:11" customFormat="1" ht="15" customHeight="1">
      <c r="B81" s="218"/>
      <c r="C81" s="195" t="s">
        <v>4954</v>
      </c>
      <c r="D81" s="195"/>
      <c r="E81" s="195"/>
      <c r="F81" s="216" t="s">
        <v>4955</v>
      </c>
      <c r="G81" s="217"/>
      <c r="H81" s="195" t="s">
        <v>4956</v>
      </c>
      <c r="I81" s="195" t="s">
        <v>4951</v>
      </c>
      <c r="J81" s="195">
        <v>50</v>
      </c>
      <c r="K81" s="207"/>
    </row>
    <row r="82" spans="2:11" customFormat="1" ht="15" customHeight="1">
      <c r="B82" s="218"/>
      <c r="C82" s="195" t="s">
        <v>4957</v>
      </c>
      <c r="D82" s="195"/>
      <c r="E82" s="195"/>
      <c r="F82" s="216" t="s">
        <v>4949</v>
      </c>
      <c r="G82" s="217"/>
      <c r="H82" s="195" t="s">
        <v>4958</v>
      </c>
      <c r="I82" s="195" t="s">
        <v>4959</v>
      </c>
      <c r="J82" s="195"/>
      <c r="K82" s="207"/>
    </row>
    <row r="83" spans="2:11" customFormat="1" ht="15" customHeight="1">
      <c r="B83" s="218"/>
      <c r="C83" s="195" t="s">
        <v>4960</v>
      </c>
      <c r="D83" s="195"/>
      <c r="E83" s="195"/>
      <c r="F83" s="216" t="s">
        <v>4955</v>
      </c>
      <c r="G83" s="195"/>
      <c r="H83" s="195" t="s">
        <v>4961</v>
      </c>
      <c r="I83" s="195" t="s">
        <v>4951</v>
      </c>
      <c r="J83" s="195">
        <v>15</v>
      </c>
      <c r="K83" s="207"/>
    </row>
    <row r="84" spans="2:11" customFormat="1" ht="15" customHeight="1">
      <c r="B84" s="218"/>
      <c r="C84" s="195" t="s">
        <v>4962</v>
      </c>
      <c r="D84" s="195"/>
      <c r="E84" s="195"/>
      <c r="F84" s="216" t="s">
        <v>4955</v>
      </c>
      <c r="G84" s="195"/>
      <c r="H84" s="195" t="s">
        <v>4963</v>
      </c>
      <c r="I84" s="195" t="s">
        <v>4951</v>
      </c>
      <c r="J84" s="195">
        <v>15</v>
      </c>
      <c r="K84" s="207"/>
    </row>
    <row r="85" spans="2:11" customFormat="1" ht="15" customHeight="1">
      <c r="B85" s="218"/>
      <c r="C85" s="195" t="s">
        <v>4964</v>
      </c>
      <c r="D85" s="195"/>
      <c r="E85" s="195"/>
      <c r="F85" s="216" t="s">
        <v>4955</v>
      </c>
      <c r="G85" s="195"/>
      <c r="H85" s="195" t="s">
        <v>4965</v>
      </c>
      <c r="I85" s="195" t="s">
        <v>4951</v>
      </c>
      <c r="J85" s="195">
        <v>20</v>
      </c>
      <c r="K85" s="207"/>
    </row>
    <row r="86" spans="2:11" customFormat="1" ht="15" customHeight="1">
      <c r="B86" s="218"/>
      <c r="C86" s="195" t="s">
        <v>4966</v>
      </c>
      <c r="D86" s="195"/>
      <c r="E86" s="195"/>
      <c r="F86" s="216" t="s">
        <v>4955</v>
      </c>
      <c r="G86" s="195"/>
      <c r="H86" s="195" t="s">
        <v>4967</v>
      </c>
      <c r="I86" s="195" t="s">
        <v>4951</v>
      </c>
      <c r="J86" s="195">
        <v>20</v>
      </c>
      <c r="K86" s="207"/>
    </row>
    <row r="87" spans="2:11" customFormat="1" ht="15" customHeight="1">
      <c r="B87" s="218"/>
      <c r="C87" s="195" t="s">
        <v>4968</v>
      </c>
      <c r="D87" s="195"/>
      <c r="E87" s="195"/>
      <c r="F87" s="216" t="s">
        <v>4955</v>
      </c>
      <c r="G87" s="217"/>
      <c r="H87" s="195" t="s">
        <v>4969</v>
      </c>
      <c r="I87" s="195" t="s">
        <v>4951</v>
      </c>
      <c r="J87" s="195">
        <v>50</v>
      </c>
      <c r="K87" s="207"/>
    </row>
    <row r="88" spans="2:11" customFormat="1" ht="15" customHeight="1">
      <c r="B88" s="218"/>
      <c r="C88" s="195" t="s">
        <v>4970</v>
      </c>
      <c r="D88" s="195"/>
      <c r="E88" s="195"/>
      <c r="F88" s="216" t="s">
        <v>4955</v>
      </c>
      <c r="G88" s="217"/>
      <c r="H88" s="195" t="s">
        <v>4971</v>
      </c>
      <c r="I88" s="195" t="s">
        <v>4951</v>
      </c>
      <c r="J88" s="195">
        <v>20</v>
      </c>
      <c r="K88" s="207"/>
    </row>
    <row r="89" spans="2:11" customFormat="1" ht="15" customHeight="1">
      <c r="B89" s="218"/>
      <c r="C89" s="195" t="s">
        <v>4972</v>
      </c>
      <c r="D89" s="195"/>
      <c r="E89" s="195"/>
      <c r="F89" s="216" t="s">
        <v>4955</v>
      </c>
      <c r="G89" s="217"/>
      <c r="H89" s="195" t="s">
        <v>4973</v>
      </c>
      <c r="I89" s="195" t="s">
        <v>4951</v>
      </c>
      <c r="J89" s="195">
        <v>20</v>
      </c>
      <c r="K89" s="207"/>
    </row>
    <row r="90" spans="2:11" customFormat="1" ht="15" customHeight="1">
      <c r="B90" s="218"/>
      <c r="C90" s="195" t="s">
        <v>4974</v>
      </c>
      <c r="D90" s="195"/>
      <c r="E90" s="195"/>
      <c r="F90" s="216" t="s">
        <v>4955</v>
      </c>
      <c r="G90" s="217"/>
      <c r="H90" s="195" t="s">
        <v>4975</v>
      </c>
      <c r="I90" s="195" t="s">
        <v>4951</v>
      </c>
      <c r="J90" s="195">
        <v>50</v>
      </c>
      <c r="K90" s="207"/>
    </row>
    <row r="91" spans="2:11" customFormat="1" ht="15" customHeight="1">
      <c r="B91" s="218"/>
      <c r="C91" s="195" t="s">
        <v>4976</v>
      </c>
      <c r="D91" s="195"/>
      <c r="E91" s="195"/>
      <c r="F91" s="216" t="s">
        <v>4955</v>
      </c>
      <c r="G91" s="217"/>
      <c r="H91" s="195" t="s">
        <v>4976</v>
      </c>
      <c r="I91" s="195" t="s">
        <v>4951</v>
      </c>
      <c r="J91" s="195">
        <v>50</v>
      </c>
      <c r="K91" s="207"/>
    </row>
    <row r="92" spans="2:11" customFormat="1" ht="15" customHeight="1">
      <c r="B92" s="218"/>
      <c r="C92" s="195" t="s">
        <v>4977</v>
      </c>
      <c r="D92" s="195"/>
      <c r="E92" s="195"/>
      <c r="F92" s="216" t="s">
        <v>4955</v>
      </c>
      <c r="G92" s="217"/>
      <c r="H92" s="195" t="s">
        <v>4978</v>
      </c>
      <c r="I92" s="195" t="s">
        <v>4951</v>
      </c>
      <c r="J92" s="195">
        <v>255</v>
      </c>
      <c r="K92" s="207"/>
    </row>
    <row r="93" spans="2:11" customFormat="1" ht="15" customHeight="1">
      <c r="B93" s="218"/>
      <c r="C93" s="195" t="s">
        <v>4979</v>
      </c>
      <c r="D93" s="195"/>
      <c r="E93" s="195"/>
      <c r="F93" s="216" t="s">
        <v>4949</v>
      </c>
      <c r="G93" s="217"/>
      <c r="H93" s="195" t="s">
        <v>4980</v>
      </c>
      <c r="I93" s="195" t="s">
        <v>4981</v>
      </c>
      <c r="J93" s="195"/>
      <c r="K93" s="207"/>
    </row>
    <row r="94" spans="2:11" customFormat="1" ht="15" customHeight="1">
      <c r="B94" s="218"/>
      <c r="C94" s="195" t="s">
        <v>4982</v>
      </c>
      <c r="D94" s="195"/>
      <c r="E94" s="195"/>
      <c r="F94" s="216" t="s">
        <v>4949</v>
      </c>
      <c r="G94" s="217"/>
      <c r="H94" s="195" t="s">
        <v>4983</v>
      </c>
      <c r="I94" s="195" t="s">
        <v>4984</v>
      </c>
      <c r="J94" s="195"/>
      <c r="K94" s="207"/>
    </row>
    <row r="95" spans="2:11" customFormat="1" ht="15" customHeight="1">
      <c r="B95" s="218"/>
      <c r="C95" s="195" t="s">
        <v>4985</v>
      </c>
      <c r="D95" s="195"/>
      <c r="E95" s="195"/>
      <c r="F95" s="216" t="s">
        <v>4949</v>
      </c>
      <c r="G95" s="217"/>
      <c r="H95" s="195" t="s">
        <v>4985</v>
      </c>
      <c r="I95" s="195" t="s">
        <v>4984</v>
      </c>
      <c r="J95" s="195"/>
      <c r="K95" s="207"/>
    </row>
    <row r="96" spans="2:11" customFormat="1" ht="15" customHeight="1">
      <c r="B96" s="218"/>
      <c r="C96" s="195" t="s">
        <v>41</v>
      </c>
      <c r="D96" s="195"/>
      <c r="E96" s="195"/>
      <c r="F96" s="216" t="s">
        <v>4949</v>
      </c>
      <c r="G96" s="217"/>
      <c r="H96" s="195" t="s">
        <v>4986</v>
      </c>
      <c r="I96" s="195" t="s">
        <v>4984</v>
      </c>
      <c r="J96" s="195"/>
      <c r="K96" s="207"/>
    </row>
    <row r="97" spans="2:11" customFormat="1" ht="15" customHeight="1">
      <c r="B97" s="218"/>
      <c r="C97" s="195" t="s">
        <v>51</v>
      </c>
      <c r="D97" s="195"/>
      <c r="E97" s="195"/>
      <c r="F97" s="216" t="s">
        <v>4949</v>
      </c>
      <c r="G97" s="217"/>
      <c r="H97" s="195" t="s">
        <v>4987</v>
      </c>
      <c r="I97" s="195" t="s">
        <v>4984</v>
      </c>
      <c r="J97" s="195"/>
      <c r="K97" s="207"/>
    </row>
    <row r="98" spans="2:11" customFormat="1" ht="15" customHeight="1">
      <c r="B98" s="219"/>
      <c r="C98" s="220"/>
      <c r="D98" s="220"/>
      <c r="E98" s="220"/>
      <c r="F98" s="220"/>
      <c r="G98" s="220"/>
      <c r="H98" s="220"/>
      <c r="I98" s="220"/>
      <c r="J98" s="220"/>
      <c r="K98" s="221"/>
    </row>
    <row r="99" spans="2:11" customFormat="1" ht="18.75" customHeight="1">
      <c r="B99" s="222"/>
      <c r="C99" s="223"/>
      <c r="D99" s="223"/>
      <c r="E99" s="223"/>
      <c r="F99" s="223"/>
      <c r="G99" s="223"/>
      <c r="H99" s="223"/>
      <c r="I99" s="223"/>
      <c r="J99" s="223"/>
      <c r="K99" s="222"/>
    </row>
    <row r="100" spans="2:11" customFormat="1" ht="18.75" customHeight="1">
      <c r="B100" s="202"/>
      <c r="C100" s="202"/>
      <c r="D100" s="202"/>
      <c r="E100" s="202"/>
      <c r="F100" s="202"/>
      <c r="G100" s="202"/>
      <c r="H100" s="202"/>
      <c r="I100" s="202"/>
      <c r="J100" s="202"/>
      <c r="K100" s="202"/>
    </row>
    <row r="101" spans="2:11" customFormat="1" ht="7.5" customHeight="1">
      <c r="B101" s="203"/>
      <c r="C101" s="204"/>
      <c r="D101" s="204"/>
      <c r="E101" s="204"/>
      <c r="F101" s="204"/>
      <c r="G101" s="204"/>
      <c r="H101" s="204"/>
      <c r="I101" s="204"/>
      <c r="J101" s="204"/>
      <c r="K101" s="205"/>
    </row>
    <row r="102" spans="2:11" customFormat="1" ht="45" customHeight="1">
      <c r="B102" s="206"/>
      <c r="C102" s="702" t="s">
        <v>4988</v>
      </c>
      <c r="D102" s="702"/>
      <c r="E102" s="702"/>
      <c r="F102" s="702"/>
      <c r="G102" s="702"/>
      <c r="H102" s="702"/>
      <c r="I102" s="702"/>
      <c r="J102" s="702"/>
      <c r="K102" s="207"/>
    </row>
    <row r="103" spans="2:11" customFormat="1" ht="17.25" customHeight="1">
      <c r="B103" s="206"/>
      <c r="C103" s="208" t="s">
        <v>4943</v>
      </c>
      <c r="D103" s="208"/>
      <c r="E103" s="208"/>
      <c r="F103" s="208" t="s">
        <v>4944</v>
      </c>
      <c r="G103" s="209"/>
      <c r="H103" s="208" t="s">
        <v>57</v>
      </c>
      <c r="I103" s="208" t="s">
        <v>60</v>
      </c>
      <c r="J103" s="208" t="s">
        <v>4945</v>
      </c>
      <c r="K103" s="207"/>
    </row>
    <row r="104" spans="2:11" customFormat="1" ht="17.25" customHeight="1">
      <c r="B104" s="206"/>
      <c r="C104" s="210" t="s">
        <v>4946</v>
      </c>
      <c r="D104" s="210"/>
      <c r="E104" s="210"/>
      <c r="F104" s="211" t="s">
        <v>4947</v>
      </c>
      <c r="G104" s="212"/>
      <c r="H104" s="210"/>
      <c r="I104" s="210"/>
      <c r="J104" s="210" t="s">
        <v>4948</v>
      </c>
      <c r="K104" s="207"/>
    </row>
    <row r="105" spans="2:11" customFormat="1" ht="5.25" customHeight="1">
      <c r="B105" s="206"/>
      <c r="C105" s="208"/>
      <c r="D105" s="208"/>
      <c r="E105" s="208"/>
      <c r="F105" s="208"/>
      <c r="G105" s="224"/>
      <c r="H105" s="208"/>
      <c r="I105" s="208"/>
      <c r="J105" s="208"/>
      <c r="K105" s="207"/>
    </row>
    <row r="106" spans="2:11" customFormat="1" ht="15" customHeight="1">
      <c r="B106" s="206"/>
      <c r="C106" s="195" t="s">
        <v>56</v>
      </c>
      <c r="D106" s="215"/>
      <c r="E106" s="215"/>
      <c r="F106" s="216" t="s">
        <v>4949</v>
      </c>
      <c r="G106" s="195"/>
      <c r="H106" s="195" t="s">
        <v>4989</v>
      </c>
      <c r="I106" s="195" t="s">
        <v>4951</v>
      </c>
      <c r="J106" s="195">
        <v>20</v>
      </c>
      <c r="K106" s="207"/>
    </row>
    <row r="107" spans="2:11" customFormat="1" ht="15" customHeight="1">
      <c r="B107" s="206"/>
      <c r="C107" s="195" t="s">
        <v>4952</v>
      </c>
      <c r="D107" s="195"/>
      <c r="E107" s="195"/>
      <c r="F107" s="216" t="s">
        <v>4949</v>
      </c>
      <c r="G107" s="195"/>
      <c r="H107" s="195" t="s">
        <v>4989</v>
      </c>
      <c r="I107" s="195" t="s">
        <v>4951</v>
      </c>
      <c r="J107" s="195">
        <v>120</v>
      </c>
      <c r="K107" s="207"/>
    </row>
    <row r="108" spans="2:11" customFormat="1" ht="15" customHeight="1">
      <c r="B108" s="218"/>
      <c r="C108" s="195" t="s">
        <v>4954</v>
      </c>
      <c r="D108" s="195"/>
      <c r="E108" s="195"/>
      <c r="F108" s="216" t="s">
        <v>4955</v>
      </c>
      <c r="G108" s="195"/>
      <c r="H108" s="195" t="s">
        <v>4989</v>
      </c>
      <c r="I108" s="195" t="s">
        <v>4951</v>
      </c>
      <c r="J108" s="195">
        <v>50</v>
      </c>
      <c r="K108" s="207"/>
    </row>
    <row r="109" spans="2:11" customFormat="1" ht="15" customHeight="1">
      <c r="B109" s="218"/>
      <c r="C109" s="195" t="s">
        <v>4957</v>
      </c>
      <c r="D109" s="195"/>
      <c r="E109" s="195"/>
      <c r="F109" s="216" t="s">
        <v>4949</v>
      </c>
      <c r="G109" s="195"/>
      <c r="H109" s="195" t="s">
        <v>4989</v>
      </c>
      <c r="I109" s="195" t="s">
        <v>4959</v>
      </c>
      <c r="J109" s="195"/>
      <c r="K109" s="207"/>
    </row>
    <row r="110" spans="2:11" customFormat="1" ht="15" customHeight="1">
      <c r="B110" s="218"/>
      <c r="C110" s="195" t="s">
        <v>4968</v>
      </c>
      <c r="D110" s="195"/>
      <c r="E110" s="195"/>
      <c r="F110" s="216" t="s">
        <v>4955</v>
      </c>
      <c r="G110" s="195"/>
      <c r="H110" s="195" t="s">
        <v>4989</v>
      </c>
      <c r="I110" s="195" t="s">
        <v>4951</v>
      </c>
      <c r="J110" s="195">
        <v>50</v>
      </c>
      <c r="K110" s="207"/>
    </row>
    <row r="111" spans="2:11" customFormat="1" ht="15" customHeight="1">
      <c r="B111" s="218"/>
      <c r="C111" s="195" t="s">
        <v>4976</v>
      </c>
      <c r="D111" s="195"/>
      <c r="E111" s="195"/>
      <c r="F111" s="216" t="s">
        <v>4955</v>
      </c>
      <c r="G111" s="195"/>
      <c r="H111" s="195" t="s">
        <v>4989</v>
      </c>
      <c r="I111" s="195" t="s">
        <v>4951</v>
      </c>
      <c r="J111" s="195">
        <v>50</v>
      </c>
      <c r="K111" s="207"/>
    </row>
    <row r="112" spans="2:11" customFormat="1" ht="15" customHeight="1">
      <c r="B112" s="218"/>
      <c r="C112" s="195" t="s">
        <v>4974</v>
      </c>
      <c r="D112" s="195"/>
      <c r="E112" s="195"/>
      <c r="F112" s="216" t="s">
        <v>4955</v>
      </c>
      <c r="G112" s="195"/>
      <c r="H112" s="195" t="s">
        <v>4989</v>
      </c>
      <c r="I112" s="195" t="s">
        <v>4951</v>
      </c>
      <c r="J112" s="195">
        <v>50</v>
      </c>
      <c r="K112" s="207"/>
    </row>
    <row r="113" spans="2:11" customFormat="1" ht="15" customHeight="1">
      <c r="B113" s="218"/>
      <c r="C113" s="195" t="s">
        <v>56</v>
      </c>
      <c r="D113" s="195"/>
      <c r="E113" s="195"/>
      <c r="F113" s="216" t="s">
        <v>4949</v>
      </c>
      <c r="G113" s="195"/>
      <c r="H113" s="195" t="s">
        <v>4990</v>
      </c>
      <c r="I113" s="195" t="s">
        <v>4951</v>
      </c>
      <c r="J113" s="195">
        <v>20</v>
      </c>
      <c r="K113" s="207"/>
    </row>
    <row r="114" spans="2:11" customFormat="1" ht="15" customHeight="1">
      <c r="B114" s="218"/>
      <c r="C114" s="195" t="s">
        <v>4991</v>
      </c>
      <c r="D114" s="195"/>
      <c r="E114" s="195"/>
      <c r="F114" s="216" t="s">
        <v>4949</v>
      </c>
      <c r="G114" s="195"/>
      <c r="H114" s="195" t="s">
        <v>4992</v>
      </c>
      <c r="I114" s="195" t="s">
        <v>4951</v>
      </c>
      <c r="J114" s="195">
        <v>120</v>
      </c>
      <c r="K114" s="207"/>
    </row>
    <row r="115" spans="2:11" customFormat="1" ht="15" customHeight="1">
      <c r="B115" s="218"/>
      <c r="C115" s="195" t="s">
        <v>41</v>
      </c>
      <c r="D115" s="195"/>
      <c r="E115" s="195"/>
      <c r="F115" s="216" t="s">
        <v>4949</v>
      </c>
      <c r="G115" s="195"/>
      <c r="H115" s="195" t="s">
        <v>4993</v>
      </c>
      <c r="I115" s="195" t="s">
        <v>4984</v>
      </c>
      <c r="J115" s="195"/>
      <c r="K115" s="207"/>
    </row>
    <row r="116" spans="2:11" customFormat="1" ht="15" customHeight="1">
      <c r="B116" s="218"/>
      <c r="C116" s="195" t="s">
        <v>51</v>
      </c>
      <c r="D116" s="195"/>
      <c r="E116" s="195"/>
      <c r="F116" s="216" t="s">
        <v>4949</v>
      </c>
      <c r="G116" s="195"/>
      <c r="H116" s="195" t="s">
        <v>4994</v>
      </c>
      <c r="I116" s="195" t="s">
        <v>4984</v>
      </c>
      <c r="J116" s="195"/>
      <c r="K116" s="207"/>
    </row>
    <row r="117" spans="2:11" customFormat="1" ht="15" customHeight="1">
      <c r="B117" s="218"/>
      <c r="C117" s="195" t="s">
        <v>60</v>
      </c>
      <c r="D117" s="195"/>
      <c r="E117" s="195"/>
      <c r="F117" s="216" t="s">
        <v>4949</v>
      </c>
      <c r="G117" s="195"/>
      <c r="H117" s="195" t="s">
        <v>4995</v>
      </c>
      <c r="I117" s="195" t="s">
        <v>4996</v>
      </c>
      <c r="J117" s="195"/>
      <c r="K117" s="207"/>
    </row>
    <row r="118" spans="2:11" customFormat="1" ht="15" customHeight="1">
      <c r="B118" s="219"/>
      <c r="C118" s="225"/>
      <c r="D118" s="225"/>
      <c r="E118" s="225"/>
      <c r="F118" s="225"/>
      <c r="G118" s="225"/>
      <c r="H118" s="225"/>
      <c r="I118" s="225"/>
      <c r="J118" s="225"/>
      <c r="K118" s="221"/>
    </row>
    <row r="119" spans="2:11" customFormat="1" ht="18.75" customHeight="1">
      <c r="B119" s="226"/>
      <c r="C119" s="227"/>
      <c r="D119" s="227"/>
      <c r="E119" s="227"/>
      <c r="F119" s="228"/>
      <c r="G119" s="227"/>
      <c r="H119" s="227"/>
      <c r="I119" s="227"/>
      <c r="J119" s="227"/>
      <c r="K119" s="226"/>
    </row>
    <row r="120" spans="2:11" customFormat="1" ht="18.75" customHeight="1">
      <c r="B120" s="202"/>
      <c r="C120" s="202"/>
      <c r="D120" s="202"/>
      <c r="E120" s="202"/>
      <c r="F120" s="202"/>
      <c r="G120" s="202"/>
      <c r="H120" s="202"/>
      <c r="I120" s="202"/>
      <c r="J120" s="202"/>
      <c r="K120" s="202"/>
    </row>
    <row r="121" spans="2:11" customFormat="1" ht="7.5" customHeight="1">
      <c r="B121" s="229"/>
      <c r="C121" s="230"/>
      <c r="D121" s="230"/>
      <c r="E121" s="230"/>
      <c r="F121" s="230"/>
      <c r="G121" s="230"/>
      <c r="H121" s="230"/>
      <c r="I121" s="230"/>
      <c r="J121" s="230"/>
      <c r="K121" s="231"/>
    </row>
    <row r="122" spans="2:11" customFormat="1" ht="45" customHeight="1">
      <c r="B122" s="232"/>
      <c r="C122" s="700" t="s">
        <v>4997</v>
      </c>
      <c r="D122" s="700"/>
      <c r="E122" s="700"/>
      <c r="F122" s="700"/>
      <c r="G122" s="700"/>
      <c r="H122" s="700"/>
      <c r="I122" s="700"/>
      <c r="J122" s="700"/>
      <c r="K122" s="233"/>
    </row>
    <row r="123" spans="2:11" customFormat="1" ht="17.25" customHeight="1">
      <c r="B123" s="234"/>
      <c r="C123" s="208" t="s">
        <v>4943</v>
      </c>
      <c r="D123" s="208"/>
      <c r="E123" s="208"/>
      <c r="F123" s="208" t="s">
        <v>4944</v>
      </c>
      <c r="G123" s="209"/>
      <c r="H123" s="208" t="s">
        <v>57</v>
      </c>
      <c r="I123" s="208" t="s">
        <v>60</v>
      </c>
      <c r="J123" s="208" t="s">
        <v>4945</v>
      </c>
      <c r="K123" s="235"/>
    </row>
    <row r="124" spans="2:11" customFormat="1" ht="17.25" customHeight="1">
      <c r="B124" s="234"/>
      <c r="C124" s="210" t="s">
        <v>4946</v>
      </c>
      <c r="D124" s="210"/>
      <c r="E124" s="210"/>
      <c r="F124" s="211" t="s">
        <v>4947</v>
      </c>
      <c r="G124" s="212"/>
      <c r="H124" s="210"/>
      <c r="I124" s="210"/>
      <c r="J124" s="210" t="s">
        <v>4948</v>
      </c>
      <c r="K124" s="235"/>
    </row>
    <row r="125" spans="2:11" customFormat="1" ht="5.25" customHeight="1">
      <c r="B125" s="236"/>
      <c r="C125" s="213"/>
      <c r="D125" s="213"/>
      <c r="E125" s="213"/>
      <c r="F125" s="213"/>
      <c r="G125" s="237"/>
      <c r="H125" s="213"/>
      <c r="I125" s="213"/>
      <c r="J125" s="213"/>
      <c r="K125" s="238"/>
    </row>
    <row r="126" spans="2:11" customFormat="1" ht="15" customHeight="1">
      <c r="B126" s="236"/>
      <c r="C126" s="195" t="s">
        <v>4952</v>
      </c>
      <c r="D126" s="215"/>
      <c r="E126" s="215"/>
      <c r="F126" s="216" t="s">
        <v>4949</v>
      </c>
      <c r="G126" s="195"/>
      <c r="H126" s="195" t="s">
        <v>4989</v>
      </c>
      <c r="I126" s="195" t="s">
        <v>4951</v>
      </c>
      <c r="J126" s="195">
        <v>120</v>
      </c>
      <c r="K126" s="239"/>
    </row>
    <row r="127" spans="2:11" customFormat="1" ht="15" customHeight="1">
      <c r="B127" s="236"/>
      <c r="C127" s="195" t="s">
        <v>4998</v>
      </c>
      <c r="D127" s="195"/>
      <c r="E127" s="195"/>
      <c r="F127" s="216" t="s">
        <v>4949</v>
      </c>
      <c r="G127" s="195"/>
      <c r="H127" s="195" t="s">
        <v>4999</v>
      </c>
      <c r="I127" s="195" t="s">
        <v>4951</v>
      </c>
      <c r="J127" s="195" t="s">
        <v>5000</v>
      </c>
      <c r="K127" s="239"/>
    </row>
    <row r="128" spans="2:11" customFormat="1" ht="15" customHeight="1">
      <c r="B128" s="236"/>
      <c r="C128" s="195" t="s">
        <v>4897</v>
      </c>
      <c r="D128" s="195"/>
      <c r="E128" s="195"/>
      <c r="F128" s="216" t="s">
        <v>4949</v>
      </c>
      <c r="G128" s="195"/>
      <c r="H128" s="195" t="s">
        <v>5001</v>
      </c>
      <c r="I128" s="195" t="s">
        <v>4951</v>
      </c>
      <c r="J128" s="195" t="s">
        <v>5000</v>
      </c>
      <c r="K128" s="239"/>
    </row>
    <row r="129" spans="2:11" customFormat="1" ht="15" customHeight="1">
      <c r="B129" s="236"/>
      <c r="C129" s="195" t="s">
        <v>4960</v>
      </c>
      <c r="D129" s="195"/>
      <c r="E129" s="195"/>
      <c r="F129" s="216" t="s">
        <v>4955</v>
      </c>
      <c r="G129" s="195"/>
      <c r="H129" s="195" t="s">
        <v>4961</v>
      </c>
      <c r="I129" s="195" t="s">
        <v>4951</v>
      </c>
      <c r="J129" s="195">
        <v>15</v>
      </c>
      <c r="K129" s="239"/>
    </row>
    <row r="130" spans="2:11" customFormat="1" ht="15" customHeight="1">
      <c r="B130" s="236"/>
      <c r="C130" s="195" t="s">
        <v>4962</v>
      </c>
      <c r="D130" s="195"/>
      <c r="E130" s="195"/>
      <c r="F130" s="216" t="s">
        <v>4955</v>
      </c>
      <c r="G130" s="195"/>
      <c r="H130" s="195" t="s">
        <v>4963</v>
      </c>
      <c r="I130" s="195" t="s">
        <v>4951</v>
      </c>
      <c r="J130" s="195">
        <v>15</v>
      </c>
      <c r="K130" s="239"/>
    </row>
    <row r="131" spans="2:11" customFormat="1" ht="15" customHeight="1">
      <c r="B131" s="236"/>
      <c r="C131" s="195" t="s">
        <v>4964</v>
      </c>
      <c r="D131" s="195"/>
      <c r="E131" s="195"/>
      <c r="F131" s="216" t="s">
        <v>4955</v>
      </c>
      <c r="G131" s="195"/>
      <c r="H131" s="195" t="s">
        <v>4965</v>
      </c>
      <c r="I131" s="195" t="s">
        <v>4951</v>
      </c>
      <c r="J131" s="195">
        <v>20</v>
      </c>
      <c r="K131" s="239"/>
    </row>
    <row r="132" spans="2:11" customFormat="1" ht="15" customHeight="1">
      <c r="B132" s="236"/>
      <c r="C132" s="195" t="s">
        <v>4966</v>
      </c>
      <c r="D132" s="195"/>
      <c r="E132" s="195"/>
      <c r="F132" s="216" t="s">
        <v>4955</v>
      </c>
      <c r="G132" s="195"/>
      <c r="H132" s="195" t="s">
        <v>4967</v>
      </c>
      <c r="I132" s="195" t="s">
        <v>4951</v>
      </c>
      <c r="J132" s="195">
        <v>20</v>
      </c>
      <c r="K132" s="239"/>
    </row>
    <row r="133" spans="2:11" customFormat="1" ht="15" customHeight="1">
      <c r="B133" s="236"/>
      <c r="C133" s="195" t="s">
        <v>4954</v>
      </c>
      <c r="D133" s="195"/>
      <c r="E133" s="195"/>
      <c r="F133" s="216" t="s">
        <v>4955</v>
      </c>
      <c r="G133" s="195"/>
      <c r="H133" s="195" t="s">
        <v>4989</v>
      </c>
      <c r="I133" s="195" t="s">
        <v>4951</v>
      </c>
      <c r="J133" s="195">
        <v>50</v>
      </c>
      <c r="K133" s="239"/>
    </row>
    <row r="134" spans="2:11" customFormat="1" ht="15" customHeight="1">
      <c r="B134" s="236"/>
      <c r="C134" s="195" t="s">
        <v>4968</v>
      </c>
      <c r="D134" s="195"/>
      <c r="E134" s="195"/>
      <c r="F134" s="216" t="s">
        <v>4955</v>
      </c>
      <c r="G134" s="195"/>
      <c r="H134" s="195" t="s">
        <v>4989</v>
      </c>
      <c r="I134" s="195" t="s">
        <v>4951</v>
      </c>
      <c r="J134" s="195">
        <v>50</v>
      </c>
      <c r="K134" s="239"/>
    </row>
    <row r="135" spans="2:11" customFormat="1" ht="15" customHeight="1">
      <c r="B135" s="236"/>
      <c r="C135" s="195" t="s">
        <v>4974</v>
      </c>
      <c r="D135" s="195"/>
      <c r="E135" s="195"/>
      <c r="F135" s="216" t="s">
        <v>4955</v>
      </c>
      <c r="G135" s="195"/>
      <c r="H135" s="195" t="s">
        <v>4989</v>
      </c>
      <c r="I135" s="195" t="s">
        <v>4951</v>
      </c>
      <c r="J135" s="195">
        <v>50</v>
      </c>
      <c r="K135" s="239"/>
    </row>
    <row r="136" spans="2:11" customFormat="1" ht="15" customHeight="1">
      <c r="B136" s="236"/>
      <c r="C136" s="195" t="s">
        <v>4976</v>
      </c>
      <c r="D136" s="195"/>
      <c r="E136" s="195"/>
      <c r="F136" s="216" t="s">
        <v>4955</v>
      </c>
      <c r="G136" s="195"/>
      <c r="H136" s="195" t="s">
        <v>4989</v>
      </c>
      <c r="I136" s="195" t="s">
        <v>4951</v>
      </c>
      <c r="J136" s="195">
        <v>50</v>
      </c>
      <c r="K136" s="239"/>
    </row>
    <row r="137" spans="2:11" customFormat="1" ht="15" customHeight="1">
      <c r="B137" s="236"/>
      <c r="C137" s="195" t="s">
        <v>4977</v>
      </c>
      <c r="D137" s="195"/>
      <c r="E137" s="195"/>
      <c r="F137" s="216" t="s">
        <v>4955</v>
      </c>
      <c r="G137" s="195"/>
      <c r="H137" s="195" t="s">
        <v>5002</v>
      </c>
      <c r="I137" s="195" t="s">
        <v>4951</v>
      </c>
      <c r="J137" s="195">
        <v>255</v>
      </c>
      <c r="K137" s="239"/>
    </row>
    <row r="138" spans="2:11" customFormat="1" ht="15" customHeight="1">
      <c r="B138" s="236"/>
      <c r="C138" s="195" t="s">
        <v>4979</v>
      </c>
      <c r="D138" s="195"/>
      <c r="E138" s="195"/>
      <c r="F138" s="216" t="s">
        <v>4949</v>
      </c>
      <c r="G138" s="195"/>
      <c r="H138" s="195" t="s">
        <v>5003</v>
      </c>
      <c r="I138" s="195" t="s">
        <v>4981</v>
      </c>
      <c r="J138" s="195"/>
      <c r="K138" s="239"/>
    </row>
    <row r="139" spans="2:11" customFormat="1" ht="15" customHeight="1">
      <c r="B139" s="236"/>
      <c r="C139" s="195" t="s">
        <v>4982</v>
      </c>
      <c r="D139" s="195"/>
      <c r="E139" s="195"/>
      <c r="F139" s="216" t="s">
        <v>4949</v>
      </c>
      <c r="G139" s="195"/>
      <c r="H139" s="195" t="s">
        <v>5004</v>
      </c>
      <c r="I139" s="195" t="s">
        <v>4984</v>
      </c>
      <c r="J139" s="195"/>
      <c r="K139" s="239"/>
    </row>
    <row r="140" spans="2:11" customFormat="1" ht="15" customHeight="1">
      <c r="B140" s="236"/>
      <c r="C140" s="195" t="s">
        <v>4985</v>
      </c>
      <c r="D140" s="195"/>
      <c r="E140" s="195"/>
      <c r="F140" s="216" t="s">
        <v>4949</v>
      </c>
      <c r="G140" s="195"/>
      <c r="H140" s="195" t="s">
        <v>4985</v>
      </c>
      <c r="I140" s="195" t="s">
        <v>4984</v>
      </c>
      <c r="J140" s="195"/>
      <c r="K140" s="239"/>
    </row>
    <row r="141" spans="2:11" customFormat="1" ht="15" customHeight="1">
      <c r="B141" s="236"/>
      <c r="C141" s="195" t="s">
        <v>41</v>
      </c>
      <c r="D141" s="195"/>
      <c r="E141" s="195"/>
      <c r="F141" s="216" t="s">
        <v>4949</v>
      </c>
      <c r="G141" s="195"/>
      <c r="H141" s="195" t="s">
        <v>5005</v>
      </c>
      <c r="I141" s="195" t="s">
        <v>4984</v>
      </c>
      <c r="J141" s="195"/>
      <c r="K141" s="239"/>
    </row>
    <row r="142" spans="2:11" customFormat="1" ht="15" customHeight="1">
      <c r="B142" s="236"/>
      <c r="C142" s="195" t="s">
        <v>5006</v>
      </c>
      <c r="D142" s="195"/>
      <c r="E142" s="195"/>
      <c r="F142" s="216" t="s">
        <v>4949</v>
      </c>
      <c r="G142" s="195"/>
      <c r="H142" s="195" t="s">
        <v>5007</v>
      </c>
      <c r="I142" s="195" t="s">
        <v>4984</v>
      </c>
      <c r="J142" s="195"/>
      <c r="K142" s="239"/>
    </row>
    <row r="143" spans="2:11" customFormat="1" ht="15" customHeight="1">
      <c r="B143" s="240"/>
      <c r="C143" s="241"/>
      <c r="D143" s="241"/>
      <c r="E143" s="241"/>
      <c r="F143" s="241"/>
      <c r="G143" s="241"/>
      <c r="H143" s="241"/>
      <c r="I143" s="241"/>
      <c r="J143" s="241"/>
      <c r="K143" s="242"/>
    </row>
    <row r="144" spans="2:11" customFormat="1" ht="18.75" customHeight="1">
      <c r="B144" s="227"/>
      <c r="C144" s="227"/>
      <c r="D144" s="227"/>
      <c r="E144" s="227"/>
      <c r="F144" s="228"/>
      <c r="G144" s="227"/>
      <c r="H144" s="227"/>
      <c r="I144" s="227"/>
      <c r="J144" s="227"/>
      <c r="K144" s="227"/>
    </row>
    <row r="145" spans="2:11" customFormat="1" ht="18.75" customHeight="1">
      <c r="B145" s="202"/>
      <c r="C145" s="202"/>
      <c r="D145" s="202"/>
      <c r="E145" s="202"/>
      <c r="F145" s="202"/>
      <c r="G145" s="202"/>
      <c r="H145" s="202"/>
      <c r="I145" s="202"/>
      <c r="J145" s="202"/>
      <c r="K145" s="202"/>
    </row>
    <row r="146" spans="2:11" customFormat="1" ht="7.5" customHeight="1">
      <c r="B146" s="203"/>
      <c r="C146" s="204"/>
      <c r="D146" s="204"/>
      <c r="E146" s="204"/>
      <c r="F146" s="204"/>
      <c r="G146" s="204"/>
      <c r="H146" s="204"/>
      <c r="I146" s="204"/>
      <c r="J146" s="204"/>
      <c r="K146" s="205"/>
    </row>
    <row r="147" spans="2:11" customFormat="1" ht="45" customHeight="1">
      <c r="B147" s="206"/>
      <c r="C147" s="702" t="s">
        <v>5008</v>
      </c>
      <c r="D147" s="702"/>
      <c r="E147" s="702"/>
      <c r="F147" s="702"/>
      <c r="G147" s="702"/>
      <c r="H147" s="702"/>
      <c r="I147" s="702"/>
      <c r="J147" s="702"/>
      <c r="K147" s="207"/>
    </row>
    <row r="148" spans="2:11" customFormat="1" ht="17.25" customHeight="1">
      <c r="B148" s="206"/>
      <c r="C148" s="208" t="s">
        <v>4943</v>
      </c>
      <c r="D148" s="208"/>
      <c r="E148" s="208"/>
      <c r="F148" s="208" t="s">
        <v>4944</v>
      </c>
      <c r="G148" s="209"/>
      <c r="H148" s="208" t="s">
        <v>57</v>
      </c>
      <c r="I148" s="208" t="s">
        <v>60</v>
      </c>
      <c r="J148" s="208" t="s">
        <v>4945</v>
      </c>
      <c r="K148" s="207"/>
    </row>
    <row r="149" spans="2:11" customFormat="1" ht="17.25" customHeight="1">
      <c r="B149" s="206"/>
      <c r="C149" s="210" t="s">
        <v>4946</v>
      </c>
      <c r="D149" s="210"/>
      <c r="E149" s="210"/>
      <c r="F149" s="211" t="s">
        <v>4947</v>
      </c>
      <c r="G149" s="212"/>
      <c r="H149" s="210"/>
      <c r="I149" s="210"/>
      <c r="J149" s="210" t="s">
        <v>4948</v>
      </c>
      <c r="K149" s="207"/>
    </row>
    <row r="150" spans="2:11" customFormat="1" ht="5.25" customHeight="1">
      <c r="B150" s="218"/>
      <c r="C150" s="213"/>
      <c r="D150" s="213"/>
      <c r="E150" s="213"/>
      <c r="F150" s="213"/>
      <c r="G150" s="214"/>
      <c r="H150" s="213"/>
      <c r="I150" s="213"/>
      <c r="J150" s="213"/>
      <c r="K150" s="239"/>
    </row>
    <row r="151" spans="2:11" customFormat="1" ht="15" customHeight="1">
      <c r="B151" s="218"/>
      <c r="C151" s="243" t="s">
        <v>4952</v>
      </c>
      <c r="D151" s="195"/>
      <c r="E151" s="195"/>
      <c r="F151" s="244" t="s">
        <v>4949</v>
      </c>
      <c r="G151" s="195"/>
      <c r="H151" s="243" t="s">
        <v>4989</v>
      </c>
      <c r="I151" s="243" t="s">
        <v>4951</v>
      </c>
      <c r="J151" s="243">
        <v>120</v>
      </c>
      <c r="K151" s="239"/>
    </row>
    <row r="152" spans="2:11" customFormat="1" ht="15" customHeight="1">
      <c r="B152" s="218"/>
      <c r="C152" s="243" t="s">
        <v>4998</v>
      </c>
      <c r="D152" s="195"/>
      <c r="E152" s="195"/>
      <c r="F152" s="244" t="s">
        <v>4949</v>
      </c>
      <c r="G152" s="195"/>
      <c r="H152" s="243" t="s">
        <v>5009</v>
      </c>
      <c r="I152" s="243" t="s">
        <v>4951</v>
      </c>
      <c r="J152" s="243" t="s">
        <v>5000</v>
      </c>
      <c r="K152" s="239"/>
    </row>
    <row r="153" spans="2:11" customFormat="1" ht="15" customHeight="1">
      <c r="B153" s="218"/>
      <c r="C153" s="243" t="s">
        <v>4897</v>
      </c>
      <c r="D153" s="195"/>
      <c r="E153" s="195"/>
      <c r="F153" s="244" t="s">
        <v>4949</v>
      </c>
      <c r="G153" s="195"/>
      <c r="H153" s="243" t="s">
        <v>5010</v>
      </c>
      <c r="I153" s="243" t="s">
        <v>4951</v>
      </c>
      <c r="J153" s="243" t="s">
        <v>5000</v>
      </c>
      <c r="K153" s="239"/>
    </row>
    <row r="154" spans="2:11" customFormat="1" ht="15" customHeight="1">
      <c r="B154" s="218"/>
      <c r="C154" s="243" t="s">
        <v>4954</v>
      </c>
      <c r="D154" s="195"/>
      <c r="E154" s="195"/>
      <c r="F154" s="244" t="s">
        <v>4955</v>
      </c>
      <c r="G154" s="195"/>
      <c r="H154" s="243" t="s">
        <v>4989</v>
      </c>
      <c r="I154" s="243" t="s">
        <v>4951</v>
      </c>
      <c r="J154" s="243">
        <v>50</v>
      </c>
      <c r="K154" s="239"/>
    </row>
    <row r="155" spans="2:11" customFormat="1" ht="15" customHeight="1">
      <c r="B155" s="218"/>
      <c r="C155" s="243" t="s">
        <v>4957</v>
      </c>
      <c r="D155" s="195"/>
      <c r="E155" s="195"/>
      <c r="F155" s="244" t="s">
        <v>4949</v>
      </c>
      <c r="G155" s="195"/>
      <c r="H155" s="243" t="s">
        <v>4989</v>
      </c>
      <c r="I155" s="243" t="s">
        <v>4959</v>
      </c>
      <c r="J155" s="243"/>
      <c r="K155" s="239"/>
    </row>
    <row r="156" spans="2:11" customFormat="1" ht="15" customHeight="1">
      <c r="B156" s="218"/>
      <c r="C156" s="243" t="s">
        <v>4968</v>
      </c>
      <c r="D156" s="195"/>
      <c r="E156" s="195"/>
      <c r="F156" s="244" t="s">
        <v>4955</v>
      </c>
      <c r="G156" s="195"/>
      <c r="H156" s="243" t="s">
        <v>4989</v>
      </c>
      <c r="I156" s="243" t="s">
        <v>4951</v>
      </c>
      <c r="J156" s="243">
        <v>50</v>
      </c>
      <c r="K156" s="239"/>
    </row>
    <row r="157" spans="2:11" customFormat="1" ht="15" customHeight="1">
      <c r="B157" s="218"/>
      <c r="C157" s="243" t="s">
        <v>4976</v>
      </c>
      <c r="D157" s="195"/>
      <c r="E157" s="195"/>
      <c r="F157" s="244" t="s">
        <v>4955</v>
      </c>
      <c r="G157" s="195"/>
      <c r="H157" s="243" t="s">
        <v>4989</v>
      </c>
      <c r="I157" s="243" t="s">
        <v>4951</v>
      </c>
      <c r="J157" s="243">
        <v>50</v>
      </c>
      <c r="K157" s="239"/>
    </row>
    <row r="158" spans="2:11" customFormat="1" ht="15" customHeight="1">
      <c r="B158" s="218"/>
      <c r="C158" s="243" t="s">
        <v>4974</v>
      </c>
      <c r="D158" s="195"/>
      <c r="E158" s="195"/>
      <c r="F158" s="244" t="s">
        <v>4955</v>
      </c>
      <c r="G158" s="195"/>
      <c r="H158" s="243" t="s">
        <v>4989</v>
      </c>
      <c r="I158" s="243" t="s">
        <v>4951</v>
      </c>
      <c r="J158" s="243">
        <v>50</v>
      </c>
      <c r="K158" s="239"/>
    </row>
    <row r="159" spans="2:11" customFormat="1" ht="15" customHeight="1">
      <c r="B159" s="218"/>
      <c r="C159" s="243" t="s">
        <v>95</v>
      </c>
      <c r="D159" s="195"/>
      <c r="E159" s="195"/>
      <c r="F159" s="244" t="s">
        <v>4949</v>
      </c>
      <c r="G159" s="195"/>
      <c r="H159" s="243" t="s">
        <v>5011</v>
      </c>
      <c r="I159" s="243" t="s">
        <v>4951</v>
      </c>
      <c r="J159" s="243" t="s">
        <v>5012</v>
      </c>
      <c r="K159" s="239"/>
    </row>
    <row r="160" spans="2:11" customFormat="1" ht="15" customHeight="1">
      <c r="B160" s="218"/>
      <c r="C160" s="243" t="s">
        <v>5013</v>
      </c>
      <c r="D160" s="195"/>
      <c r="E160" s="195"/>
      <c r="F160" s="244" t="s">
        <v>4949</v>
      </c>
      <c r="G160" s="195"/>
      <c r="H160" s="243" t="s">
        <v>5014</v>
      </c>
      <c r="I160" s="243" t="s">
        <v>4984</v>
      </c>
      <c r="J160" s="243"/>
      <c r="K160" s="239"/>
    </row>
    <row r="161" spans="2:11" customFormat="1" ht="15" customHeight="1">
      <c r="B161" s="245"/>
      <c r="C161" s="225"/>
      <c r="D161" s="225"/>
      <c r="E161" s="225"/>
      <c r="F161" s="225"/>
      <c r="G161" s="225"/>
      <c r="H161" s="225"/>
      <c r="I161" s="225"/>
      <c r="J161" s="225"/>
      <c r="K161" s="246"/>
    </row>
    <row r="162" spans="2:11" customFormat="1" ht="18.75" customHeight="1">
      <c r="B162" s="227"/>
      <c r="C162" s="237"/>
      <c r="D162" s="237"/>
      <c r="E162" s="237"/>
      <c r="F162" s="247"/>
      <c r="G162" s="237"/>
      <c r="H162" s="237"/>
      <c r="I162" s="237"/>
      <c r="J162" s="237"/>
      <c r="K162" s="227"/>
    </row>
    <row r="163" spans="2:11" customFormat="1" ht="18.75" customHeight="1">
      <c r="B163" s="202"/>
      <c r="C163" s="202"/>
      <c r="D163" s="202"/>
      <c r="E163" s="202"/>
      <c r="F163" s="202"/>
      <c r="G163" s="202"/>
      <c r="H163" s="202"/>
      <c r="I163" s="202"/>
      <c r="J163" s="202"/>
      <c r="K163" s="202"/>
    </row>
    <row r="164" spans="2:11" customFormat="1" ht="7.5" customHeight="1">
      <c r="B164" s="184"/>
      <c r="C164" s="185"/>
      <c r="D164" s="185"/>
      <c r="E164" s="185"/>
      <c r="F164" s="185"/>
      <c r="G164" s="185"/>
      <c r="H164" s="185"/>
      <c r="I164" s="185"/>
      <c r="J164" s="185"/>
      <c r="K164" s="186"/>
    </row>
    <row r="165" spans="2:11" customFormat="1" ht="45" customHeight="1">
      <c r="B165" s="187"/>
      <c r="C165" s="700" t="s">
        <v>5015</v>
      </c>
      <c r="D165" s="700"/>
      <c r="E165" s="700"/>
      <c r="F165" s="700"/>
      <c r="G165" s="700"/>
      <c r="H165" s="700"/>
      <c r="I165" s="700"/>
      <c r="J165" s="700"/>
      <c r="K165" s="188"/>
    </row>
    <row r="166" spans="2:11" customFormat="1" ht="17.25" customHeight="1">
      <c r="B166" s="187"/>
      <c r="C166" s="208" t="s">
        <v>4943</v>
      </c>
      <c r="D166" s="208"/>
      <c r="E166" s="208"/>
      <c r="F166" s="208" t="s">
        <v>4944</v>
      </c>
      <c r="G166" s="248"/>
      <c r="H166" s="249" t="s">
        <v>57</v>
      </c>
      <c r="I166" s="249" t="s">
        <v>60</v>
      </c>
      <c r="J166" s="208" t="s">
        <v>4945</v>
      </c>
      <c r="K166" s="188"/>
    </row>
    <row r="167" spans="2:11" customFormat="1" ht="17.25" customHeight="1">
      <c r="B167" s="189"/>
      <c r="C167" s="210" t="s">
        <v>4946</v>
      </c>
      <c r="D167" s="210"/>
      <c r="E167" s="210"/>
      <c r="F167" s="211" t="s">
        <v>4947</v>
      </c>
      <c r="G167" s="250"/>
      <c r="H167" s="251"/>
      <c r="I167" s="251"/>
      <c r="J167" s="210" t="s">
        <v>4948</v>
      </c>
      <c r="K167" s="190"/>
    </row>
    <row r="168" spans="2:11" customFormat="1" ht="5.25" customHeight="1">
      <c r="B168" s="218"/>
      <c r="C168" s="213"/>
      <c r="D168" s="213"/>
      <c r="E168" s="213"/>
      <c r="F168" s="213"/>
      <c r="G168" s="214"/>
      <c r="H168" s="213"/>
      <c r="I168" s="213"/>
      <c r="J168" s="213"/>
      <c r="K168" s="239"/>
    </row>
    <row r="169" spans="2:11" customFormat="1" ht="15" customHeight="1">
      <c r="B169" s="218"/>
      <c r="C169" s="195" t="s">
        <v>4952</v>
      </c>
      <c r="D169" s="195"/>
      <c r="E169" s="195"/>
      <c r="F169" s="216" t="s">
        <v>4949</v>
      </c>
      <c r="G169" s="195"/>
      <c r="H169" s="195" t="s">
        <v>4989</v>
      </c>
      <c r="I169" s="195" t="s">
        <v>4951</v>
      </c>
      <c r="J169" s="195">
        <v>120</v>
      </c>
      <c r="K169" s="239"/>
    </row>
    <row r="170" spans="2:11" customFormat="1" ht="15" customHeight="1">
      <c r="B170" s="218"/>
      <c r="C170" s="195" t="s">
        <v>4998</v>
      </c>
      <c r="D170" s="195"/>
      <c r="E170" s="195"/>
      <c r="F170" s="216" t="s">
        <v>4949</v>
      </c>
      <c r="G170" s="195"/>
      <c r="H170" s="195" t="s">
        <v>4999</v>
      </c>
      <c r="I170" s="195" t="s">
        <v>4951</v>
      </c>
      <c r="J170" s="195" t="s">
        <v>5000</v>
      </c>
      <c r="K170" s="239"/>
    </row>
    <row r="171" spans="2:11" customFormat="1" ht="15" customHeight="1">
      <c r="B171" s="218"/>
      <c r="C171" s="195" t="s">
        <v>4897</v>
      </c>
      <c r="D171" s="195"/>
      <c r="E171" s="195"/>
      <c r="F171" s="216" t="s">
        <v>4949</v>
      </c>
      <c r="G171" s="195"/>
      <c r="H171" s="195" t="s">
        <v>5016</v>
      </c>
      <c r="I171" s="195" t="s">
        <v>4951</v>
      </c>
      <c r="J171" s="195" t="s">
        <v>5000</v>
      </c>
      <c r="K171" s="239"/>
    </row>
    <row r="172" spans="2:11" customFormat="1" ht="15" customHeight="1">
      <c r="B172" s="218"/>
      <c r="C172" s="195" t="s">
        <v>4954</v>
      </c>
      <c r="D172" s="195"/>
      <c r="E172" s="195"/>
      <c r="F172" s="216" t="s">
        <v>4955</v>
      </c>
      <c r="G172" s="195"/>
      <c r="H172" s="195" t="s">
        <v>5016</v>
      </c>
      <c r="I172" s="195" t="s">
        <v>4951</v>
      </c>
      <c r="J172" s="195">
        <v>50</v>
      </c>
      <c r="K172" s="239"/>
    </row>
    <row r="173" spans="2:11" customFormat="1" ht="15" customHeight="1">
      <c r="B173" s="218"/>
      <c r="C173" s="195" t="s">
        <v>4957</v>
      </c>
      <c r="D173" s="195"/>
      <c r="E173" s="195"/>
      <c r="F173" s="216" t="s">
        <v>4949</v>
      </c>
      <c r="G173" s="195"/>
      <c r="H173" s="195" t="s">
        <v>5016</v>
      </c>
      <c r="I173" s="195" t="s">
        <v>4959</v>
      </c>
      <c r="J173" s="195"/>
      <c r="K173" s="239"/>
    </row>
    <row r="174" spans="2:11" customFormat="1" ht="15" customHeight="1">
      <c r="B174" s="218"/>
      <c r="C174" s="195" t="s">
        <v>4968</v>
      </c>
      <c r="D174" s="195"/>
      <c r="E174" s="195"/>
      <c r="F174" s="216" t="s">
        <v>4955</v>
      </c>
      <c r="G174" s="195"/>
      <c r="H174" s="195" t="s">
        <v>5016</v>
      </c>
      <c r="I174" s="195" t="s">
        <v>4951</v>
      </c>
      <c r="J174" s="195">
        <v>50</v>
      </c>
      <c r="K174" s="239"/>
    </row>
    <row r="175" spans="2:11" customFormat="1" ht="15" customHeight="1">
      <c r="B175" s="218"/>
      <c r="C175" s="195" t="s">
        <v>4976</v>
      </c>
      <c r="D175" s="195"/>
      <c r="E175" s="195"/>
      <c r="F175" s="216" t="s">
        <v>4955</v>
      </c>
      <c r="G175" s="195"/>
      <c r="H175" s="195" t="s">
        <v>5016</v>
      </c>
      <c r="I175" s="195" t="s">
        <v>4951</v>
      </c>
      <c r="J175" s="195">
        <v>50</v>
      </c>
      <c r="K175" s="239"/>
    </row>
    <row r="176" spans="2:11" customFormat="1" ht="15" customHeight="1">
      <c r="B176" s="218"/>
      <c r="C176" s="195" t="s">
        <v>4974</v>
      </c>
      <c r="D176" s="195"/>
      <c r="E176" s="195"/>
      <c r="F176" s="216" t="s">
        <v>4955</v>
      </c>
      <c r="G176" s="195"/>
      <c r="H176" s="195" t="s">
        <v>5016</v>
      </c>
      <c r="I176" s="195" t="s">
        <v>4951</v>
      </c>
      <c r="J176" s="195">
        <v>50</v>
      </c>
      <c r="K176" s="239"/>
    </row>
    <row r="177" spans="2:11" customFormat="1" ht="15" customHeight="1">
      <c r="B177" s="218"/>
      <c r="C177" s="195" t="s">
        <v>151</v>
      </c>
      <c r="D177" s="195"/>
      <c r="E177" s="195"/>
      <c r="F177" s="216" t="s">
        <v>4949</v>
      </c>
      <c r="G177" s="195"/>
      <c r="H177" s="195" t="s">
        <v>5017</v>
      </c>
      <c r="I177" s="195" t="s">
        <v>5018</v>
      </c>
      <c r="J177" s="195"/>
      <c r="K177" s="239"/>
    </row>
    <row r="178" spans="2:11" customFormat="1" ht="15" customHeight="1">
      <c r="B178" s="218"/>
      <c r="C178" s="195" t="s">
        <v>60</v>
      </c>
      <c r="D178" s="195"/>
      <c r="E178" s="195"/>
      <c r="F178" s="216" t="s">
        <v>4949</v>
      </c>
      <c r="G178" s="195"/>
      <c r="H178" s="195" t="s">
        <v>5019</v>
      </c>
      <c r="I178" s="195" t="s">
        <v>5020</v>
      </c>
      <c r="J178" s="195">
        <v>1</v>
      </c>
      <c r="K178" s="239"/>
    </row>
    <row r="179" spans="2:11" customFormat="1" ht="15" customHeight="1">
      <c r="B179" s="218"/>
      <c r="C179" s="195" t="s">
        <v>56</v>
      </c>
      <c r="D179" s="195"/>
      <c r="E179" s="195"/>
      <c r="F179" s="216" t="s">
        <v>4949</v>
      </c>
      <c r="G179" s="195"/>
      <c r="H179" s="195" t="s">
        <v>5021</v>
      </c>
      <c r="I179" s="195" t="s">
        <v>4951</v>
      </c>
      <c r="J179" s="195">
        <v>20</v>
      </c>
      <c r="K179" s="239"/>
    </row>
    <row r="180" spans="2:11" customFormat="1" ht="15" customHeight="1">
      <c r="B180" s="218"/>
      <c r="C180" s="195" t="s">
        <v>57</v>
      </c>
      <c r="D180" s="195"/>
      <c r="E180" s="195"/>
      <c r="F180" s="216" t="s">
        <v>4949</v>
      </c>
      <c r="G180" s="195"/>
      <c r="H180" s="195" t="s">
        <v>5022</v>
      </c>
      <c r="I180" s="195" t="s">
        <v>4951</v>
      </c>
      <c r="J180" s="195">
        <v>255</v>
      </c>
      <c r="K180" s="239"/>
    </row>
    <row r="181" spans="2:11" customFormat="1" ht="15" customHeight="1">
      <c r="B181" s="218"/>
      <c r="C181" s="195" t="s">
        <v>152</v>
      </c>
      <c r="D181" s="195"/>
      <c r="E181" s="195"/>
      <c r="F181" s="216" t="s">
        <v>4949</v>
      </c>
      <c r="G181" s="195"/>
      <c r="H181" s="195" t="s">
        <v>4913</v>
      </c>
      <c r="I181" s="195" t="s">
        <v>4951</v>
      </c>
      <c r="J181" s="195">
        <v>10</v>
      </c>
      <c r="K181" s="239"/>
    </row>
    <row r="182" spans="2:11" customFormat="1" ht="15" customHeight="1">
      <c r="B182" s="218"/>
      <c r="C182" s="195" t="s">
        <v>153</v>
      </c>
      <c r="D182" s="195"/>
      <c r="E182" s="195"/>
      <c r="F182" s="216" t="s">
        <v>4949</v>
      </c>
      <c r="G182" s="195"/>
      <c r="H182" s="195" t="s">
        <v>5023</v>
      </c>
      <c r="I182" s="195" t="s">
        <v>4984</v>
      </c>
      <c r="J182" s="195"/>
      <c r="K182" s="239"/>
    </row>
    <row r="183" spans="2:11" customFormat="1" ht="15" customHeight="1">
      <c r="B183" s="218"/>
      <c r="C183" s="195" t="s">
        <v>5024</v>
      </c>
      <c r="D183" s="195"/>
      <c r="E183" s="195"/>
      <c r="F183" s="216" t="s">
        <v>4949</v>
      </c>
      <c r="G183" s="195"/>
      <c r="H183" s="195" t="s">
        <v>5025</v>
      </c>
      <c r="I183" s="195" t="s">
        <v>4984</v>
      </c>
      <c r="J183" s="195"/>
      <c r="K183" s="239"/>
    </row>
    <row r="184" spans="2:11" customFormat="1" ht="15" customHeight="1">
      <c r="B184" s="218"/>
      <c r="C184" s="195" t="s">
        <v>5013</v>
      </c>
      <c r="D184" s="195"/>
      <c r="E184" s="195"/>
      <c r="F184" s="216" t="s">
        <v>4949</v>
      </c>
      <c r="G184" s="195"/>
      <c r="H184" s="195" t="s">
        <v>5026</v>
      </c>
      <c r="I184" s="195" t="s">
        <v>4984</v>
      </c>
      <c r="J184" s="195"/>
      <c r="K184" s="239"/>
    </row>
    <row r="185" spans="2:11" customFormat="1" ht="15" customHeight="1">
      <c r="B185" s="218"/>
      <c r="C185" s="195" t="s">
        <v>155</v>
      </c>
      <c r="D185" s="195"/>
      <c r="E185" s="195"/>
      <c r="F185" s="216" t="s">
        <v>4955</v>
      </c>
      <c r="G185" s="195"/>
      <c r="H185" s="195" t="s">
        <v>5027</v>
      </c>
      <c r="I185" s="195" t="s">
        <v>4951</v>
      </c>
      <c r="J185" s="195">
        <v>50</v>
      </c>
      <c r="K185" s="239"/>
    </row>
    <row r="186" spans="2:11" customFormat="1" ht="15" customHeight="1">
      <c r="B186" s="218"/>
      <c r="C186" s="195" t="s">
        <v>5028</v>
      </c>
      <c r="D186" s="195"/>
      <c r="E186" s="195"/>
      <c r="F186" s="216" t="s">
        <v>4955</v>
      </c>
      <c r="G186" s="195"/>
      <c r="H186" s="195" t="s">
        <v>5029</v>
      </c>
      <c r="I186" s="195" t="s">
        <v>5030</v>
      </c>
      <c r="J186" s="195"/>
      <c r="K186" s="239"/>
    </row>
    <row r="187" spans="2:11" customFormat="1" ht="15" customHeight="1">
      <c r="B187" s="218"/>
      <c r="C187" s="195" t="s">
        <v>5031</v>
      </c>
      <c r="D187" s="195"/>
      <c r="E187" s="195"/>
      <c r="F187" s="216" t="s">
        <v>4955</v>
      </c>
      <c r="G187" s="195"/>
      <c r="H187" s="195" t="s">
        <v>5032</v>
      </c>
      <c r="I187" s="195" t="s">
        <v>5030</v>
      </c>
      <c r="J187" s="195"/>
      <c r="K187" s="239"/>
    </row>
    <row r="188" spans="2:11" customFormat="1" ht="15" customHeight="1">
      <c r="B188" s="218"/>
      <c r="C188" s="195" t="s">
        <v>5033</v>
      </c>
      <c r="D188" s="195"/>
      <c r="E188" s="195"/>
      <c r="F188" s="216" t="s">
        <v>4955</v>
      </c>
      <c r="G188" s="195"/>
      <c r="H188" s="195" t="s">
        <v>5034</v>
      </c>
      <c r="I188" s="195" t="s">
        <v>5030</v>
      </c>
      <c r="J188" s="195"/>
      <c r="K188" s="239"/>
    </row>
    <row r="189" spans="2:11" customFormat="1" ht="15" customHeight="1">
      <c r="B189" s="218"/>
      <c r="C189" s="252" t="s">
        <v>5035</v>
      </c>
      <c r="D189" s="195"/>
      <c r="E189" s="195"/>
      <c r="F189" s="216" t="s">
        <v>4955</v>
      </c>
      <c r="G189" s="195"/>
      <c r="H189" s="195" t="s">
        <v>5036</v>
      </c>
      <c r="I189" s="195" t="s">
        <v>5037</v>
      </c>
      <c r="J189" s="253" t="s">
        <v>5038</v>
      </c>
      <c r="K189" s="239"/>
    </row>
    <row r="190" spans="2:11" customFormat="1" ht="15" customHeight="1">
      <c r="B190" s="254"/>
      <c r="C190" s="255" t="s">
        <v>5039</v>
      </c>
      <c r="D190" s="256"/>
      <c r="E190" s="256"/>
      <c r="F190" s="257" t="s">
        <v>4955</v>
      </c>
      <c r="G190" s="256"/>
      <c r="H190" s="256" t="s">
        <v>5040</v>
      </c>
      <c r="I190" s="256" t="s">
        <v>5037</v>
      </c>
      <c r="J190" s="258" t="s">
        <v>5038</v>
      </c>
      <c r="K190" s="259"/>
    </row>
    <row r="191" spans="2:11" customFormat="1" ht="15" customHeight="1">
      <c r="B191" s="218"/>
      <c r="C191" s="252" t="s">
        <v>45</v>
      </c>
      <c r="D191" s="195"/>
      <c r="E191" s="195"/>
      <c r="F191" s="216" t="s">
        <v>4949</v>
      </c>
      <c r="G191" s="195"/>
      <c r="H191" s="192" t="s">
        <v>5041</v>
      </c>
      <c r="I191" s="195" t="s">
        <v>5042</v>
      </c>
      <c r="J191" s="195"/>
      <c r="K191" s="239"/>
    </row>
    <row r="192" spans="2:11" customFormat="1" ht="15" customHeight="1">
      <c r="B192" s="218"/>
      <c r="C192" s="252" t="s">
        <v>5043</v>
      </c>
      <c r="D192" s="195"/>
      <c r="E192" s="195"/>
      <c r="F192" s="216" t="s">
        <v>4949</v>
      </c>
      <c r="G192" s="195"/>
      <c r="H192" s="195" t="s">
        <v>5044</v>
      </c>
      <c r="I192" s="195" t="s">
        <v>4984</v>
      </c>
      <c r="J192" s="195"/>
      <c r="K192" s="239"/>
    </row>
    <row r="193" spans="2:11" customFormat="1" ht="15" customHeight="1">
      <c r="B193" s="218"/>
      <c r="C193" s="252" t="s">
        <v>5045</v>
      </c>
      <c r="D193" s="195"/>
      <c r="E193" s="195"/>
      <c r="F193" s="216" t="s">
        <v>4949</v>
      </c>
      <c r="G193" s="195"/>
      <c r="H193" s="195" t="s">
        <v>5046</v>
      </c>
      <c r="I193" s="195" t="s">
        <v>4984</v>
      </c>
      <c r="J193" s="195"/>
      <c r="K193" s="239"/>
    </row>
    <row r="194" spans="2:11" customFormat="1" ht="15" customHeight="1">
      <c r="B194" s="218"/>
      <c r="C194" s="252" t="s">
        <v>5047</v>
      </c>
      <c r="D194" s="195"/>
      <c r="E194" s="195"/>
      <c r="F194" s="216" t="s">
        <v>4955</v>
      </c>
      <c r="G194" s="195"/>
      <c r="H194" s="195" t="s">
        <v>5048</v>
      </c>
      <c r="I194" s="195" t="s">
        <v>4984</v>
      </c>
      <c r="J194" s="195"/>
      <c r="K194" s="239"/>
    </row>
    <row r="195" spans="2:11" customFormat="1" ht="15" customHeight="1">
      <c r="B195" s="245"/>
      <c r="C195" s="260"/>
      <c r="D195" s="225"/>
      <c r="E195" s="225"/>
      <c r="F195" s="225"/>
      <c r="G195" s="225"/>
      <c r="H195" s="225"/>
      <c r="I195" s="225"/>
      <c r="J195" s="225"/>
      <c r="K195" s="246"/>
    </row>
    <row r="196" spans="2:11" customFormat="1" ht="18.75" customHeight="1">
      <c r="B196" s="227"/>
      <c r="C196" s="237"/>
      <c r="D196" s="237"/>
      <c r="E196" s="237"/>
      <c r="F196" s="247"/>
      <c r="G196" s="237"/>
      <c r="H196" s="237"/>
      <c r="I196" s="237"/>
      <c r="J196" s="237"/>
      <c r="K196" s="227"/>
    </row>
    <row r="197" spans="2:11" customFormat="1" ht="18.75" customHeight="1">
      <c r="B197" s="227"/>
      <c r="C197" s="237"/>
      <c r="D197" s="237"/>
      <c r="E197" s="237"/>
      <c r="F197" s="247"/>
      <c r="G197" s="237"/>
      <c r="H197" s="237"/>
      <c r="I197" s="237"/>
      <c r="J197" s="237"/>
      <c r="K197" s="227"/>
    </row>
    <row r="198" spans="2:11" customFormat="1" ht="18.75" customHeight="1">
      <c r="B198" s="202"/>
      <c r="C198" s="202"/>
      <c r="D198" s="202"/>
      <c r="E198" s="202"/>
      <c r="F198" s="202"/>
      <c r="G198" s="202"/>
      <c r="H198" s="202"/>
      <c r="I198" s="202"/>
      <c r="J198" s="202"/>
      <c r="K198" s="202"/>
    </row>
    <row r="199" spans="2:11" customFormat="1" ht="12">
      <c r="B199" s="184"/>
      <c r="C199" s="185"/>
      <c r="D199" s="185"/>
      <c r="E199" s="185"/>
      <c r="F199" s="185"/>
      <c r="G199" s="185"/>
      <c r="H199" s="185"/>
      <c r="I199" s="185"/>
      <c r="J199" s="185"/>
      <c r="K199" s="186"/>
    </row>
    <row r="200" spans="2:11" customFormat="1" ht="22.2">
      <c r="B200" s="187"/>
      <c r="C200" s="700" t="s">
        <v>5049</v>
      </c>
      <c r="D200" s="700"/>
      <c r="E200" s="700"/>
      <c r="F200" s="700"/>
      <c r="G200" s="700"/>
      <c r="H200" s="700"/>
      <c r="I200" s="700"/>
      <c r="J200" s="700"/>
      <c r="K200" s="188"/>
    </row>
    <row r="201" spans="2:11" customFormat="1" ht="25.5" customHeight="1">
      <c r="B201" s="187"/>
      <c r="C201" s="261" t="s">
        <v>5050</v>
      </c>
      <c r="D201" s="261"/>
      <c r="E201" s="261"/>
      <c r="F201" s="261" t="s">
        <v>5051</v>
      </c>
      <c r="G201" s="262"/>
      <c r="H201" s="703" t="s">
        <v>5052</v>
      </c>
      <c r="I201" s="703"/>
      <c r="J201" s="703"/>
      <c r="K201" s="188"/>
    </row>
    <row r="202" spans="2:11" customFormat="1" ht="5.25" customHeight="1">
      <c r="B202" s="218"/>
      <c r="C202" s="213"/>
      <c r="D202" s="213"/>
      <c r="E202" s="213"/>
      <c r="F202" s="213"/>
      <c r="G202" s="237"/>
      <c r="H202" s="213"/>
      <c r="I202" s="213"/>
      <c r="J202" s="213"/>
      <c r="K202" s="239"/>
    </row>
    <row r="203" spans="2:11" customFormat="1" ht="15" customHeight="1">
      <c r="B203" s="218"/>
      <c r="C203" s="195" t="s">
        <v>5042</v>
      </c>
      <c r="D203" s="195"/>
      <c r="E203" s="195"/>
      <c r="F203" s="216" t="s">
        <v>46</v>
      </c>
      <c r="G203" s="195"/>
      <c r="H203" s="704" t="s">
        <v>5053</v>
      </c>
      <c r="I203" s="704"/>
      <c r="J203" s="704"/>
      <c r="K203" s="239"/>
    </row>
    <row r="204" spans="2:11" customFormat="1" ht="15" customHeight="1">
      <c r="B204" s="218"/>
      <c r="C204" s="195"/>
      <c r="D204" s="195"/>
      <c r="E204" s="195"/>
      <c r="F204" s="216" t="s">
        <v>47</v>
      </c>
      <c r="G204" s="195"/>
      <c r="H204" s="704" t="s">
        <v>5054</v>
      </c>
      <c r="I204" s="704"/>
      <c r="J204" s="704"/>
      <c r="K204" s="239"/>
    </row>
    <row r="205" spans="2:11" customFormat="1" ht="15" customHeight="1">
      <c r="B205" s="218"/>
      <c r="C205" s="195"/>
      <c r="D205" s="195"/>
      <c r="E205" s="195"/>
      <c r="F205" s="216" t="s">
        <v>50</v>
      </c>
      <c r="G205" s="195"/>
      <c r="H205" s="704" t="s">
        <v>5055</v>
      </c>
      <c r="I205" s="704"/>
      <c r="J205" s="704"/>
      <c r="K205" s="239"/>
    </row>
    <row r="206" spans="2:11" customFormat="1" ht="15" customHeight="1">
      <c r="B206" s="218"/>
      <c r="C206" s="195"/>
      <c r="D206" s="195"/>
      <c r="E206" s="195"/>
      <c r="F206" s="216" t="s">
        <v>48</v>
      </c>
      <c r="G206" s="195"/>
      <c r="H206" s="704" t="s">
        <v>5056</v>
      </c>
      <c r="I206" s="704"/>
      <c r="J206" s="704"/>
      <c r="K206" s="239"/>
    </row>
    <row r="207" spans="2:11" customFormat="1" ht="15" customHeight="1">
      <c r="B207" s="218"/>
      <c r="C207" s="195"/>
      <c r="D207" s="195"/>
      <c r="E207" s="195"/>
      <c r="F207" s="216" t="s">
        <v>49</v>
      </c>
      <c r="G207" s="195"/>
      <c r="H207" s="704" t="s">
        <v>5057</v>
      </c>
      <c r="I207" s="704"/>
      <c r="J207" s="704"/>
      <c r="K207" s="239"/>
    </row>
    <row r="208" spans="2:11" customFormat="1" ht="15" customHeight="1">
      <c r="B208" s="218"/>
      <c r="C208" s="195"/>
      <c r="D208" s="195"/>
      <c r="E208" s="195"/>
      <c r="F208" s="216"/>
      <c r="G208" s="195"/>
      <c r="H208" s="195"/>
      <c r="I208" s="195"/>
      <c r="J208" s="195"/>
      <c r="K208" s="239"/>
    </row>
    <row r="209" spans="2:11" customFormat="1" ht="15" customHeight="1">
      <c r="B209" s="218"/>
      <c r="C209" s="195" t="s">
        <v>4996</v>
      </c>
      <c r="D209" s="195"/>
      <c r="E209" s="195"/>
      <c r="F209" s="216" t="s">
        <v>82</v>
      </c>
      <c r="G209" s="195"/>
      <c r="H209" s="704" t="s">
        <v>5058</v>
      </c>
      <c r="I209" s="704"/>
      <c r="J209" s="704"/>
      <c r="K209" s="239"/>
    </row>
    <row r="210" spans="2:11" customFormat="1" ht="15" customHeight="1">
      <c r="B210" s="218"/>
      <c r="C210" s="195"/>
      <c r="D210" s="195"/>
      <c r="E210" s="195"/>
      <c r="F210" s="216" t="s">
        <v>4891</v>
      </c>
      <c r="G210" s="195"/>
      <c r="H210" s="704" t="s">
        <v>4892</v>
      </c>
      <c r="I210" s="704"/>
      <c r="J210" s="704"/>
      <c r="K210" s="239"/>
    </row>
    <row r="211" spans="2:11" customFormat="1" ht="15" customHeight="1">
      <c r="B211" s="218"/>
      <c r="C211" s="195"/>
      <c r="D211" s="195"/>
      <c r="E211" s="195"/>
      <c r="F211" s="216" t="s">
        <v>4889</v>
      </c>
      <c r="G211" s="195"/>
      <c r="H211" s="704" t="s">
        <v>5059</v>
      </c>
      <c r="I211" s="704"/>
      <c r="J211" s="704"/>
      <c r="K211" s="239"/>
    </row>
    <row r="212" spans="2:11" customFormat="1" ht="15" customHeight="1">
      <c r="B212" s="263"/>
      <c r="C212" s="195"/>
      <c r="D212" s="195"/>
      <c r="E212" s="195"/>
      <c r="F212" s="216" t="s">
        <v>4893</v>
      </c>
      <c r="G212" s="252"/>
      <c r="H212" s="705" t="s">
        <v>4894</v>
      </c>
      <c r="I212" s="705"/>
      <c r="J212" s="705"/>
      <c r="K212" s="264"/>
    </row>
    <row r="213" spans="2:11" customFormat="1" ht="15" customHeight="1">
      <c r="B213" s="263"/>
      <c r="C213" s="195"/>
      <c r="D213" s="195"/>
      <c r="E213" s="195"/>
      <c r="F213" s="216" t="s">
        <v>4895</v>
      </c>
      <c r="G213" s="252"/>
      <c r="H213" s="705" t="s">
        <v>5060</v>
      </c>
      <c r="I213" s="705"/>
      <c r="J213" s="705"/>
      <c r="K213" s="264"/>
    </row>
    <row r="214" spans="2:11" customFormat="1" ht="15" customHeight="1">
      <c r="B214" s="263"/>
      <c r="C214" s="195"/>
      <c r="D214" s="195"/>
      <c r="E214" s="195"/>
      <c r="F214" s="216"/>
      <c r="G214" s="252"/>
      <c r="H214" s="243"/>
      <c r="I214" s="243"/>
      <c r="J214" s="243"/>
      <c r="K214" s="264"/>
    </row>
    <row r="215" spans="2:11" customFormat="1" ht="15" customHeight="1">
      <c r="B215" s="263"/>
      <c r="C215" s="195" t="s">
        <v>5020</v>
      </c>
      <c r="D215" s="195"/>
      <c r="E215" s="195"/>
      <c r="F215" s="216">
        <v>1</v>
      </c>
      <c r="G215" s="252"/>
      <c r="H215" s="705" t="s">
        <v>5061</v>
      </c>
      <c r="I215" s="705"/>
      <c r="J215" s="705"/>
      <c r="K215" s="264"/>
    </row>
    <row r="216" spans="2:11" customFormat="1" ht="15" customHeight="1">
      <c r="B216" s="263"/>
      <c r="C216" s="195"/>
      <c r="D216" s="195"/>
      <c r="E216" s="195"/>
      <c r="F216" s="216">
        <v>2</v>
      </c>
      <c r="G216" s="252"/>
      <c r="H216" s="705" t="s">
        <v>5062</v>
      </c>
      <c r="I216" s="705"/>
      <c r="J216" s="705"/>
      <c r="K216" s="264"/>
    </row>
    <row r="217" spans="2:11" customFormat="1" ht="15" customHeight="1">
      <c r="B217" s="263"/>
      <c r="C217" s="195"/>
      <c r="D217" s="195"/>
      <c r="E217" s="195"/>
      <c r="F217" s="216">
        <v>3</v>
      </c>
      <c r="G217" s="252"/>
      <c r="H217" s="705" t="s">
        <v>5063</v>
      </c>
      <c r="I217" s="705"/>
      <c r="J217" s="705"/>
      <c r="K217" s="264"/>
    </row>
    <row r="218" spans="2:11" customFormat="1" ht="15" customHeight="1">
      <c r="B218" s="263"/>
      <c r="C218" s="195"/>
      <c r="D218" s="195"/>
      <c r="E218" s="195"/>
      <c r="F218" s="216">
        <v>4</v>
      </c>
      <c r="G218" s="252"/>
      <c r="H218" s="705" t="s">
        <v>5064</v>
      </c>
      <c r="I218" s="705"/>
      <c r="J218" s="705"/>
      <c r="K218" s="264"/>
    </row>
    <row r="219" spans="2:11" customFormat="1" ht="12.75" customHeight="1">
      <c r="B219" s="265"/>
      <c r="C219" s="266"/>
      <c r="D219" s="266"/>
      <c r="E219" s="266"/>
      <c r="F219" s="266"/>
      <c r="G219" s="266"/>
      <c r="H219" s="266"/>
      <c r="I219" s="266"/>
      <c r="J219" s="266"/>
      <c r="K219" s="267"/>
    </row>
  </sheetData>
  <sheetProtection algorithmName="SHA-512" hashValue="+OJn95XdoO6lNDAe7VfADmsHZZJXPps3lgUT3NcJgEE+McFWpSoMlv3RLYJ99kV1vzMzTPrOpEaz3EUE4RXYMQ==" saltValue="J1MQQPYi91Eh6hvKIKsqFQ==" spinCount="100000" sheet="1"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2"/>
  <sheetViews>
    <sheetView tabSelected="1" workbookViewId="0">
      <selection activeCell="E211" sqref="E211"/>
    </sheetView>
  </sheetViews>
  <sheetFormatPr defaultColWidth="16.28515625" defaultRowHeight="14.4"/>
  <cols>
    <col min="1" max="1" width="9.28515625" style="332" customWidth="1"/>
    <col min="2" max="2" width="57.140625" style="332" customWidth="1"/>
    <col min="3" max="4" width="11.28515625" style="332" customWidth="1"/>
    <col min="5" max="6" width="14" style="332" customWidth="1"/>
    <col min="7" max="241" width="10.7109375" style="330" customWidth="1"/>
    <col min="242" max="256" width="16.28515625" style="330"/>
    <col min="257" max="257" width="9.28515625" style="330" customWidth="1"/>
    <col min="258" max="258" width="57.140625" style="330" customWidth="1"/>
    <col min="259" max="259" width="10.140625" style="330" customWidth="1"/>
    <col min="260" max="260" width="10" style="330" customWidth="1"/>
    <col min="261" max="261" width="12.85546875" style="330" customWidth="1"/>
    <col min="262" max="262" width="14" style="330" customWidth="1"/>
    <col min="263" max="497" width="10.7109375" style="330" customWidth="1"/>
    <col min="498" max="512" width="16.28515625" style="330"/>
    <col min="513" max="513" width="9.28515625" style="330" customWidth="1"/>
    <col min="514" max="514" width="57.140625" style="330" customWidth="1"/>
    <col min="515" max="515" width="10.140625" style="330" customWidth="1"/>
    <col min="516" max="516" width="10" style="330" customWidth="1"/>
    <col min="517" max="517" width="12.85546875" style="330" customWidth="1"/>
    <col min="518" max="518" width="14" style="330" customWidth="1"/>
    <col min="519" max="753" width="10.7109375" style="330" customWidth="1"/>
    <col min="754" max="768" width="16.28515625" style="330"/>
    <col min="769" max="769" width="9.28515625" style="330" customWidth="1"/>
    <col min="770" max="770" width="57.140625" style="330" customWidth="1"/>
    <col min="771" max="771" width="10.140625" style="330" customWidth="1"/>
    <col min="772" max="772" width="10" style="330" customWidth="1"/>
    <col min="773" max="773" width="12.85546875" style="330" customWidth="1"/>
    <col min="774" max="774" width="14" style="330" customWidth="1"/>
    <col min="775" max="1009" width="10.7109375" style="330" customWidth="1"/>
    <col min="1010" max="1024" width="16.28515625" style="330"/>
    <col min="1025" max="1025" width="9.28515625" style="330" customWidth="1"/>
    <col min="1026" max="1026" width="57.140625" style="330" customWidth="1"/>
    <col min="1027" max="1027" width="10.140625" style="330" customWidth="1"/>
    <col min="1028" max="1028" width="10" style="330" customWidth="1"/>
    <col min="1029" max="1029" width="12.85546875" style="330" customWidth="1"/>
    <col min="1030" max="1030" width="14" style="330" customWidth="1"/>
    <col min="1031" max="1265" width="10.7109375" style="330" customWidth="1"/>
    <col min="1266" max="1280" width="16.28515625" style="330"/>
    <col min="1281" max="1281" width="9.28515625" style="330" customWidth="1"/>
    <col min="1282" max="1282" width="57.140625" style="330" customWidth="1"/>
    <col min="1283" max="1283" width="10.140625" style="330" customWidth="1"/>
    <col min="1284" max="1284" width="10" style="330" customWidth="1"/>
    <col min="1285" max="1285" width="12.85546875" style="330" customWidth="1"/>
    <col min="1286" max="1286" width="14" style="330" customWidth="1"/>
    <col min="1287" max="1521" width="10.7109375" style="330" customWidth="1"/>
    <col min="1522" max="1536" width="16.28515625" style="330"/>
    <col min="1537" max="1537" width="9.28515625" style="330" customWidth="1"/>
    <col min="1538" max="1538" width="57.140625" style="330" customWidth="1"/>
    <col min="1539" max="1539" width="10.140625" style="330" customWidth="1"/>
    <col min="1540" max="1540" width="10" style="330" customWidth="1"/>
    <col min="1541" max="1541" width="12.85546875" style="330" customWidth="1"/>
    <col min="1542" max="1542" width="14" style="330" customWidth="1"/>
    <col min="1543" max="1777" width="10.7109375" style="330" customWidth="1"/>
    <col min="1778" max="1792" width="16.28515625" style="330"/>
    <col min="1793" max="1793" width="9.28515625" style="330" customWidth="1"/>
    <col min="1794" max="1794" width="57.140625" style="330" customWidth="1"/>
    <col min="1795" max="1795" width="10.140625" style="330" customWidth="1"/>
    <col min="1796" max="1796" width="10" style="330" customWidth="1"/>
    <col min="1797" max="1797" width="12.85546875" style="330" customWidth="1"/>
    <col min="1798" max="1798" width="14" style="330" customWidth="1"/>
    <col min="1799" max="2033" width="10.7109375" style="330" customWidth="1"/>
    <col min="2034" max="2048" width="16.28515625" style="330"/>
    <col min="2049" max="2049" width="9.28515625" style="330" customWidth="1"/>
    <col min="2050" max="2050" width="57.140625" style="330" customWidth="1"/>
    <col min="2051" max="2051" width="10.140625" style="330" customWidth="1"/>
    <col min="2052" max="2052" width="10" style="330" customWidth="1"/>
    <col min="2053" max="2053" width="12.85546875" style="330" customWidth="1"/>
    <col min="2054" max="2054" width="14" style="330" customWidth="1"/>
    <col min="2055" max="2289" width="10.7109375" style="330" customWidth="1"/>
    <col min="2290" max="2304" width="16.28515625" style="330"/>
    <col min="2305" max="2305" width="9.28515625" style="330" customWidth="1"/>
    <col min="2306" max="2306" width="57.140625" style="330" customWidth="1"/>
    <col min="2307" max="2307" width="10.140625" style="330" customWidth="1"/>
    <col min="2308" max="2308" width="10" style="330" customWidth="1"/>
    <col min="2309" max="2309" width="12.85546875" style="330" customWidth="1"/>
    <col min="2310" max="2310" width="14" style="330" customWidth="1"/>
    <col min="2311" max="2545" width="10.7109375" style="330" customWidth="1"/>
    <col min="2546" max="2560" width="16.28515625" style="330"/>
    <col min="2561" max="2561" width="9.28515625" style="330" customWidth="1"/>
    <col min="2562" max="2562" width="57.140625" style="330" customWidth="1"/>
    <col min="2563" max="2563" width="10.140625" style="330" customWidth="1"/>
    <col min="2564" max="2564" width="10" style="330" customWidth="1"/>
    <col min="2565" max="2565" width="12.85546875" style="330" customWidth="1"/>
    <col min="2566" max="2566" width="14" style="330" customWidth="1"/>
    <col min="2567" max="2801" width="10.7109375" style="330" customWidth="1"/>
    <col min="2802" max="2816" width="16.28515625" style="330"/>
    <col min="2817" max="2817" width="9.28515625" style="330" customWidth="1"/>
    <col min="2818" max="2818" width="57.140625" style="330" customWidth="1"/>
    <col min="2819" max="2819" width="10.140625" style="330" customWidth="1"/>
    <col min="2820" max="2820" width="10" style="330" customWidth="1"/>
    <col min="2821" max="2821" width="12.85546875" style="330" customWidth="1"/>
    <col min="2822" max="2822" width="14" style="330" customWidth="1"/>
    <col min="2823" max="3057" width="10.7109375" style="330" customWidth="1"/>
    <col min="3058" max="3072" width="16.28515625" style="330"/>
    <col min="3073" max="3073" width="9.28515625" style="330" customWidth="1"/>
    <col min="3074" max="3074" width="57.140625" style="330" customWidth="1"/>
    <col min="3075" max="3075" width="10.140625" style="330" customWidth="1"/>
    <col min="3076" max="3076" width="10" style="330" customWidth="1"/>
    <col min="3077" max="3077" width="12.85546875" style="330" customWidth="1"/>
    <col min="3078" max="3078" width="14" style="330" customWidth="1"/>
    <col min="3079" max="3313" width="10.7109375" style="330" customWidth="1"/>
    <col min="3314" max="3328" width="16.28515625" style="330"/>
    <col min="3329" max="3329" width="9.28515625" style="330" customWidth="1"/>
    <col min="3330" max="3330" width="57.140625" style="330" customWidth="1"/>
    <col min="3331" max="3331" width="10.140625" style="330" customWidth="1"/>
    <col min="3332" max="3332" width="10" style="330" customWidth="1"/>
    <col min="3333" max="3333" width="12.85546875" style="330" customWidth="1"/>
    <col min="3334" max="3334" width="14" style="330" customWidth="1"/>
    <col min="3335" max="3569" width="10.7109375" style="330" customWidth="1"/>
    <col min="3570" max="3584" width="16.28515625" style="330"/>
    <col min="3585" max="3585" width="9.28515625" style="330" customWidth="1"/>
    <col min="3586" max="3586" width="57.140625" style="330" customWidth="1"/>
    <col min="3587" max="3587" width="10.140625" style="330" customWidth="1"/>
    <col min="3588" max="3588" width="10" style="330" customWidth="1"/>
    <col min="3589" max="3589" width="12.85546875" style="330" customWidth="1"/>
    <col min="3590" max="3590" width="14" style="330" customWidth="1"/>
    <col min="3591" max="3825" width="10.7109375" style="330" customWidth="1"/>
    <col min="3826" max="3840" width="16.28515625" style="330"/>
    <col min="3841" max="3841" width="9.28515625" style="330" customWidth="1"/>
    <col min="3842" max="3842" width="57.140625" style="330" customWidth="1"/>
    <col min="3843" max="3843" width="10.140625" style="330" customWidth="1"/>
    <col min="3844" max="3844" width="10" style="330" customWidth="1"/>
    <col min="3845" max="3845" width="12.85546875" style="330" customWidth="1"/>
    <col min="3846" max="3846" width="14" style="330" customWidth="1"/>
    <col min="3847" max="4081" width="10.7109375" style="330" customWidth="1"/>
    <col min="4082" max="4096" width="16.28515625" style="330"/>
    <col min="4097" max="4097" width="9.28515625" style="330" customWidth="1"/>
    <col min="4098" max="4098" width="57.140625" style="330" customWidth="1"/>
    <col min="4099" max="4099" width="10.140625" style="330" customWidth="1"/>
    <col min="4100" max="4100" width="10" style="330" customWidth="1"/>
    <col min="4101" max="4101" width="12.85546875" style="330" customWidth="1"/>
    <col min="4102" max="4102" width="14" style="330" customWidth="1"/>
    <col min="4103" max="4337" width="10.7109375" style="330" customWidth="1"/>
    <col min="4338" max="4352" width="16.28515625" style="330"/>
    <col min="4353" max="4353" width="9.28515625" style="330" customWidth="1"/>
    <col min="4354" max="4354" width="57.140625" style="330" customWidth="1"/>
    <col min="4355" max="4355" width="10.140625" style="330" customWidth="1"/>
    <col min="4356" max="4356" width="10" style="330" customWidth="1"/>
    <col min="4357" max="4357" width="12.85546875" style="330" customWidth="1"/>
    <col min="4358" max="4358" width="14" style="330" customWidth="1"/>
    <col min="4359" max="4593" width="10.7109375" style="330" customWidth="1"/>
    <col min="4594" max="4608" width="16.28515625" style="330"/>
    <col min="4609" max="4609" width="9.28515625" style="330" customWidth="1"/>
    <col min="4610" max="4610" width="57.140625" style="330" customWidth="1"/>
    <col min="4611" max="4611" width="10.140625" style="330" customWidth="1"/>
    <col min="4612" max="4612" width="10" style="330" customWidth="1"/>
    <col min="4613" max="4613" width="12.85546875" style="330" customWidth="1"/>
    <col min="4614" max="4614" width="14" style="330" customWidth="1"/>
    <col min="4615" max="4849" width="10.7109375" style="330" customWidth="1"/>
    <col min="4850" max="4864" width="16.28515625" style="330"/>
    <col min="4865" max="4865" width="9.28515625" style="330" customWidth="1"/>
    <col min="4866" max="4866" width="57.140625" style="330" customWidth="1"/>
    <col min="4867" max="4867" width="10.140625" style="330" customWidth="1"/>
    <col min="4868" max="4868" width="10" style="330" customWidth="1"/>
    <col min="4869" max="4869" width="12.85546875" style="330" customWidth="1"/>
    <col min="4870" max="4870" width="14" style="330" customWidth="1"/>
    <col min="4871" max="5105" width="10.7109375" style="330" customWidth="1"/>
    <col min="5106" max="5120" width="16.28515625" style="330"/>
    <col min="5121" max="5121" width="9.28515625" style="330" customWidth="1"/>
    <col min="5122" max="5122" width="57.140625" style="330" customWidth="1"/>
    <col min="5123" max="5123" width="10.140625" style="330" customWidth="1"/>
    <col min="5124" max="5124" width="10" style="330" customWidth="1"/>
    <col min="5125" max="5125" width="12.85546875" style="330" customWidth="1"/>
    <col min="5126" max="5126" width="14" style="330" customWidth="1"/>
    <col min="5127" max="5361" width="10.7109375" style="330" customWidth="1"/>
    <col min="5362" max="5376" width="16.28515625" style="330"/>
    <col min="5377" max="5377" width="9.28515625" style="330" customWidth="1"/>
    <col min="5378" max="5378" width="57.140625" style="330" customWidth="1"/>
    <col min="5379" max="5379" width="10.140625" style="330" customWidth="1"/>
    <col min="5380" max="5380" width="10" style="330" customWidth="1"/>
    <col min="5381" max="5381" width="12.85546875" style="330" customWidth="1"/>
    <col min="5382" max="5382" width="14" style="330" customWidth="1"/>
    <col min="5383" max="5617" width="10.7109375" style="330" customWidth="1"/>
    <col min="5618" max="5632" width="16.28515625" style="330"/>
    <col min="5633" max="5633" width="9.28515625" style="330" customWidth="1"/>
    <col min="5634" max="5634" width="57.140625" style="330" customWidth="1"/>
    <col min="5635" max="5635" width="10.140625" style="330" customWidth="1"/>
    <col min="5636" max="5636" width="10" style="330" customWidth="1"/>
    <col min="5637" max="5637" width="12.85546875" style="330" customWidth="1"/>
    <col min="5638" max="5638" width="14" style="330" customWidth="1"/>
    <col min="5639" max="5873" width="10.7109375" style="330" customWidth="1"/>
    <col min="5874" max="5888" width="16.28515625" style="330"/>
    <col min="5889" max="5889" width="9.28515625" style="330" customWidth="1"/>
    <col min="5890" max="5890" width="57.140625" style="330" customWidth="1"/>
    <col min="5891" max="5891" width="10.140625" style="330" customWidth="1"/>
    <col min="5892" max="5892" width="10" style="330" customWidth="1"/>
    <col min="5893" max="5893" width="12.85546875" style="330" customWidth="1"/>
    <col min="5894" max="5894" width="14" style="330" customWidth="1"/>
    <col min="5895" max="6129" width="10.7109375" style="330" customWidth="1"/>
    <col min="6130" max="6144" width="16.28515625" style="330"/>
    <col min="6145" max="6145" width="9.28515625" style="330" customWidth="1"/>
    <col min="6146" max="6146" width="57.140625" style="330" customWidth="1"/>
    <col min="6147" max="6147" width="10.140625" style="330" customWidth="1"/>
    <col min="6148" max="6148" width="10" style="330" customWidth="1"/>
    <col min="6149" max="6149" width="12.85546875" style="330" customWidth="1"/>
    <col min="6150" max="6150" width="14" style="330" customWidth="1"/>
    <col min="6151" max="6385" width="10.7109375" style="330" customWidth="1"/>
    <col min="6386" max="6400" width="16.28515625" style="330"/>
    <col min="6401" max="6401" width="9.28515625" style="330" customWidth="1"/>
    <col min="6402" max="6402" width="57.140625" style="330" customWidth="1"/>
    <col min="6403" max="6403" width="10.140625" style="330" customWidth="1"/>
    <col min="6404" max="6404" width="10" style="330" customWidth="1"/>
    <col min="6405" max="6405" width="12.85546875" style="330" customWidth="1"/>
    <col min="6406" max="6406" width="14" style="330" customWidth="1"/>
    <col min="6407" max="6641" width="10.7109375" style="330" customWidth="1"/>
    <col min="6642" max="6656" width="16.28515625" style="330"/>
    <col min="6657" max="6657" width="9.28515625" style="330" customWidth="1"/>
    <col min="6658" max="6658" width="57.140625" style="330" customWidth="1"/>
    <col min="6659" max="6659" width="10.140625" style="330" customWidth="1"/>
    <col min="6660" max="6660" width="10" style="330" customWidth="1"/>
    <col min="6661" max="6661" width="12.85546875" style="330" customWidth="1"/>
    <col min="6662" max="6662" width="14" style="330" customWidth="1"/>
    <col min="6663" max="6897" width="10.7109375" style="330" customWidth="1"/>
    <col min="6898" max="6912" width="16.28515625" style="330"/>
    <col min="6913" max="6913" width="9.28515625" style="330" customWidth="1"/>
    <col min="6914" max="6914" width="57.140625" style="330" customWidth="1"/>
    <col min="6915" max="6915" width="10.140625" style="330" customWidth="1"/>
    <col min="6916" max="6916" width="10" style="330" customWidth="1"/>
    <col min="6917" max="6917" width="12.85546875" style="330" customWidth="1"/>
    <col min="6918" max="6918" width="14" style="330" customWidth="1"/>
    <col min="6919" max="7153" width="10.7109375" style="330" customWidth="1"/>
    <col min="7154" max="7168" width="16.28515625" style="330"/>
    <col min="7169" max="7169" width="9.28515625" style="330" customWidth="1"/>
    <col min="7170" max="7170" width="57.140625" style="330" customWidth="1"/>
    <col min="7171" max="7171" width="10.140625" style="330" customWidth="1"/>
    <col min="7172" max="7172" width="10" style="330" customWidth="1"/>
    <col min="7173" max="7173" width="12.85546875" style="330" customWidth="1"/>
    <col min="7174" max="7174" width="14" style="330" customWidth="1"/>
    <col min="7175" max="7409" width="10.7109375" style="330" customWidth="1"/>
    <col min="7410" max="7424" width="16.28515625" style="330"/>
    <col min="7425" max="7425" width="9.28515625" style="330" customWidth="1"/>
    <col min="7426" max="7426" width="57.140625" style="330" customWidth="1"/>
    <col min="7427" max="7427" width="10.140625" style="330" customWidth="1"/>
    <col min="7428" max="7428" width="10" style="330" customWidth="1"/>
    <col min="7429" max="7429" width="12.85546875" style="330" customWidth="1"/>
    <col min="7430" max="7430" width="14" style="330" customWidth="1"/>
    <col min="7431" max="7665" width="10.7109375" style="330" customWidth="1"/>
    <col min="7666" max="7680" width="16.28515625" style="330"/>
    <col min="7681" max="7681" width="9.28515625" style="330" customWidth="1"/>
    <col min="7682" max="7682" width="57.140625" style="330" customWidth="1"/>
    <col min="7683" max="7683" width="10.140625" style="330" customWidth="1"/>
    <col min="7684" max="7684" width="10" style="330" customWidth="1"/>
    <col min="7685" max="7685" width="12.85546875" style="330" customWidth="1"/>
    <col min="7686" max="7686" width="14" style="330" customWidth="1"/>
    <col min="7687" max="7921" width="10.7109375" style="330" customWidth="1"/>
    <col min="7922" max="7936" width="16.28515625" style="330"/>
    <col min="7937" max="7937" width="9.28515625" style="330" customWidth="1"/>
    <col min="7938" max="7938" width="57.140625" style="330" customWidth="1"/>
    <col min="7939" max="7939" width="10.140625" style="330" customWidth="1"/>
    <col min="7940" max="7940" width="10" style="330" customWidth="1"/>
    <col min="7941" max="7941" width="12.85546875" style="330" customWidth="1"/>
    <col min="7942" max="7942" width="14" style="330" customWidth="1"/>
    <col min="7943" max="8177" width="10.7109375" style="330" customWidth="1"/>
    <col min="8178" max="8192" width="16.28515625" style="330"/>
    <col min="8193" max="8193" width="9.28515625" style="330" customWidth="1"/>
    <col min="8194" max="8194" width="57.140625" style="330" customWidth="1"/>
    <col min="8195" max="8195" width="10.140625" style="330" customWidth="1"/>
    <col min="8196" max="8196" width="10" style="330" customWidth="1"/>
    <col min="8197" max="8197" width="12.85546875" style="330" customWidth="1"/>
    <col min="8198" max="8198" width="14" style="330" customWidth="1"/>
    <col min="8199" max="8433" width="10.7109375" style="330" customWidth="1"/>
    <col min="8434" max="8448" width="16.28515625" style="330"/>
    <col min="8449" max="8449" width="9.28515625" style="330" customWidth="1"/>
    <col min="8450" max="8450" width="57.140625" style="330" customWidth="1"/>
    <col min="8451" max="8451" width="10.140625" style="330" customWidth="1"/>
    <col min="8452" max="8452" width="10" style="330" customWidth="1"/>
    <col min="8453" max="8453" width="12.85546875" style="330" customWidth="1"/>
    <col min="8454" max="8454" width="14" style="330" customWidth="1"/>
    <col min="8455" max="8689" width="10.7109375" style="330" customWidth="1"/>
    <col min="8690" max="8704" width="16.28515625" style="330"/>
    <col min="8705" max="8705" width="9.28515625" style="330" customWidth="1"/>
    <col min="8706" max="8706" width="57.140625" style="330" customWidth="1"/>
    <col min="8707" max="8707" width="10.140625" style="330" customWidth="1"/>
    <col min="8708" max="8708" width="10" style="330" customWidth="1"/>
    <col min="8709" max="8709" width="12.85546875" style="330" customWidth="1"/>
    <col min="8710" max="8710" width="14" style="330" customWidth="1"/>
    <col min="8711" max="8945" width="10.7109375" style="330" customWidth="1"/>
    <col min="8946" max="8960" width="16.28515625" style="330"/>
    <col min="8961" max="8961" width="9.28515625" style="330" customWidth="1"/>
    <col min="8962" max="8962" width="57.140625" style="330" customWidth="1"/>
    <col min="8963" max="8963" width="10.140625" style="330" customWidth="1"/>
    <col min="8964" max="8964" width="10" style="330" customWidth="1"/>
    <col min="8965" max="8965" width="12.85546875" style="330" customWidth="1"/>
    <col min="8966" max="8966" width="14" style="330" customWidth="1"/>
    <col min="8967" max="9201" width="10.7109375" style="330" customWidth="1"/>
    <col min="9202" max="9216" width="16.28515625" style="330"/>
    <col min="9217" max="9217" width="9.28515625" style="330" customWidth="1"/>
    <col min="9218" max="9218" width="57.140625" style="330" customWidth="1"/>
    <col min="9219" max="9219" width="10.140625" style="330" customWidth="1"/>
    <col min="9220" max="9220" width="10" style="330" customWidth="1"/>
    <col min="9221" max="9221" width="12.85546875" style="330" customWidth="1"/>
    <col min="9222" max="9222" width="14" style="330" customWidth="1"/>
    <col min="9223" max="9457" width="10.7109375" style="330" customWidth="1"/>
    <col min="9458" max="9472" width="16.28515625" style="330"/>
    <col min="9473" max="9473" width="9.28515625" style="330" customWidth="1"/>
    <col min="9474" max="9474" width="57.140625" style="330" customWidth="1"/>
    <col min="9475" max="9475" width="10.140625" style="330" customWidth="1"/>
    <col min="9476" max="9476" width="10" style="330" customWidth="1"/>
    <col min="9477" max="9477" width="12.85546875" style="330" customWidth="1"/>
    <col min="9478" max="9478" width="14" style="330" customWidth="1"/>
    <col min="9479" max="9713" width="10.7109375" style="330" customWidth="1"/>
    <col min="9714" max="9728" width="16.28515625" style="330"/>
    <col min="9729" max="9729" width="9.28515625" style="330" customWidth="1"/>
    <col min="9730" max="9730" width="57.140625" style="330" customWidth="1"/>
    <col min="9731" max="9731" width="10.140625" style="330" customWidth="1"/>
    <col min="9732" max="9732" width="10" style="330" customWidth="1"/>
    <col min="9733" max="9733" width="12.85546875" style="330" customWidth="1"/>
    <col min="9734" max="9734" width="14" style="330" customWidth="1"/>
    <col min="9735" max="9969" width="10.7109375" style="330" customWidth="1"/>
    <col min="9970" max="9984" width="16.28515625" style="330"/>
    <col min="9985" max="9985" width="9.28515625" style="330" customWidth="1"/>
    <col min="9986" max="9986" width="57.140625" style="330" customWidth="1"/>
    <col min="9987" max="9987" width="10.140625" style="330" customWidth="1"/>
    <col min="9988" max="9988" width="10" style="330" customWidth="1"/>
    <col min="9989" max="9989" width="12.85546875" style="330" customWidth="1"/>
    <col min="9990" max="9990" width="14" style="330" customWidth="1"/>
    <col min="9991" max="10225" width="10.7109375" style="330" customWidth="1"/>
    <col min="10226" max="10240" width="16.28515625" style="330"/>
    <col min="10241" max="10241" width="9.28515625" style="330" customWidth="1"/>
    <col min="10242" max="10242" width="57.140625" style="330" customWidth="1"/>
    <col min="10243" max="10243" width="10.140625" style="330" customWidth="1"/>
    <col min="10244" max="10244" width="10" style="330" customWidth="1"/>
    <col min="10245" max="10245" width="12.85546875" style="330" customWidth="1"/>
    <col min="10246" max="10246" width="14" style="330" customWidth="1"/>
    <col min="10247" max="10481" width="10.7109375" style="330" customWidth="1"/>
    <col min="10482" max="10496" width="16.28515625" style="330"/>
    <col min="10497" max="10497" width="9.28515625" style="330" customWidth="1"/>
    <col min="10498" max="10498" width="57.140625" style="330" customWidth="1"/>
    <col min="10499" max="10499" width="10.140625" style="330" customWidth="1"/>
    <col min="10500" max="10500" width="10" style="330" customWidth="1"/>
    <col min="10501" max="10501" width="12.85546875" style="330" customWidth="1"/>
    <col min="10502" max="10502" width="14" style="330" customWidth="1"/>
    <col min="10503" max="10737" width="10.7109375" style="330" customWidth="1"/>
    <col min="10738" max="10752" width="16.28515625" style="330"/>
    <col min="10753" max="10753" width="9.28515625" style="330" customWidth="1"/>
    <col min="10754" max="10754" width="57.140625" style="330" customWidth="1"/>
    <col min="10755" max="10755" width="10.140625" style="330" customWidth="1"/>
    <col min="10756" max="10756" width="10" style="330" customWidth="1"/>
    <col min="10757" max="10757" width="12.85546875" style="330" customWidth="1"/>
    <col min="10758" max="10758" width="14" style="330" customWidth="1"/>
    <col min="10759" max="10993" width="10.7109375" style="330" customWidth="1"/>
    <col min="10994" max="11008" width="16.28515625" style="330"/>
    <col min="11009" max="11009" width="9.28515625" style="330" customWidth="1"/>
    <col min="11010" max="11010" width="57.140625" style="330" customWidth="1"/>
    <col min="11011" max="11011" width="10.140625" style="330" customWidth="1"/>
    <col min="11012" max="11012" width="10" style="330" customWidth="1"/>
    <col min="11013" max="11013" width="12.85546875" style="330" customWidth="1"/>
    <col min="11014" max="11014" width="14" style="330" customWidth="1"/>
    <col min="11015" max="11249" width="10.7109375" style="330" customWidth="1"/>
    <col min="11250" max="11264" width="16.28515625" style="330"/>
    <col min="11265" max="11265" width="9.28515625" style="330" customWidth="1"/>
    <col min="11266" max="11266" width="57.140625" style="330" customWidth="1"/>
    <col min="11267" max="11267" width="10.140625" style="330" customWidth="1"/>
    <col min="11268" max="11268" width="10" style="330" customWidth="1"/>
    <col min="11269" max="11269" width="12.85546875" style="330" customWidth="1"/>
    <col min="11270" max="11270" width="14" style="330" customWidth="1"/>
    <col min="11271" max="11505" width="10.7109375" style="330" customWidth="1"/>
    <col min="11506" max="11520" width="16.28515625" style="330"/>
    <col min="11521" max="11521" width="9.28515625" style="330" customWidth="1"/>
    <col min="11522" max="11522" width="57.140625" style="330" customWidth="1"/>
    <col min="11523" max="11523" width="10.140625" style="330" customWidth="1"/>
    <col min="11524" max="11524" width="10" style="330" customWidth="1"/>
    <col min="11525" max="11525" width="12.85546875" style="330" customWidth="1"/>
    <col min="11526" max="11526" width="14" style="330" customWidth="1"/>
    <col min="11527" max="11761" width="10.7109375" style="330" customWidth="1"/>
    <col min="11762" max="11776" width="16.28515625" style="330"/>
    <col min="11777" max="11777" width="9.28515625" style="330" customWidth="1"/>
    <col min="11778" max="11778" width="57.140625" style="330" customWidth="1"/>
    <col min="11779" max="11779" width="10.140625" style="330" customWidth="1"/>
    <col min="11780" max="11780" width="10" style="330" customWidth="1"/>
    <col min="11781" max="11781" width="12.85546875" style="330" customWidth="1"/>
    <col min="11782" max="11782" width="14" style="330" customWidth="1"/>
    <col min="11783" max="12017" width="10.7109375" style="330" customWidth="1"/>
    <col min="12018" max="12032" width="16.28515625" style="330"/>
    <col min="12033" max="12033" width="9.28515625" style="330" customWidth="1"/>
    <col min="12034" max="12034" width="57.140625" style="330" customWidth="1"/>
    <col min="12035" max="12035" width="10.140625" style="330" customWidth="1"/>
    <col min="12036" max="12036" width="10" style="330" customWidth="1"/>
    <col min="12037" max="12037" width="12.85546875" style="330" customWidth="1"/>
    <col min="12038" max="12038" width="14" style="330" customWidth="1"/>
    <col min="12039" max="12273" width="10.7109375" style="330" customWidth="1"/>
    <col min="12274" max="12288" width="16.28515625" style="330"/>
    <col min="12289" max="12289" width="9.28515625" style="330" customWidth="1"/>
    <col min="12290" max="12290" width="57.140625" style="330" customWidth="1"/>
    <col min="12291" max="12291" width="10.140625" style="330" customWidth="1"/>
    <col min="12292" max="12292" width="10" style="330" customWidth="1"/>
    <col min="12293" max="12293" width="12.85546875" style="330" customWidth="1"/>
    <col min="12294" max="12294" width="14" style="330" customWidth="1"/>
    <col min="12295" max="12529" width="10.7109375" style="330" customWidth="1"/>
    <col min="12530" max="12544" width="16.28515625" style="330"/>
    <col min="12545" max="12545" width="9.28515625" style="330" customWidth="1"/>
    <col min="12546" max="12546" width="57.140625" style="330" customWidth="1"/>
    <col min="12547" max="12547" width="10.140625" style="330" customWidth="1"/>
    <col min="12548" max="12548" width="10" style="330" customWidth="1"/>
    <col min="12549" max="12549" width="12.85546875" style="330" customWidth="1"/>
    <col min="12550" max="12550" width="14" style="330" customWidth="1"/>
    <col min="12551" max="12785" width="10.7109375" style="330" customWidth="1"/>
    <col min="12786" max="12800" width="16.28515625" style="330"/>
    <col min="12801" max="12801" width="9.28515625" style="330" customWidth="1"/>
    <col min="12802" max="12802" width="57.140625" style="330" customWidth="1"/>
    <col min="12803" max="12803" width="10.140625" style="330" customWidth="1"/>
    <col min="12804" max="12804" width="10" style="330" customWidth="1"/>
    <col min="12805" max="12805" width="12.85546875" style="330" customWidth="1"/>
    <col min="12806" max="12806" width="14" style="330" customWidth="1"/>
    <col min="12807" max="13041" width="10.7109375" style="330" customWidth="1"/>
    <col min="13042" max="13056" width="16.28515625" style="330"/>
    <col min="13057" max="13057" width="9.28515625" style="330" customWidth="1"/>
    <col min="13058" max="13058" width="57.140625" style="330" customWidth="1"/>
    <col min="13059" max="13059" width="10.140625" style="330" customWidth="1"/>
    <col min="13060" max="13060" width="10" style="330" customWidth="1"/>
    <col min="13061" max="13061" width="12.85546875" style="330" customWidth="1"/>
    <col min="13062" max="13062" width="14" style="330" customWidth="1"/>
    <col min="13063" max="13297" width="10.7109375" style="330" customWidth="1"/>
    <col min="13298" max="13312" width="16.28515625" style="330"/>
    <col min="13313" max="13313" width="9.28515625" style="330" customWidth="1"/>
    <col min="13314" max="13314" width="57.140625" style="330" customWidth="1"/>
    <col min="13315" max="13315" width="10.140625" style="330" customWidth="1"/>
    <col min="13316" max="13316" width="10" style="330" customWidth="1"/>
    <col min="13317" max="13317" width="12.85546875" style="330" customWidth="1"/>
    <col min="13318" max="13318" width="14" style="330" customWidth="1"/>
    <col min="13319" max="13553" width="10.7109375" style="330" customWidth="1"/>
    <col min="13554" max="13568" width="16.28515625" style="330"/>
    <col min="13569" max="13569" width="9.28515625" style="330" customWidth="1"/>
    <col min="13570" max="13570" width="57.140625" style="330" customWidth="1"/>
    <col min="13571" max="13571" width="10.140625" style="330" customWidth="1"/>
    <col min="13572" max="13572" width="10" style="330" customWidth="1"/>
    <col min="13573" max="13573" width="12.85546875" style="330" customWidth="1"/>
    <col min="13574" max="13574" width="14" style="330" customWidth="1"/>
    <col min="13575" max="13809" width="10.7109375" style="330" customWidth="1"/>
    <col min="13810" max="13824" width="16.28515625" style="330"/>
    <col min="13825" max="13825" width="9.28515625" style="330" customWidth="1"/>
    <col min="13826" max="13826" width="57.140625" style="330" customWidth="1"/>
    <col min="13827" max="13827" width="10.140625" style="330" customWidth="1"/>
    <col min="13828" max="13828" width="10" style="330" customWidth="1"/>
    <col min="13829" max="13829" width="12.85546875" style="330" customWidth="1"/>
    <col min="13830" max="13830" width="14" style="330" customWidth="1"/>
    <col min="13831" max="14065" width="10.7109375" style="330" customWidth="1"/>
    <col min="14066" max="14080" width="16.28515625" style="330"/>
    <col min="14081" max="14081" width="9.28515625" style="330" customWidth="1"/>
    <col min="14082" max="14082" width="57.140625" style="330" customWidth="1"/>
    <col min="14083" max="14083" width="10.140625" style="330" customWidth="1"/>
    <col min="14084" max="14084" width="10" style="330" customWidth="1"/>
    <col min="14085" max="14085" width="12.85546875" style="330" customWidth="1"/>
    <col min="14086" max="14086" width="14" style="330" customWidth="1"/>
    <col min="14087" max="14321" width="10.7109375" style="330" customWidth="1"/>
    <col min="14322" max="14336" width="16.28515625" style="330"/>
    <col min="14337" max="14337" width="9.28515625" style="330" customWidth="1"/>
    <col min="14338" max="14338" width="57.140625" style="330" customWidth="1"/>
    <col min="14339" max="14339" width="10.140625" style="330" customWidth="1"/>
    <col min="14340" max="14340" width="10" style="330" customWidth="1"/>
    <col min="14341" max="14341" width="12.85546875" style="330" customWidth="1"/>
    <col min="14342" max="14342" width="14" style="330" customWidth="1"/>
    <col min="14343" max="14577" width="10.7109375" style="330" customWidth="1"/>
    <col min="14578" max="14592" width="16.28515625" style="330"/>
    <col min="14593" max="14593" width="9.28515625" style="330" customWidth="1"/>
    <col min="14594" max="14594" width="57.140625" style="330" customWidth="1"/>
    <col min="14595" max="14595" width="10.140625" style="330" customWidth="1"/>
    <col min="14596" max="14596" width="10" style="330" customWidth="1"/>
    <col min="14597" max="14597" width="12.85546875" style="330" customWidth="1"/>
    <col min="14598" max="14598" width="14" style="330" customWidth="1"/>
    <col min="14599" max="14833" width="10.7109375" style="330" customWidth="1"/>
    <col min="14834" max="14848" width="16.28515625" style="330"/>
    <col min="14849" max="14849" width="9.28515625" style="330" customWidth="1"/>
    <col min="14850" max="14850" width="57.140625" style="330" customWidth="1"/>
    <col min="14851" max="14851" width="10.140625" style="330" customWidth="1"/>
    <col min="14852" max="14852" width="10" style="330" customWidth="1"/>
    <col min="14853" max="14853" width="12.85546875" style="330" customWidth="1"/>
    <col min="14854" max="14854" width="14" style="330" customWidth="1"/>
    <col min="14855" max="15089" width="10.7109375" style="330" customWidth="1"/>
    <col min="15090" max="15104" width="16.28515625" style="330"/>
    <col min="15105" max="15105" width="9.28515625" style="330" customWidth="1"/>
    <col min="15106" max="15106" width="57.140625" style="330" customWidth="1"/>
    <col min="15107" max="15107" width="10.140625" style="330" customWidth="1"/>
    <col min="15108" max="15108" width="10" style="330" customWidth="1"/>
    <col min="15109" max="15109" width="12.85546875" style="330" customWidth="1"/>
    <col min="15110" max="15110" width="14" style="330" customWidth="1"/>
    <col min="15111" max="15345" width="10.7109375" style="330" customWidth="1"/>
    <col min="15346" max="15360" width="16.28515625" style="330"/>
    <col min="15361" max="15361" width="9.28515625" style="330" customWidth="1"/>
    <col min="15362" max="15362" width="57.140625" style="330" customWidth="1"/>
    <col min="15363" max="15363" width="10.140625" style="330" customWidth="1"/>
    <col min="15364" max="15364" width="10" style="330" customWidth="1"/>
    <col min="15365" max="15365" width="12.85546875" style="330" customWidth="1"/>
    <col min="15366" max="15366" width="14" style="330" customWidth="1"/>
    <col min="15367" max="15601" width="10.7109375" style="330" customWidth="1"/>
    <col min="15602" max="15616" width="16.28515625" style="330"/>
    <col min="15617" max="15617" width="9.28515625" style="330" customWidth="1"/>
    <col min="15618" max="15618" width="57.140625" style="330" customWidth="1"/>
    <col min="15619" max="15619" width="10.140625" style="330" customWidth="1"/>
    <col min="15620" max="15620" width="10" style="330" customWidth="1"/>
    <col min="15621" max="15621" width="12.85546875" style="330" customWidth="1"/>
    <col min="15622" max="15622" width="14" style="330" customWidth="1"/>
    <col min="15623" max="15857" width="10.7109375" style="330" customWidth="1"/>
    <col min="15858" max="15872" width="16.28515625" style="330"/>
    <col min="15873" max="15873" width="9.28515625" style="330" customWidth="1"/>
    <col min="15874" max="15874" width="57.140625" style="330" customWidth="1"/>
    <col min="15875" max="15875" width="10.140625" style="330" customWidth="1"/>
    <col min="15876" max="15876" width="10" style="330" customWidth="1"/>
    <col min="15877" max="15877" width="12.85546875" style="330" customWidth="1"/>
    <col min="15878" max="15878" width="14" style="330" customWidth="1"/>
    <col min="15879" max="16113" width="10.7109375" style="330" customWidth="1"/>
    <col min="16114" max="16128" width="16.28515625" style="330"/>
    <col min="16129" max="16129" width="9.28515625" style="330" customWidth="1"/>
    <col min="16130" max="16130" width="57.140625" style="330" customWidth="1"/>
    <col min="16131" max="16131" width="10.140625" style="330" customWidth="1"/>
    <col min="16132" max="16132" width="10" style="330" customWidth="1"/>
    <col min="16133" max="16133" width="12.85546875" style="330" customWidth="1"/>
    <col min="16134" max="16134" width="14" style="330" customWidth="1"/>
    <col min="16135" max="16369" width="10.7109375" style="330" customWidth="1"/>
    <col min="16370" max="16384" width="16.28515625" style="330"/>
  </cols>
  <sheetData>
    <row r="1" spans="1:6" ht="16.2" thickTop="1">
      <c r="A1" s="334" t="s">
        <v>5772</v>
      </c>
      <c r="B1" s="335" t="s">
        <v>28</v>
      </c>
      <c r="C1" s="335"/>
      <c r="D1" s="335"/>
      <c r="E1" s="336"/>
      <c r="F1" s="337"/>
    </row>
    <row r="2" spans="1:6" ht="15.6">
      <c r="A2" s="338" t="s">
        <v>5773</v>
      </c>
      <c r="B2" s="339" t="s">
        <v>5774</v>
      </c>
      <c r="C2" s="339"/>
      <c r="D2" s="340"/>
      <c r="E2" s="341"/>
      <c r="F2" s="342"/>
    </row>
    <row r="3" spans="1:6" ht="15.6">
      <c r="A3" s="338" t="s">
        <v>5775</v>
      </c>
      <c r="B3" s="339" t="s">
        <v>5776</v>
      </c>
      <c r="C3" s="339"/>
      <c r="D3" s="340"/>
      <c r="E3" s="341"/>
      <c r="F3" s="342"/>
    </row>
    <row r="4" spans="1:6" ht="15.6">
      <c r="A4" s="338" t="s">
        <v>5777</v>
      </c>
      <c r="B4" s="339" t="s">
        <v>5778</v>
      </c>
      <c r="C4" s="339"/>
      <c r="D4" s="340"/>
      <c r="E4" s="341"/>
      <c r="F4" s="342"/>
    </row>
    <row r="5" spans="1:6" ht="16.2" thickBot="1">
      <c r="A5" s="343"/>
      <c r="B5" s="344"/>
      <c r="C5" s="344"/>
      <c r="D5" s="344"/>
      <c r="E5" s="345"/>
      <c r="F5" s="346"/>
    </row>
    <row r="6" spans="1:6" ht="48" thickTop="1" thickBot="1">
      <c r="A6" s="356" t="s">
        <v>5779</v>
      </c>
      <c r="B6" s="357" t="s">
        <v>5198</v>
      </c>
      <c r="C6" s="358" t="s">
        <v>5780</v>
      </c>
      <c r="D6" s="359" t="s">
        <v>5781</v>
      </c>
      <c r="E6" s="347" t="s">
        <v>5782</v>
      </c>
      <c r="F6" s="348" t="s">
        <v>5783</v>
      </c>
    </row>
    <row r="7" spans="1:6" ht="16.2" thickTop="1">
      <c r="A7" s="360"/>
      <c r="B7" s="361"/>
      <c r="C7" s="362"/>
      <c r="D7" s="363"/>
      <c r="E7" s="569"/>
      <c r="F7" s="570"/>
    </row>
    <row r="8" spans="1:6" ht="15.9" customHeight="1">
      <c r="A8" s="360" t="s">
        <v>5340</v>
      </c>
      <c r="B8" s="361" t="s">
        <v>5784</v>
      </c>
      <c r="C8" s="364">
        <v>1</v>
      </c>
      <c r="D8" s="364" t="s">
        <v>2699</v>
      </c>
      <c r="E8" s="571">
        <v>0</v>
      </c>
      <c r="F8" s="570">
        <f>E8*C8</f>
        <v>0</v>
      </c>
    </row>
    <row r="9" spans="1:6" ht="31.2">
      <c r="A9" s="360"/>
      <c r="B9" s="365" t="s">
        <v>5785</v>
      </c>
      <c r="C9" s="364"/>
      <c r="D9" s="363"/>
      <c r="E9" s="569"/>
      <c r="F9" s="570"/>
    </row>
    <row r="10" spans="1:6" ht="15.6">
      <c r="A10" s="360"/>
      <c r="B10" s="365" t="s">
        <v>5786</v>
      </c>
      <c r="C10" s="364"/>
      <c r="D10" s="363"/>
      <c r="E10" s="569"/>
      <c r="F10" s="570"/>
    </row>
    <row r="11" spans="1:6" ht="15.6">
      <c r="A11" s="360"/>
      <c r="B11" s="365"/>
      <c r="C11" s="364"/>
      <c r="D11" s="363"/>
      <c r="E11" s="569"/>
      <c r="F11" s="570"/>
    </row>
    <row r="12" spans="1:6" ht="15.6">
      <c r="A12" s="360" t="s">
        <v>5342</v>
      </c>
      <c r="B12" s="361" t="s">
        <v>5787</v>
      </c>
      <c r="C12" s="364">
        <v>1</v>
      </c>
      <c r="D12" s="364" t="s">
        <v>2699</v>
      </c>
      <c r="E12" s="571">
        <v>0</v>
      </c>
      <c r="F12" s="570">
        <f>E12*C12</f>
        <v>0</v>
      </c>
    </row>
    <row r="13" spans="1:6" ht="15.6">
      <c r="A13" s="360"/>
      <c r="B13" s="365" t="s">
        <v>5788</v>
      </c>
      <c r="C13" s="364"/>
      <c r="D13" s="363"/>
      <c r="E13" s="569"/>
      <c r="F13" s="570"/>
    </row>
    <row r="14" spans="1:6" ht="15.6">
      <c r="A14" s="360"/>
      <c r="B14" s="365" t="s">
        <v>5789</v>
      </c>
      <c r="C14" s="364"/>
      <c r="D14" s="363"/>
      <c r="E14" s="569"/>
      <c r="F14" s="570"/>
    </row>
    <row r="15" spans="1:6" ht="15.6">
      <c r="A15" s="360"/>
      <c r="B15" s="365" t="s">
        <v>5790</v>
      </c>
      <c r="C15" s="364"/>
      <c r="D15" s="363"/>
      <c r="E15" s="569"/>
      <c r="F15" s="570"/>
    </row>
    <row r="16" spans="1:6" ht="15.6">
      <c r="A16" s="360"/>
      <c r="B16" s="365" t="s">
        <v>5791</v>
      </c>
      <c r="C16" s="364"/>
      <c r="D16" s="363"/>
      <c r="E16" s="569"/>
      <c r="F16" s="570"/>
    </row>
    <row r="17" spans="1:6" ht="15.6">
      <c r="A17" s="360"/>
      <c r="B17" s="365"/>
      <c r="C17" s="364"/>
      <c r="D17" s="363"/>
      <c r="E17" s="569"/>
      <c r="F17" s="570"/>
    </row>
    <row r="18" spans="1:6" ht="15.6">
      <c r="A18" s="360" t="s">
        <v>5344</v>
      </c>
      <c r="B18" s="361" t="s">
        <v>5792</v>
      </c>
      <c r="C18" s="364">
        <v>1</v>
      </c>
      <c r="D18" s="364" t="s">
        <v>2699</v>
      </c>
      <c r="E18" s="571">
        <v>0</v>
      </c>
      <c r="F18" s="570">
        <f>E18*C18</f>
        <v>0</v>
      </c>
    </row>
    <row r="19" spans="1:6" ht="31.2">
      <c r="A19" s="360"/>
      <c r="B19" s="365" t="s">
        <v>5785</v>
      </c>
      <c r="C19" s="364"/>
      <c r="D19" s="363"/>
      <c r="E19" s="569"/>
      <c r="F19" s="570"/>
    </row>
    <row r="20" spans="1:6" ht="15.6">
      <c r="A20" s="360"/>
      <c r="B20" s="365" t="s">
        <v>5793</v>
      </c>
      <c r="C20" s="364"/>
      <c r="D20" s="363"/>
      <c r="E20" s="569"/>
      <c r="F20" s="570"/>
    </row>
    <row r="21" spans="1:6" ht="15.6">
      <c r="A21" s="360"/>
      <c r="B21" s="365"/>
      <c r="C21" s="364"/>
      <c r="D21" s="363"/>
      <c r="E21" s="569"/>
      <c r="F21" s="570"/>
    </row>
    <row r="22" spans="1:6" ht="15.6">
      <c r="A22" s="360" t="s">
        <v>5345</v>
      </c>
      <c r="B22" s="361" t="s">
        <v>5794</v>
      </c>
      <c r="C22" s="364">
        <v>1</v>
      </c>
      <c r="D22" s="364" t="s">
        <v>2699</v>
      </c>
      <c r="E22" s="571">
        <v>0</v>
      </c>
      <c r="F22" s="570">
        <f>E22*C22</f>
        <v>0</v>
      </c>
    </row>
    <row r="23" spans="1:6" ht="15.6">
      <c r="A23" s="360"/>
      <c r="B23" s="365" t="s">
        <v>5795</v>
      </c>
      <c r="C23" s="364"/>
      <c r="D23" s="363"/>
      <c r="E23" s="569"/>
      <c r="F23" s="570"/>
    </row>
    <row r="24" spans="1:6" ht="15.6">
      <c r="A24" s="360"/>
      <c r="B24" s="365" t="s">
        <v>5796</v>
      </c>
      <c r="C24" s="364"/>
      <c r="D24" s="363"/>
      <c r="E24" s="569"/>
      <c r="F24" s="570"/>
    </row>
    <row r="25" spans="1:6" ht="15.6">
      <c r="A25" s="360"/>
      <c r="B25" s="365" t="s">
        <v>5790</v>
      </c>
      <c r="C25" s="364"/>
      <c r="D25" s="363"/>
      <c r="E25" s="569"/>
      <c r="F25" s="570"/>
    </row>
    <row r="26" spans="1:6" ht="15.6">
      <c r="A26" s="360"/>
      <c r="B26" s="365" t="s">
        <v>5791</v>
      </c>
      <c r="C26" s="364"/>
      <c r="D26" s="363"/>
      <c r="E26" s="569"/>
      <c r="F26" s="570"/>
    </row>
    <row r="27" spans="1:6" ht="15.6">
      <c r="A27" s="360"/>
      <c r="B27" s="365"/>
      <c r="C27" s="364"/>
      <c r="D27" s="363"/>
      <c r="E27" s="569"/>
      <c r="F27" s="570"/>
    </row>
    <row r="28" spans="1:6" ht="15.6">
      <c r="A28" s="360"/>
      <c r="B28" s="361" t="s">
        <v>5797</v>
      </c>
      <c r="C28" s="364"/>
      <c r="D28" s="364"/>
      <c r="E28" s="569"/>
      <c r="F28" s="570"/>
    </row>
    <row r="29" spans="1:6" ht="15.6">
      <c r="A29" s="360" t="s">
        <v>5346</v>
      </c>
      <c r="B29" s="365" t="s">
        <v>5798</v>
      </c>
      <c r="C29" s="364">
        <v>5</v>
      </c>
      <c r="D29" s="364" t="s">
        <v>2699</v>
      </c>
      <c r="E29" s="571">
        <v>0</v>
      </c>
      <c r="F29" s="570">
        <f t="shared" ref="F29:F36" si="0">E29*C29</f>
        <v>0</v>
      </c>
    </row>
    <row r="30" spans="1:6" ht="15.6">
      <c r="A30" s="360" t="s">
        <v>5347</v>
      </c>
      <c r="B30" s="365" t="s">
        <v>5799</v>
      </c>
      <c r="C30" s="364">
        <v>4</v>
      </c>
      <c r="D30" s="364" t="s">
        <v>2699</v>
      </c>
      <c r="E30" s="571">
        <v>0</v>
      </c>
      <c r="F30" s="570">
        <f t="shared" si="0"/>
        <v>0</v>
      </c>
    </row>
    <row r="31" spans="1:6" ht="15.6">
      <c r="A31" s="360" t="s">
        <v>5349</v>
      </c>
      <c r="B31" s="365" t="s">
        <v>5800</v>
      </c>
      <c r="C31" s="364">
        <v>3</v>
      </c>
      <c r="D31" s="364" t="s">
        <v>2699</v>
      </c>
      <c r="E31" s="571">
        <v>0</v>
      </c>
      <c r="F31" s="570">
        <f t="shared" si="0"/>
        <v>0</v>
      </c>
    </row>
    <row r="32" spans="1:6" ht="15.6">
      <c r="A32" s="360" t="s">
        <v>5350</v>
      </c>
      <c r="B32" s="365" t="s">
        <v>5801</v>
      </c>
      <c r="C32" s="364">
        <v>2</v>
      </c>
      <c r="D32" s="364" t="s">
        <v>2699</v>
      </c>
      <c r="E32" s="571">
        <v>0</v>
      </c>
      <c r="F32" s="570">
        <f t="shared" si="0"/>
        <v>0</v>
      </c>
    </row>
    <row r="33" spans="1:6" ht="15.6">
      <c r="A33" s="360" t="s">
        <v>5351</v>
      </c>
      <c r="B33" s="365" t="s">
        <v>5802</v>
      </c>
      <c r="C33" s="364">
        <v>2</v>
      </c>
      <c r="D33" s="364" t="s">
        <v>2699</v>
      </c>
      <c r="E33" s="571">
        <v>0</v>
      </c>
      <c r="F33" s="570">
        <f t="shared" si="0"/>
        <v>0</v>
      </c>
    </row>
    <row r="34" spans="1:6" ht="15.6">
      <c r="A34" s="360" t="s">
        <v>5352</v>
      </c>
      <c r="B34" s="365" t="s">
        <v>5803</v>
      </c>
      <c r="C34" s="364">
        <v>1</v>
      </c>
      <c r="D34" s="364" t="s">
        <v>2699</v>
      </c>
      <c r="E34" s="571">
        <v>0</v>
      </c>
      <c r="F34" s="570">
        <f t="shared" si="0"/>
        <v>0</v>
      </c>
    </row>
    <row r="35" spans="1:6" ht="15.6">
      <c r="A35" s="360" t="s">
        <v>5354</v>
      </c>
      <c r="B35" s="365" t="s">
        <v>5804</v>
      </c>
      <c r="C35" s="364">
        <v>1</v>
      </c>
      <c r="D35" s="364" t="s">
        <v>2699</v>
      </c>
      <c r="E35" s="571">
        <v>0</v>
      </c>
      <c r="F35" s="570">
        <f t="shared" si="0"/>
        <v>0</v>
      </c>
    </row>
    <row r="36" spans="1:6" ht="15.6">
      <c r="A36" s="360" t="s">
        <v>5356</v>
      </c>
      <c r="B36" s="365" t="s">
        <v>5805</v>
      </c>
      <c r="C36" s="364">
        <v>1</v>
      </c>
      <c r="D36" s="364" t="s">
        <v>2699</v>
      </c>
      <c r="E36" s="571">
        <v>0</v>
      </c>
      <c r="F36" s="570">
        <f t="shared" si="0"/>
        <v>0</v>
      </c>
    </row>
    <row r="37" spans="1:6" ht="15.6">
      <c r="A37" s="360"/>
      <c r="B37" s="365"/>
      <c r="C37" s="364"/>
      <c r="D37" s="363"/>
      <c r="E37" s="569"/>
      <c r="F37" s="570"/>
    </row>
    <row r="38" spans="1:6" ht="15.6">
      <c r="A38" s="360"/>
      <c r="B38" s="361" t="s">
        <v>5806</v>
      </c>
      <c r="C38" s="364"/>
      <c r="D38" s="364"/>
      <c r="E38" s="569"/>
      <c r="F38" s="570"/>
    </row>
    <row r="39" spans="1:6" ht="15.6">
      <c r="A39" s="360"/>
      <c r="B39" s="365"/>
      <c r="C39" s="364"/>
      <c r="D39" s="363"/>
      <c r="E39" s="569"/>
      <c r="F39" s="570"/>
    </row>
    <row r="40" spans="1:6" ht="15.6">
      <c r="A40" s="360" t="s">
        <v>5358</v>
      </c>
      <c r="B40" s="365" t="s">
        <v>5807</v>
      </c>
      <c r="C40" s="364">
        <v>1</v>
      </c>
      <c r="D40" s="364" t="s">
        <v>2699</v>
      </c>
      <c r="E40" s="571">
        <v>0</v>
      </c>
      <c r="F40" s="570">
        <f>E40*C40</f>
        <v>0</v>
      </c>
    </row>
    <row r="41" spans="1:6" ht="15.6">
      <c r="A41" s="360"/>
      <c r="B41" s="365"/>
      <c r="C41" s="364"/>
      <c r="D41" s="363"/>
      <c r="E41" s="569"/>
      <c r="F41" s="570"/>
    </row>
    <row r="42" spans="1:6" ht="15.6">
      <c r="A42" s="360" t="s">
        <v>5360</v>
      </c>
      <c r="B42" s="365" t="s">
        <v>5808</v>
      </c>
      <c r="C42" s="364">
        <v>4</v>
      </c>
      <c r="D42" s="364" t="s">
        <v>2699</v>
      </c>
      <c r="E42" s="571">
        <v>0</v>
      </c>
      <c r="F42" s="570">
        <f>E42*C42</f>
        <v>0</v>
      </c>
    </row>
    <row r="43" spans="1:6" ht="15.6">
      <c r="A43" s="360"/>
      <c r="B43" s="365" t="s">
        <v>5809</v>
      </c>
      <c r="C43" s="364"/>
      <c r="D43" s="363"/>
      <c r="E43" s="569"/>
      <c r="F43" s="570"/>
    </row>
    <row r="44" spans="1:6" ht="15.6">
      <c r="A44" s="360"/>
      <c r="B44" s="365"/>
      <c r="C44" s="364"/>
      <c r="D44" s="363"/>
      <c r="E44" s="569"/>
      <c r="F44" s="570"/>
    </row>
    <row r="45" spans="1:6" ht="15.6">
      <c r="A45" s="360" t="s">
        <v>5362</v>
      </c>
      <c r="B45" s="365" t="s">
        <v>5810</v>
      </c>
      <c r="C45" s="364">
        <v>2</v>
      </c>
      <c r="D45" s="364" t="s">
        <v>2699</v>
      </c>
      <c r="E45" s="571">
        <v>0</v>
      </c>
      <c r="F45" s="570">
        <f>E45*C45</f>
        <v>0</v>
      </c>
    </row>
    <row r="46" spans="1:6" ht="15.6">
      <c r="A46" s="360"/>
      <c r="B46" s="365" t="s">
        <v>5811</v>
      </c>
      <c r="C46" s="364"/>
      <c r="D46" s="363"/>
      <c r="E46" s="569"/>
      <c r="F46" s="570"/>
    </row>
    <row r="47" spans="1:6" ht="15.6">
      <c r="A47" s="360"/>
      <c r="B47" s="365"/>
      <c r="C47" s="364"/>
      <c r="D47" s="363"/>
      <c r="E47" s="569"/>
      <c r="F47" s="570"/>
    </row>
    <row r="48" spans="1:6" ht="15.6">
      <c r="A48" s="360" t="s">
        <v>5364</v>
      </c>
      <c r="B48" s="365" t="s">
        <v>5812</v>
      </c>
      <c r="C48" s="364">
        <v>1</v>
      </c>
      <c r="D48" s="364" t="s">
        <v>2699</v>
      </c>
      <c r="E48" s="571">
        <v>0</v>
      </c>
      <c r="F48" s="570">
        <f>E48*C48</f>
        <v>0</v>
      </c>
    </row>
    <row r="49" spans="1:6" ht="15.6">
      <c r="A49" s="360"/>
      <c r="B49" s="365" t="s">
        <v>5813</v>
      </c>
      <c r="C49" s="364"/>
      <c r="D49" s="363"/>
      <c r="E49" s="569"/>
      <c r="F49" s="570"/>
    </row>
    <row r="50" spans="1:6" ht="15.6">
      <c r="A50" s="360"/>
      <c r="B50" s="365"/>
      <c r="C50" s="364"/>
      <c r="D50" s="363"/>
      <c r="E50" s="569"/>
      <c r="F50" s="570"/>
    </row>
    <row r="51" spans="1:6" ht="15.6">
      <c r="A51" s="360" t="s">
        <v>5366</v>
      </c>
      <c r="B51" s="365" t="s">
        <v>5814</v>
      </c>
      <c r="C51" s="364">
        <v>1</v>
      </c>
      <c r="D51" s="364" t="s">
        <v>2699</v>
      </c>
      <c r="E51" s="571">
        <v>0</v>
      </c>
      <c r="F51" s="570">
        <f>E51*C51</f>
        <v>0</v>
      </c>
    </row>
    <row r="52" spans="1:6" ht="15.6">
      <c r="A52" s="360"/>
      <c r="B52" s="365" t="s">
        <v>5815</v>
      </c>
      <c r="C52" s="364"/>
      <c r="D52" s="363"/>
      <c r="E52" s="569"/>
      <c r="F52" s="570"/>
    </row>
    <row r="53" spans="1:6" ht="15.6">
      <c r="A53" s="360"/>
      <c r="B53" s="365"/>
      <c r="C53" s="364"/>
      <c r="D53" s="363"/>
      <c r="E53" s="569"/>
      <c r="F53" s="570"/>
    </row>
    <row r="54" spans="1:6" ht="15.6">
      <c r="A54" s="360" t="s">
        <v>5368</v>
      </c>
      <c r="B54" s="365" t="s">
        <v>5816</v>
      </c>
      <c r="C54" s="364">
        <v>3</v>
      </c>
      <c r="D54" s="364" t="s">
        <v>2699</v>
      </c>
      <c r="E54" s="571">
        <v>0</v>
      </c>
      <c r="F54" s="570">
        <f>E54*C54</f>
        <v>0</v>
      </c>
    </row>
    <row r="55" spans="1:6" ht="15.6">
      <c r="A55" s="360"/>
      <c r="B55" s="365" t="s">
        <v>5817</v>
      </c>
      <c r="C55" s="364"/>
      <c r="D55" s="363"/>
      <c r="E55" s="569"/>
      <c r="F55" s="570"/>
    </row>
    <row r="56" spans="1:6" ht="15.6">
      <c r="A56" s="360"/>
      <c r="B56" s="365"/>
      <c r="C56" s="364"/>
      <c r="D56" s="363"/>
      <c r="E56" s="569"/>
      <c r="F56" s="570"/>
    </row>
    <row r="57" spans="1:6" ht="15.6">
      <c r="A57" s="360" t="s">
        <v>5370</v>
      </c>
      <c r="B57" s="365" t="s">
        <v>5818</v>
      </c>
      <c r="C57" s="364">
        <v>2</v>
      </c>
      <c r="D57" s="364" t="s">
        <v>2699</v>
      </c>
      <c r="E57" s="571">
        <v>0</v>
      </c>
      <c r="F57" s="570">
        <f>E57*C57</f>
        <v>0</v>
      </c>
    </row>
    <row r="58" spans="1:6" ht="15.6">
      <c r="A58" s="360"/>
      <c r="B58" s="365" t="s">
        <v>5819</v>
      </c>
      <c r="C58" s="364"/>
      <c r="D58" s="363"/>
      <c r="E58" s="569"/>
      <c r="F58" s="570"/>
    </row>
    <row r="59" spans="1:6" ht="15.6">
      <c r="A59" s="360"/>
      <c r="B59" s="365"/>
      <c r="C59" s="364"/>
      <c r="D59" s="363"/>
      <c r="E59" s="569"/>
      <c r="F59" s="570"/>
    </row>
    <row r="60" spans="1:6" ht="15.6">
      <c r="A60" s="360" t="s">
        <v>5372</v>
      </c>
      <c r="B60" s="365" t="s">
        <v>5820</v>
      </c>
      <c r="C60" s="364">
        <v>1</v>
      </c>
      <c r="D60" s="364" t="s">
        <v>2699</v>
      </c>
      <c r="E60" s="571">
        <v>0</v>
      </c>
      <c r="F60" s="570">
        <f>E60*C60</f>
        <v>0</v>
      </c>
    </row>
    <row r="61" spans="1:6" ht="15.6">
      <c r="A61" s="360"/>
      <c r="B61" s="365" t="s">
        <v>5821</v>
      </c>
      <c r="C61" s="364"/>
      <c r="D61" s="363"/>
      <c r="E61" s="569"/>
      <c r="F61" s="570"/>
    </row>
    <row r="62" spans="1:6" ht="15.6">
      <c r="A62" s="360"/>
      <c r="B62" s="365"/>
      <c r="C62" s="364"/>
      <c r="D62" s="363"/>
      <c r="E62" s="569"/>
      <c r="F62" s="570"/>
    </row>
    <row r="63" spans="1:6" ht="15.6">
      <c r="A63" s="360" t="s">
        <v>5374</v>
      </c>
      <c r="B63" s="365" t="s">
        <v>5822</v>
      </c>
      <c r="C63" s="364">
        <v>1</v>
      </c>
      <c r="D63" s="364" t="s">
        <v>2699</v>
      </c>
      <c r="E63" s="571">
        <v>0</v>
      </c>
      <c r="F63" s="570">
        <f>E63*C63</f>
        <v>0</v>
      </c>
    </row>
    <row r="64" spans="1:6" ht="15.6">
      <c r="A64" s="360"/>
      <c r="B64" s="365" t="s">
        <v>5823</v>
      </c>
      <c r="C64" s="364"/>
      <c r="D64" s="363"/>
      <c r="E64" s="569"/>
      <c r="F64" s="570"/>
    </row>
    <row r="65" spans="1:6" ht="15.6">
      <c r="A65" s="360"/>
      <c r="B65" s="365"/>
      <c r="C65" s="364"/>
      <c r="D65" s="363"/>
      <c r="E65" s="569"/>
      <c r="F65" s="570"/>
    </row>
    <row r="66" spans="1:6" ht="15.6">
      <c r="A66" s="360" t="s">
        <v>5824</v>
      </c>
      <c r="B66" s="365" t="s">
        <v>5825</v>
      </c>
      <c r="C66" s="364">
        <v>1</v>
      </c>
      <c r="D66" s="364" t="s">
        <v>2699</v>
      </c>
      <c r="E66" s="571">
        <v>0</v>
      </c>
      <c r="F66" s="570">
        <f>E66*C66</f>
        <v>0</v>
      </c>
    </row>
    <row r="67" spans="1:6" ht="15.6">
      <c r="A67" s="360"/>
      <c r="B67" s="365" t="s">
        <v>5823</v>
      </c>
      <c r="C67" s="364"/>
      <c r="D67" s="363"/>
      <c r="E67" s="569"/>
      <c r="F67" s="570"/>
    </row>
    <row r="68" spans="1:6" ht="15.6">
      <c r="A68" s="360"/>
      <c r="B68" s="365"/>
      <c r="C68" s="364"/>
      <c r="D68" s="363"/>
      <c r="E68" s="569"/>
      <c r="F68" s="570"/>
    </row>
    <row r="69" spans="1:6" ht="15.6">
      <c r="A69" s="360"/>
      <c r="B69" s="361" t="s">
        <v>5826</v>
      </c>
      <c r="C69" s="364"/>
      <c r="D69" s="364"/>
      <c r="E69" s="569"/>
      <c r="F69" s="570"/>
    </row>
    <row r="70" spans="1:6" ht="15.6">
      <c r="A70" s="360"/>
      <c r="B70" s="365"/>
      <c r="C70" s="364"/>
      <c r="D70" s="363"/>
      <c r="E70" s="569"/>
      <c r="F70" s="570"/>
    </row>
    <row r="71" spans="1:6" ht="15.6">
      <c r="A71" s="360" t="s">
        <v>5827</v>
      </c>
      <c r="B71" s="365" t="s">
        <v>5807</v>
      </c>
      <c r="C71" s="364">
        <v>1</v>
      </c>
      <c r="D71" s="364" t="s">
        <v>2699</v>
      </c>
      <c r="E71" s="571">
        <v>0</v>
      </c>
      <c r="F71" s="570">
        <f>E71*C71</f>
        <v>0</v>
      </c>
    </row>
    <row r="72" spans="1:6" ht="15.6">
      <c r="A72" s="360"/>
      <c r="B72" s="365"/>
      <c r="C72" s="364"/>
      <c r="D72" s="363"/>
      <c r="E72" s="569"/>
      <c r="F72" s="570"/>
    </row>
    <row r="73" spans="1:6" ht="15.6">
      <c r="A73" s="360" t="s">
        <v>5828</v>
      </c>
      <c r="B73" s="365" t="s">
        <v>5808</v>
      </c>
      <c r="C73" s="364">
        <v>4</v>
      </c>
      <c r="D73" s="364" t="s">
        <v>2699</v>
      </c>
      <c r="E73" s="571">
        <v>0</v>
      </c>
      <c r="F73" s="570">
        <f>E73*C73</f>
        <v>0</v>
      </c>
    </row>
    <row r="74" spans="1:6" ht="15.6">
      <c r="A74" s="360"/>
      <c r="B74" s="365" t="s">
        <v>5809</v>
      </c>
      <c r="C74" s="364"/>
      <c r="D74" s="363"/>
      <c r="E74" s="569"/>
      <c r="F74" s="570"/>
    </row>
    <row r="75" spans="1:6" ht="15.6">
      <c r="A75" s="360"/>
      <c r="B75" s="365"/>
      <c r="C75" s="364"/>
      <c r="D75" s="363"/>
      <c r="E75" s="569"/>
      <c r="F75" s="570"/>
    </row>
    <row r="76" spans="1:6" ht="15.6">
      <c r="A76" s="360" t="s">
        <v>5829</v>
      </c>
      <c r="B76" s="365" t="s">
        <v>5810</v>
      </c>
      <c r="C76" s="364">
        <v>2</v>
      </c>
      <c r="D76" s="364" t="s">
        <v>2699</v>
      </c>
      <c r="E76" s="571">
        <v>0</v>
      </c>
      <c r="F76" s="570">
        <f>E76*C76</f>
        <v>0</v>
      </c>
    </row>
    <row r="77" spans="1:6" ht="15.6">
      <c r="A77" s="360"/>
      <c r="B77" s="365" t="s">
        <v>5811</v>
      </c>
      <c r="C77" s="364"/>
      <c r="D77" s="363"/>
      <c r="E77" s="569"/>
      <c r="F77" s="570"/>
    </row>
    <row r="78" spans="1:6" ht="15.6">
      <c r="A78" s="360"/>
      <c r="B78" s="365"/>
      <c r="C78" s="364"/>
      <c r="D78" s="363"/>
      <c r="E78" s="569"/>
      <c r="F78" s="570"/>
    </row>
    <row r="79" spans="1:6" ht="15.6">
      <c r="A79" s="360" t="s">
        <v>5830</v>
      </c>
      <c r="B79" s="365" t="s">
        <v>5812</v>
      </c>
      <c r="C79" s="364">
        <v>1</v>
      </c>
      <c r="D79" s="364" t="s">
        <v>2699</v>
      </c>
      <c r="E79" s="571">
        <v>0</v>
      </c>
      <c r="F79" s="570">
        <f>E79*C79</f>
        <v>0</v>
      </c>
    </row>
    <row r="80" spans="1:6" ht="15.6">
      <c r="A80" s="360"/>
      <c r="B80" s="365" t="s">
        <v>5813</v>
      </c>
      <c r="C80" s="364"/>
      <c r="D80" s="363"/>
      <c r="E80" s="569"/>
      <c r="F80" s="570"/>
    </row>
    <row r="81" spans="1:6" ht="15.6">
      <c r="A81" s="360"/>
      <c r="B81" s="365"/>
      <c r="C81" s="364"/>
      <c r="D81" s="363"/>
      <c r="E81" s="569"/>
      <c r="F81" s="570"/>
    </row>
    <row r="82" spans="1:6" ht="15.6">
      <c r="A82" s="360" t="s">
        <v>5831</v>
      </c>
      <c r="B82" s="365" t="s">
        <v>5814</v>
      </c>
      <c r="C82" s="364">
        <v>1</v>
      </c>
      <c r="D82" s="364" t="s">
        <v>2699</v>
      </c>
      <c r="E82" s="571">
        <v>0</v>
      </c>
      <c r="F82" s="570">
        <f>E82*C82</f>
        <v>0</v>
      </c>
    </row>
    <row r="83" spans="1:6" ht="15.6">
      <c r="A83" s="360"/>
      <c r="B83" s="365" t="s">
        <v>5815</v>
      </c>
      <c r="C83" s="364"/>
      <c r="D83" s="363"/>
      <c r="E83" s="569"/>
      <c r="F83" s="570"/>
    </row>
    <row r="84" spans="1:6" ht="15.6">
      <c r="A84" s="360"/>
      <c r="B84" s="365"/>
      <c r="C84" s="364"/>
      <c r="D84" s="363"/>
      <c r="E84" s="569"/>
      <c r="F84" s="570"/>
    </row>
    <row r="85" spans="1:6" ht="15.6">
      <c r="A85" s="360" t="s">
        <v>5832</v>
      </c>
      <c r="B85" s="365" t="s">
        <v>5816</v>
      </c>
      <c r="C85" s="364">
        <v>3</v>
      </c>
      <c r="D85" s="364" t="s">
        <v>2699</v>
      </c>
      <c r="E85" s="571">
        <v>0</v>
      </c>
      <c r="F85" s="570">
        <f>E85*C85</f>
        <v>0</v>
      </c>
    </row>
    <row r="86" spans="1:6" ht="15.6">
      <c r="A86" s="360"/>
      <c r="B86" s="365" t="s">
        <v>5817</v>
      </c>
      <c r="C86" s="364"/>
      <c r="D86" s="363"/>
      <c r="E86" s="569"/>
      <c r="F86" s="570"/>
    </row>
    <row r="87" spans="1:6" ht="15.6">
      <c r="A87" s="360"/>
      <c r="B87" s="365"/>
      <c r="C87" s="364"/>
      <c r="D87" s="363"/>
      <c r="E87" s="569"/>
      <c r="F87" s="570"/>
    </row>
    <row r="88" spans="1:6" ht="15.6">
      <c r="A88" s="360" t="s">
        <v>5833</v>
      </c>
      <c r="B88" s="365" t="s">
        <v>5818</v>
      </c>
      <c r="C88" s="364">
        <v>2</v>
      </c>
      <c r="D88" s="364" t="s">
        <v>2699</v>
      </c>
      <c r="E88" s="571">
        <v>0</v>
      </c>
      <c r="F88" s="570">
        <f>E88*C88</f>
        <v>0</v>
      </c>
    </row>
    <row r="89" spans="1:6" ht="15.6">
      <c r="A89" s="360"/>
      <c r="B89" s="365" t="s">
        <v>5819</v>
      </c>
      <c r="C89" s="364"/>
      <c r="D89" s="363"/>
      <c r="E89" s="569"/>
      <c r="F89" s="570"/>
    </row>
    <row r="90" spans="1:6" ht="15.6">
      <c r="A90" s="360"/>
      <c r="B90" s="365"/>
      <c r="C90" s="364"/>
      <c r="D90" s="363"/>
      <c r="E90" s="569"/>
      <c r="F90" s="570"/>
    </row>
    <row r="91" spans="1:6" ht="15.6">
      <c r="A91" s="360" t="s">
        <v>5834</v>
      </c>
      <c r="B91" s="365" t="s">
        <v>5820</v>
      </c>
      <c r="C91" s="364">
        <v>1</v>
      </c>
      <c r="D91" s="364" t="s">
        <v>2699</v>
      </c>
      <c r="E91" s="571">
        <v>0</v>
      </c>
      <c r="F91" s="570">
        <f>E91*C91</f>
        <v>0</v>
      </c>
    </row>
    <row r="92" spans="1:6" ht="15.6">
      <c r="A92" s="360"/>
      <c r="B92" s="365" t="s">
        <v>5821</v>
      </c>
      <c r="C92" s="364"/>
      <c r="D92" s="363"/>
      <c r="E92" s="569"/>
      <c r="F92" s="570"/>
    </row>
    <row r="93" spans="1:6" ht="15.6">
      <c r="A93" s="360"/>
      <c r="B93" s="365"/>
      <c r="C93" s="364"/>
      <c r="D93" s="363"/>
      <c r="E93" s="569"/>
      <c r="F93" s="570"/>
    </row>
    <row r="94" spans="1:6" ht="15.6">
      <c r="A94" s="360" t="s">
        <v>5376</v>
      </c>
      <c r="B94" s="365" t="s">
        <v>5822</v>
      </c>
      <c r="C94" s="364">
        <v>1</v>
      </c>
      <c r="D94" s="364" t="s">
        <v>2699</v>
      </c>
      <c r="E94" s="571">
        <v>0</v>
      </c>
      <c r="F94" s="570">
        <f>E94*C94</f>
        <v>0</v>
      </c>
    </row>
    <row r="95" spans="1:6" ht="15.6">
      <c r="A95" s="360"/>
      <c r="B95" s="365" t="s">
        <v>5823</v>
      </c>
      <c r="C95" s="364"/>
      <c r="D95" s="363"/>
      <c r="E95" s="569"/>
      <c r="F95" s="570"/>
    </row>
    <row r="96" spans="1:6" ht="15.6">
      <c r="A96" s="360"/>
      <c r="B96" s="365"/>
      <c r="C96" s="364"/>
      <c r="D96" s="363"/>
      <c r="E96" s="569"/>
      <c r="F96" s="570"/>
    </row>
    <row r="97" spans="1:6" ht="15.6">
      <c r="A97" s="360" t="s">
        <v>5378</v>
      </c>
      <c r="B97" s="365" t="s">
        <v>5825</v>
      </c>
      <c r="C97" s="364">
        <v>1</v>
      </c>
      <c r="D97" s="364" t="s">
        <v>2699</v>
      </c>
      <c r="E97" s="571">
        <v>0</v>
      </c>
      <c r="F97" s="570">
        <f>E97*C97</f>
        <v>0</v>
      </c>
    </row>
    <row r="98" spans="1:6" ht="15.6">
      <c r="A98" s="360"/>
      <c r="B98" s="365" t="s">
        <v>5823</v>
      </c>
      <c r="C98" s="364"/>
      <c r="D98" s="363"/>
      <c r="E98" s="569"/>
      <c r="F98" s="570"/>
    </row>
    <row r="99" spans="1:6" ht="15.6">
      <c r="A99" s="360"/>
      <c r="B99" s="365"/>
      <c r="C99" s="364"/>
      <c r="D99" s="363"/>
      <c r="E99" s="569"/>
      <c r="F99" s="570"/>
    </row>
    <row r="100" spans="1:6" ht="15.6">
      <c r="A100" s="360"/>
      <c r="B100" s="361" t="s">
        <v>5835</v>
      </c>
      <c r="C100" s="364"/>
      <c r="D100" s="364"/>
      <c r="E100" s="569"/>
      <c r="F100" s="570"/>
    </row>
    <row r="101" spans="1:6" ht="15.6">
      <c r="A101" s="360"/>
      <c r="B101" s="365"/>
      <c r="C101" s="364"/>
      <c r="D101" s="363"/>
      <c r="E101" s="569"/>
      <c r="F101" s="570"/>
    </row>
    <row r="102" spans="1:6" ht="15.6">
      <c r="A102" s="360" t="s">
        <v>5380</v>
      </c>
      <c r="B102" s="365" t="s">
        <v>5807</v>
      </c>
      <c r="C102" s="364">
        <v>1</v>
      </c>
      <c r="D102" s="364" t="s">
        <v>2699</v>
      </c>
      <c r="E102" s="571">
        <v>0</v>
      </c>
      <c r="F102" s="570">
        <f>E102*C102</f>
        <v>0</v>
      </c>
    </row>
    <row r="103" spans="1:6" ht="15.6">
      <c r="A103" s="360"/>
      <c r="B103" s="365"/>
      <c r="C103" s="364"/>
      <c r="D103" s="363"/>
      <c r="E103" s="569"/>
      <c r="F103" s="570"/>
    </row>
    <row r="104" spans="1:6" ht="15.6">
      <c r="A104" s="360" t="s">
        <v>5382</v>
      </c>
      <c r="B104" s="365" t="s">
        <v>5808</v>
      </c>
      <c r="C104" s="364">
        <v>4</v>
      </c>
      <c r="D104" s="364" t="s">
        <v>2699</v>
      </c>
      <c r="E104" s="571">
        <v>0</v>
      </c>
      <c r="F104" s="570">
        <f>E104*C104</f>
        <v>0</v>
      </c>
    </row>
    <row r="105" spans="1:6" ht="15.6">
      <c r="A105" s="360"/>
      <c r="B105" s="365" t="s">
        <v>5809</v>
      </c>
      <c r="C105" s="364"/>
      <c r="D105" s="363"/>
      <c r="E105" s="569"/>
      <c r="F105" s="570"/>
    </row>
    <row r="106" spans="1:6" ht="15.6">
      <c r="A106" s="360"/>
      <c r="B106" s="365"/>
      <c r="C106" s="364"/>
      <c r="D106" s="363"/>
      <c r="E106" s="569"/>
      <c r="F106" s="570"/>
    </row>
    <row r="107" spans="1:6" ht="15.6">
      <c r="A107" s="360" t="s">
        <v>5384</v>
      </c>
      <c r="B107" s="365" t="s">
        <v>5810</v>
      </c>
      <c r="C107" s="364">
        <v>2</v>
      </c>
      <c r="D107" s="364" t="s">
        <v>2699</v>
      </c>
      <c r="E107" s="571">
        <v>0</v>
      </c>
      <c r="F107" s="570">
        <f>E107*C107</f>
        <v>0</v>
      </c>
    </row>
    <row r="108" spans="1:6" ht="15.6">
      <c r="A108" s="360"/>
      <c r="B108" s="365" t="s">
        <v>5811</v>
      </c>
      <c r="C108" s="364"/>
      <c r="D108" s="363"/>
      <c r="E108" s="569"/>
      <c r="F108" s="570"/>
    </row>
    <row r="109" spans="1:6" ht="15.6">
      <c r="A109" s="360"/>
      <c r="B109" s="365"/>
      <c r="C109" s="364"/>
      <c r="D109" s="363"/>
      <c r="E109" s="569"/>
      <c r="F109" s="570"/>
    </row>
    <row r="110" spans="1:6" ht="15.6">
      <c r="A110" s="360" t="s">
        <v>5386</v>
      </c>
      <c r="B110" s="365" t="s">
        <v>5812</v>
      </c>
      <c r="C110" s="364">
        <v>1</v>
      </c>
      <c r="D110" s="364" t="s">
        <v>2699</v>
      </c>
      <c r="E110" s="571">
        <v>0</v>
      </c>
      <c r="F110" s="570">
        <f>E110*C110</f>
        <v>0</v>
      </c>
    </row>
    <row r="111" spans="1:6" ht="15.6">
      <c r="A111" s="360"/>
      <c r="B111" s="365" t="s">
        <v>5813</v>
      </c>
      <c r="C111" s="364"/>
      <c r="D111" s="363"/>
      <c r="E111" s="569"/>
      <c r="F111" s="570"/>
    </row>
    <row r="112" spans="1:6" ht="15.6">
      <c r="A112" s="360"/>
      <c r="B112" s="365"/>
      <c r="C112" s="364"/>
      <c r="D112" s="363"/>
      <c r="E112" s="569"/>
      <c r="F112" s="570"/>
    </row>
    <row r="113" spans="1:6" ht="15.6">
      <c r="A113" s="360" t="s">
        <v>5388</v>
      </c>
      <c r="B113" s="365" t="s">
        <v>5814</v>
      </c>
      <c r="C113" s="364">
        <v>1</v>
      </c>
      <c r="D113" s="364" t="s">
        <v>2699</v>
      </c>
      <c r="E113" s="571">
        <v>0</v>
      </c>
      <c r="F113" s="570">
        <f>E113*C113</f>
        <v>0</v>
      </c>
    </row>
    <row r="114" spans="1:6" ht="15.6">
      <c r="A114" s="360"/>
      <c r="B114" s="365" t="s">
        <v>5815</v>
      </c>
      <c r="C114" s="364"/>
      <c r="D114" s="363"/>
      <c r="E114" s="569"/>
      <c r="F114" s="570"/>
    </row>
    <row r="115" spans="1:6" ht="15.6">
      <c r="A115" s="360"/>
      <c r="B115" s="365"/>
      <c r="C115" s="364"/>
      <c r="D115" s="363"/>
      <c r="E115" s="569"/>
      <c r="F115" s="570"/>
    </row>
    <row r="116" spans="1:6" ht="15.6">
      <c r="A116" s="360" t="s">
        <v>5390</v>
      </c>
      <c r="B116" s="365" t="s">
        <v>5816</v>
      </c>
      <c r="C116" s="364">
        <v>3</v>
      </c>
      <c r="D116" s="364" t="s">
        <v>2699</v>
      </c>
      <c r="E116" s="571">
        <v>0</v>
      </c>
      <c r="F116" s="570">
        <f>E116*C116</f>
        <v>0</v>
      </c>
    </row>
    <row r="117" spans="1:6" ht="15.6">
      <c r="A117" s="360"/>
      <c r="B117" s="365" t="s">
        <v>5817</v>
      </c>
      <c r="C117" s="364"/>
      <c r="D117" s="363"/>
      <c r="E117" s="569"/>
      <c r="F117" s="570"/>
    </row>
    <row r="118" spans="1:6" ht="15.6">
      <c r="A118" s="360"/>
      <c r="B118" s="365"/>
      <c r="C118" s="364"/>
      <c r="D118" s="363"/>
      <c r="E118" s="569"/>
      <c r="F118" s="570"/>
    </row>
    <row r="119" spans="1:6" ht="15.6">
      <c r="A119" s="360" t="s">
        <v>5392</v>
      </c>
      <c r="B119" s="365" t="s">
        <v>5818</v>
      </c>
      <c r="C119" s="364">
        <v>2</v>
      </c>
      <c r="D119" s="364" t="s">
        <v>2699</v>
      </c>
      <c r="E119" s="571">
        <v>0</v>
      </c>
      <c r="F119" s="570">
        <f>E119*C119</f>
        <v>0</v>
      </c>
    </row>
    <row r="120" spans="1:6" ht="15.6">
      <c r="A120" s="360"/>
      <c r="B120" s="365" t="s">
        <v>5819</v>
      </c>
      <c r="C120" s="364"/>
      <c r="D120" s="363"/>
      <c r="E120" s="569"/>
      <c r="F120" s="570"/>
    </row>
    <row r="121" spans="1:6" ht="15.6">
      <c r="A121" s="360"/>
      <c r="B121" s="365"/>
      <c r="C121" s="364"/>
      <c r="D121" s="363"/>
      <c r="E121" s="569"/>
      <c r="F121" s="570"/>
    </row>
    <row r="122" spans="1:6" ht="15.6">
      <c r="A122" s="360" t="s">
        <v>5394</v>
      </c>
      <c r="B122" s="365" t="s">
        <v>5820</v>
      </c>
      <c r="C122" s="364">
        <v>1</v>
      </c>
      <c r="D122" s="364" t="s">
        <v>2699</v>
      </c>
      <c r="E122" s="571">
        <v>0</v>
      </c>
      <c r="F122" s="570">
        <f>E122*C122</f>
        <v>0</v>
      </c>
    </row>
    <row r="123" spans="1:6" ht="15.6">
      <c r="A123" s="360"/>
      <c r="B123" s="365" t="s">
        <v>5821</v>
      </c>
      <c r="C123" s="364"/>
      <c r="D123" s="363"/>
      <c r="E123" s="569"/>
      <c r="F123" s="570"/>
    </row>
    <row r="124" spans="1:6" ht="15.6">
      <c r="A124" s="360"/>
      <c r="B124" s="365"/>
      <c r="C124" s="364"/>
      <c r="D124" s="363"/>
      <c r="E124" s="569"/>
      <c r="F124" s="570"/>
    </row>
    <row r="125" spans="1:6" ht="15.6">
      <c r="A125" s="360" t="s">
        <v>5396</v>
      </c>
      <c r="B125" s="365" t="s">
        <v>5836</v>
      </c>
      <c r="C125" s="364">
        <v>1</v>
      </c>
      <c r="D125" s="364" t="s">
        <v>2699</v>
      </c>
      <c r="E125" s="571">
        <v>0</v>
      </c>
      <c r="F125" s="570">
        <f>E125*C125</f>
        <v>0</v>
      </c>
    </row>
    <row r="126" spans="1:6" ht="15.6">
      <c r="A126" s="360"/>
      <c r="B126" s="365" t="s">
        <v>5823</v>
      </c>
      <c r="C126" s="364"/>
      <c r="D126" s="363"/>
      <c r="E126" s="569"/>
      <c r="F126" s="570"/>
    </row>
    <row r="127" spans="1:6" ht="15.6">
      <c r="A127" s="360"/>
      <c r="B127" s="365"/>
      <c r="C127" s="364"/>
      <c r="D127" s="363"/>
      <c r="E127" s="569"/>
      <c r="F127" s="570"/>
    </row>
    <row r="128" spans="1:6" ht="15.6">
      <c r="A128" s="360" t="s">
        <v>5398</v>
      </c>
      <c r="B128" s="365" t="s">
        <v>5837</v>
      </c>
      <c r="C128" s="364">
        <v>1</v>
      </c>
      <c r="D128" s="364" t="s">
        <v>2699</v>
      </c>
      <c r="E128" s="571">
        <v>0</v>
      </c>
      <c r="F128" s="570">
        <f>E128*C128</f>
        <v>0</v>
      </c>
    </row>
    <row r="129" spans="1:6" ht="15.6">
      <c r="A129" s="360"/>
      <c r="B129" s="365" t="s">
        <v>5823</v>
      </c>
      <c r="C129" s="364"/>
      <c r="D129" s="363"/>
      <c r="E129" s="569"/>
      <c r="F129" s="570"/>
    </row>
    <row r="130" spans="1:6" ht="15.6">
      <c r="A130" s="360"/>
      <c r="B130" s="365"/>
      <c r="C130" s="364"/>
      <c r="D130" s="363"/>
      <c r="E130" s="569"/>
      <c r="F130" s="570"/>
    </row>
    <row r="131" spans="1:6" ht="15.6">
      <c r="A131" s="360"/>
      <c r="B131" s="361" t="s">
        <v>5838</v>
      </c>
      <c r="C131" s="364"/>
      <c r="D131" s="364"/>
      <c r="E131" s="569"/>
      <c r="F131" s="570"/>
    </row>
    <row r="132" spans="1:6" ht="15.6">
      <c r="A132" s="360"/>
      <c r="B132" s="365"/>
      <c r="C132" s="364"/>
      <c r="D132" s="363"/>
      <c r="E132" s="569"/>
      <c r="F132" s="570"/>
    </row>
    <row r="133" spans="1:6" ht="15.6">
      <c r="A133" s="360" t="s">
        <v>5400</v>
      </c>
      <c r="B133" s="365" t="s">
        <v>5839</v>
      </c>
      <c r="C133" s="364">
        <v>5</v>
      </c>
      <c r="D133" s="364" t="s">
        <v>2699</v>
      </c>
      <c r="E133" s="571">
        <v>0</v>
      </c>
      <c r="F133" s="570">
        <f>E133*C133</f>
        <v>0</v>
      </c>
    </row>
    <row r="134" spans="1:6" ht="15.6">
      <c r="A134" s="360"/>
      <c r="B134" s="365" t="s">
        <v>5840</v>
      </c>
      <c r="C134" s="364"/>
      <c r="D134" s="363"/>
      <c r="E134" s="569"/>
      <c r="F134" s="570"/>
    </row>
    <row r="135" spans="1:6" ht="15.6">
      <c r="A135" s="360"/>
      <c r="B135" s="365"/>
      <c r="C135" s="364"/>
      <c r="D135" s="363"/>
      <c r="E135" s="569"/>
      <c r="F135" s="570"/>
    </row>
    <row r="136" spans="1:6" ht="15.6">
      <c r="A136" s="360" t="s">
        <v>5402</v>
      </c>
      <c r="B136" s="365" t="s">
        <v>5841</v>
      </c>
      <c r="C136" s="364">
        <v>5</v>
      </c>
      <c r="D136" s="364" t="s">
        <v>2699</v>
      </c>
      <c r="E136" s="571">
        <v>0</v>
      </c>
      <c r="F136" s="570">
        <f>E136*C136</f>
        <v>0</v>
      </c>
    </row>
    <row r="137" spans="1:6" ht="15.6">
      <c r="A137" s="360"/>
      <c r="B137" s="365" t="s">
        <v>5842</v>
      </c>
      <c r="C137" s="364"/>
      <c r="D137" s="363"/>
      <c r="E137" s="569"/>
      <c r="F137" s="570"/>
    </row>
    <row r="138" spans="1:6" ht="15.6">
      <c r="A138" s="360"/>
      <c r="B138" s="365"/>
      <c r="C138" s="364"/>
      <c r="D138" s="363"/>
      <c r="E138" s="569"/>
      <c r="F138" s="570"/>
    </row>
    <row r="139" spans="1:6" ht="15.6">
      <c r="A139" s="360" t="s">
        <v>5404</v>
      </c>
      <c r="B139" s="365" t="s">
        <v>5843</v>
      </c>
      <c r="C139" s="364">
        <v>1</v>
      </c>
      <c r="D139" s="364" t="s">
        <v>2699</v>
      </c>
      <c r="E139" s="571">
        <v>0</v>
      </c>
      <c r="F139" s="570">
        <f>E139*C139</f>
        <v>0</v>
      </c>
    </row>
    <row r="140" spans="1:6" ht="15.6">
      <c r="A140" s="360"/>
      <c r="B140" s="365" t="s">
        <v>5844</v>
      </c>
      <c r="C140" s="364"/>
      <c r="D140" s="363"/>
      <c r="E140" s="569"/>
      <c r="F140" s="570"/>
    </row>
    <row r="141" spans="1:6" ht="15.6">
      <c r="A141" s="360"/>
      <c r="B141" s="365" t="s">
        <v>5845</v>
      </c>
      <c r="C141" s="364"/>
      <c r="D141" s="363"/>
      <c r="E141" s="569"/>
      <c r="F141" s="570"/>
    </row>
    <row r="142" spans="1:6" ht="15.6">
      <c r="A142" s="360"/>
      <c r="B142" s="365" t="s">
        <v>5846</v>
      </c>
      <c r="C142" s="364"/>
      <c r="D142" s="363"/>
      <c r="E142" s="569"/>
      <c r="F142" s="570"/>
    </row>
    <row r="143" spans="1:6" ht="15.6">
      <c r="A143" s="360"/>
      <c r="B143" s="365" t="s">
        <v>5847</v>
      </c>
      <c r="C143" s="364"/>
      <c r="D143" s="363"/>
      <c r="E143" s="569"/>
      <c r="F143" s="570"/>
    </row>
    <row r="144" spans="1:6" ht="15.6">
      <c r="A144" s="360"/>
      <c r="B144" s="365"/>
      <c r="C144" s="364"/>
      <c r="D144" s="363"/>
      <c r="E144" s="569"/>
      <c r="F144" s="570"/>
    </row>
    <row r="145" spans="1:6" ht="15.6">
      <c r="A145" s="360"/>
      <c r="B145" s="361" t="s">
        <v>5848</v>
      </c>
      <c r="C145" s="364"/>
      <c r="D145" s="364"/>
      <c r="E145" s="569"/>
      <c r="F145" s="570"/>
    </row>
    <row r="146" spans="1:6" ht="15.6">
      <c r="A146" s="360"/>
      <c r="B146" s="365"/>
      <c r="C146" s="364"/>
      <c r="D146" s="363"/>
      <c r="E146" s="569"/>
      <c r="F146" s="570"/>
    </row>
    <row r="147" spans="1:6" ht="15.6">
      <c r="A147" s="360" t="s">
        <v>5406</v>
      </c>
      <c r="B147" s="365" t="s">
        <v>5839</v>
      </c>
      <c r="C147" s="364">
        <v>1</v>
      </c>
      <c r="D147" s="364" t="s">
        <v>2699</v>
      </c>
      <c r="E147" s="571">
        <v>0</v>
      </c>
      <c r="F147" s="570">
        <f>E147*C147</f>
        <v>0</v>
      </c>
    </row>
    <row r="148" spans="1:6" ht="15.6">
      <c r="A148" s="360"/>
      <c r="B148" s="365" t="s">
        <v>5840</v>
      </c>
      <c r="C148" s="364"/>
      <c r="D148" s="363"/>
      <c r="E148" s="569"/>
      <c r="F148" s="570"/>
    </row>
    <row r="149" spans="1:6" ht="15.6">
      <c r="A149" s="360"/>
      <c r="B149" s="365"/>
      <c r="C149" s="364"/>
      <c r="D149" s="363"/>
      <c r="E149" s="569"/>
      <c r="F149" s="570"/>
    </row>
    <row r="150" spans="1:6" ht="15.6">
      <c r="A150" s="360" t="s">
        <v>5408</v>
      </c>
      <c r="B150" s="365" t="s">
        <v>5841</v>
      </c>
      <c r="C150" s="364">
        <v>1</v>
      </c>
      <c r="D150" s="364" t="s">
        <v>2699</v>
      </c>
      <c r="E150" s="571">
        <v>0</v>
      </c>
      <c r="F150" s="570">
        <f>E150*C150</f>
        <v>0</v>
      </c>
    </row>
    <row r="151" spans="1:6" ht="15.6">
      <c r="A151" s="360"/>
      <c r="B151" s="365" t="s">
        <v>5842</v>
      </c>
      <c r="C151" s="364"/>
      <c r="D151" s="363"/>
      <c r="E151" s="569"/>
      <c r="F151" s="570"/>
    </row>
    <row r="152" spans="1:6" ht="15.6">
      <c r="A152" s="360"/>
      <c r="B152" s="365"/>
      <c r="C152" s="364"/>
      <c r="D152" s="363"/>
      <c r="E152" s="569"/>
      <c r="F152" s="570"/>
    </row>
    <row r="153" spans="1:6" ht="15.6">
      <c r="A153" s="360" t="s">
        <v>5410</v>
      </c>
      <c r="B153" s="365" t="s">
        <v>5849</v>
      </c>
      <c r="C153" s="364">
        <v>1</v>
      </c>
      <c r="D153" s="364" t="s">
        <v>2699</v>
      </c>
      <c r="E153" s="571">
        <v>0</v>
      </c>
      <c r="F153" s="570">
        <f>E153*C153</f>
        <v>0</v>
      </c>
    </row>
    <row r="154" spans="1:6" ht="15.6">
      <c r="A154" s="360"/>
      <c r="B154" s="365" t="s">
        <v>5823</v>
      </c>
      <c r="C154" s="364"/>
      <c r="D154" s="363"/>
      <c r="E154" s="569"/>
      <c r="F154" s="570"/>
    </row>
    <row r="155" spans="1:6" ht="15.6">
      <c r="A155" s="360"/>
      <c r="B155" s="365"/>
      <c r="C155" s="364"/>
      <c r="D155" s="363"/>
      <c r="E155" s="569"/>
      <c r="F155" s="570"/>
    </row>
    <row r="156" spans="1:6" ht="15.6">
      <c r="A156" s="360" t="s">
        <v>5412</v>
      </c>
      <c r="B156" s="365" t="s">
        <v>5850</v>
      </c>
      <c r="C156" s="364">
        <v>1</v>
      </c>
      <c r="D156" s="364" t="s">
        <v>2699</v>
      </c>
      <c r="E156" s="571">
        <v>0</v>
      </c>
      <c r="F156" s="570">
        <f>E156*C156</f>
        <v>0</v>
      </c>
    </row>
    <row r="157" spans="1:6" ht="15.6">
      <c r="A157" s="360"/>
      <c r="B157" s="365" t="s">
        <v>5851</v>
      </c>
      <c r="C157" s="364"/>
      <c r="D157" s="363"/>
      <c r="E157" s="569"/>
      <c r="F157" s="570"/>
    </row>
    <row r="158" spans="1:6" ht="15.6">
      <c r="A158" s="360"/>
      <c r="B158" s="365"/>
      <c r="C158" s="364"/>
      <c r="D158" s="363"/>
      <c r="E158" s="569"/>
      <c r="F158" s="570"/>
    </row>
    <row r="159" spans="1:6" ht="15.6">
      <c r="A159" s="360" t="s">
        <v>5414</v>
      </c>
      <c r="B159" s="365" t="s">
        <v>5843</v>
      </c>
      <c r="C159" s="364">
        <v>1</v>
      </c>
      <c r="D159" s="364" t="s">
        <v>2699</v>
      </c>
      <c r="E159" s="571">
        <v>0</v>
      </c>
      <c r="F159" s="570">
        <f>E159*C159</f>
        <v>0</v>
      </c>
    </row>
    <row r="160" spans="1:6" ht="15.6">
      <c r="A160" s="360"/>
      <c r="B160" s="365" t="s">
        <v>5844</v>
      </c>
      <c r="C160" s="364"/>
      <c r="D160" s="363"/>
      <c r="E160" s="569"/>
      <c r="F160" s="570"/>
    </row>
    <row r="161" spans="1:6" ht="15.6">
      <c r="A161" s="360"/>
      <c r="B161" s="365" t="s">
        <v>5845</v>
      </c>
      <c r="C161" s="364"/>
      <c r="D161" s="363"/>
      <c r="E161" s="569"/>
      <c r="F161" s="570"/>
    </row>
    <row r="162" spans="1:6" ht="15.6">
      <c r="A162" s="360"/>
      <c r="B162" s="365" t="s">
        <v>5846</v>
      </c>
      <c r="C162" s="364"/>
      <c r="D162" s="363"/>
      <c r="E162" s="569"/>
      <c r="F162" s="570"/>
    </row>
    <row r="163" spans="1:6" ht="15.6">
      <c r="A163" s="360"/>
      <c r="B163" s="365" t="s">
        <v>5847</v>
      </c>
      <c r="C163" s="364"/>
      <c r="D163" s="363"/>
      <c r="E163" s="569"/>
      <c r="F163" s="570"/>
    </row>
    <row r="164" spans="1:6" ht="15.6">
      <c r="A164" s="360"/>
      <c r="B164" s="365"/>
      <c r="C164" s="364"/>
      <c r="D164" s="363"/>
      <c r="E164" s="569"/>
      <c r="F164" s="570"/>
    </row>
    <row r="165" spans="1:6" ht="15.6">
      <c r="A165" s="360" t="s">
        <v>5416</v>
      </c>
      <c r="B165" s="365" t="s">
        <v>5852</v>
      </c>
      <c r="C165" s="364">
        <v>1</v>
      </c>
      <c r="D165" s="364" t="s">
        <v>2699</v>
      </c>
      <c r="E165" s="571">
        <v>0</v>
      </c>
      <c r="F165" s="570">
        <f>E165*C165</f>
        <v>0</v>
      </c>
    </row>
    <row r="166" spans="1:6" ht="15.6">
      <c r="A166" s="360"/>
      <c r="B166" s="365"/>
      <c r="C166" s="364"/>
      <c r="D166" s="363"/>
      <c r="E166" s="569"/>
      <c r="F166" s="570"/>
    </row>
    <row r="167" spans="1:6" ht="15.6">
      <c r="A167" s="360"/>
      <c r="B167" s="361" t="s">
        <v>5853</v>
      </c>
      <c r="C167" s="364"/>
      <c r="D167" s="364"/>
      <c r="E167" s="569"/>
      <c r="F167" s="570"/>
    </row>
    <row r="168" spans="1:6" ht="15.6">
      <c r="A168" s="360"/>
      <c r="B168" s="365"/>
      <c r="C168" s="364"/>
      <c r="D168" s="363"/>
      <c r="E168" s="572"/>
      <c r="F168" s="570"/>
    </row>
    <row r="169" spans="1:6" ht="15.6">
      <c r="A169" s="360" t="s">
        <v>5418</v>
      </c>
      <c r="B169" s="365" t="s">
        <v>5839</v>
      </c>
      <c r="C169" s="364">
        <v>4</v>
      </c>
      <c r="D169" s="364" t="s">
        <v>2699</v>
      </c>
      <c r="E169" s="571">
        <v>0</v>
      </c>
      <c r="F169" s="570">
        <f>E169*C169</f>
        <v>0</v>
      </c>
    </row>
    <row r="170" spans="1:6" ht="15.6">
      <c r="A170" s="360"/>
      <c r="B170" s="365" t="s">
        <v>5840</v>
      </c>
      <c r="C170" s="364"/>
      <c r="D170" s="363"/>
      <c r="E170" s="569"/>
      <c r="F170" s="570"/>
    </row>
    <row r="171" spans="1:6" ht="15.6">
      <c r="A171" s="360"/>
      <c r="B171" s="365"/>
      <c r="C171" s="364"/>
      <c r="D171" s="363"/>
      <c r="E171" s="569"/>
      <c r="F171" s="570"/>
    </row>
    <row r="172" spans="1:6" ht="15.6">
      <c r="A172" s="360" t="s">
        <v>5420</v>
      </c>
      <c r="B172" s="365" t="s">
        <v>5854</v>
      </c>
      <c r="C172" s="364">
        <v>4</v>
      </c>
      <c r="D172" s="364" t="s">
        <v>2699</v>
      </c>
      <c r="E172" s="571">
        <v>0</v>
      </c>
      <c r="F172" s="570">
        <f>E172*C172</f>
        <v>0</v>
      </c>
    </row>
    <row r="173" spans="1:6" ht="15.6">
      <c r="A173" s="360"/>
      <c r="B173" s="365" t="s">
        <v>5855</v>
      </c>
      <c r="C173" s="364"/>
      <c r="D173" s="363"/>
      <c r="E173" s="569"/>
      <c r="F173" s="570"/>
    </row>
    <row r="174" spans="1:6" ht="15.6">
      <c r="A174" s="360"/>
      <c r="B174" s="365"/>
      <c r="C174" s="364"/>
      <c r="D174" s="363"/>
      <c r="E174" s="569"/>
      <c r="F174" s="570"/>
    </row>
    <row r="175" spans="1:6" ht="31.2">
      <c r="A175" s="360" t="s">
        <v>5856</v>
      </c>
      <c r="B175" s="365" t="s">
        <v>5857</v>
      </c>
      <c r="C175" s="364">
        <v>5</v>
      </c>
      <c r="D175" s="364" t="s">
        <v>2699</v>
      </c>
      <c r="E175" s="571">
        <v>0</v>
      </c>
      <c r="F175" s="570">
        <f>E175*C175</f>
        <v>0</v>
      </c>
    </row>
    <row r="176" spans="1:6" ht="15.6">
      <c r="A176" s="360"/>
      <c r="B176" s="365" t="s">
        <v>5858</v>
      </c>
      <c r="C176" s="364"/>
      <c r="D176" s="363"/>
      <c r="E176" s="569"/>
      <c r="F176" s="570"/>
    </row>
    <row r="177" spans="1:6" ht="15.6">
      <c r="A177" s="360"/>
      <c r="B177" s="365"/>
      <c r="C177" s="364"/>
      <c r="D177" s="363"/>
      <c r="E177" s="569"/>
      <c r="F177" s="570"/>
    </row>
    <row r="178" spans="1:6" ht="15.6">
      <c r="A178" s="360" t="s">
        <v>5859</v>
      </c>
      <c r="B178" s="365" t="s">
        <v>5839</v>
      </c>
      <c r="C178" s="364">
        <v>2</v>
      </c>
      <c r="D178" s="364" t="s">
        <v>2699</v>
      </c>
      <c r="E178" s="571">
        <v>0</v>
      </c>
      <c r="F178" s="570">
        <f>E178*C178</f>
        <v>0</v>
      </c>
    </row>
    <row r="179" spans="1:6" ht="15.6">
      <c r="A179" s="360"/>
      <c r="B179" s="365" t="s">
        <v>5840</v>
      </c>
      <c r="C179" s="364"/>
      <c r="D179" s="363"/>
      <c r="E179" s="569"/>
      <c r="F179" s="570"/>
    </row>
    <row r="180" spans="1:6" ht="15.6">
      <c r="A180" s="360"/>
      <c r="B180" s="365"/>
      <c r="C180" s="364"/>
      <c r="D180" s="363"/>
      <c r="E180" s="569"/>
      <c r="F180" s="570"/>
    </row>
    <row r="181" spans="1:6" ht="15.6">
      <c r="A181" s="360" t="s">
        <v>5860</v>
      </c>
      <c r="B181" s="365" t="s">
        <v>5854</v>
      </c>
      <c r="C181" s="364">
        <v>2</v>
      </c>
      <c r="D181" s="364" t="s">
        <v>2699</v>
      </c>
      <c r="E181" s="571">
        <v>0</v>
      </c>
      <c r="F181" s="570">
        <f>E181*C181</f>
        <v>0</v>
      </c>
    </row>
    <row r="182" spans="1:6" ht="15.6">
      <c r="A182" s="360"/>
      <c r="B182" s="365" t="s">
        <v>5855</v>
      </c>
      <c r="C182" s="364"/>
      <c r="D182" s="363"/>
      <c r="E182" s="569"/>
      <c r="F182" s="570"/>
    </row>
    <row r="183" spans="1:6" ht="15.6">
      <c r="A183" s="360"/>
      <c r="B183" s="365"/>
      <c r="C183" s="364"/>
      <c r="D183" s="363"/>
      <c r="E183" s="569"/>
      <c r="F183" s="570"/>
    </row>
    <row r="184" spans="1:6" ht="15.6">
      <c r="A184" s="360" t="s">
        <v>5861</v>
      </c>
      <c r="B184" s="365" t="s">
        <v>5862</v>
      </c>
      <c r="C184" s="364">
        <v>2</v>
      </c>
      <c r="D184" s="364" t="s">
        <v>2699</v>
      </c>
      <c r="E184" s="571">
        <v>0</v>
      </c>
      <c r="F184" s="570">
        <f>E184*C184</f>
        <v>0</v>
      </c>
    </row>
    <row r="185" spans="1:6" ht="15.6">
      <c r="A185" s="360"/>
      <c r="B185" s="365" t="s">
        <v>5823</v>
      </c>
      <c r="C185" s="364"/>
      <c r="D185" s="363"/>
      <c r="E185" s="569"/>
      <c r="F185" s="570"/>
    </row>
    <row r="186" spans="1:6" ht="15.6">
      <c r="A186" s="360"/>
      <c r="B186" s="365"/>
      <c r="C186" s="364"/>
      <c r="D186" s="363"/>
      <c r="E186" s="569"/>
      <c r="F186" s="570"/>
    </row>
    <row r="187" spans="1:6" ht="31.2">
      <c r="A187" s="360" t="s">
        <v>5863</v>
      </c>
      <c r="B187" s="365" t="s">
        <v>5857</v>
      </c>
      <c r="C187" s="364">
        <v>2</v>
      </c>
      <c r="D187" s="364" t="s">
        <v>2699</v>
      </c>
      <c r="E187" s="571">
        <v>0</v>
      </c>
      <c r="F187" s="570">
        <f>E187*C187</f>
        <v>0</v>
      </c>
    </row>
    <row r="188" spans="1:6" ht="15.6">
      <c r="A188" s="360"/>
      <c r="B188" s="365" t="s">
        <v>5858</v>
      </c>
      <c r="C188" s="364"/>
      <c r="D188" s="363"/>
      <c r="E188" s="569"/>
      <c r="F188" s="570"/>
    </row>
    <row r="189" spans="1:6" ht="15.6">
      <c r="A189" s="360"/>
      <c r="B189" s="365"/>
      <c r="C189" s="364"/>
      <c r="D189" s="363"/>
      <c r="E189" s="569"/>
      <c r="F189" s="570"/>
    </row>
    <row r="190" spans="1:6" ht="31.2">
      <c r="A190" s="360" t="s">
        <v>5864</v>
      </c>
      <c r="B190" s="365" t="s">
        <v>5865</v>
      </c>
      <c r="C190" s="364">
        <v>4</v>
      </c>
      <c r="D190" s="364" t="s">
        <v>2699</v>
      </c>
      <c r="E190" s="571">
        <v>0</v>
      </c>
      <c r="F190" s="570">
        <f>E190*C190</f>
        <v>0</v>
      </c>
    </row>
    <row r="191" spans="1:6" ht="15.6">
      <c r="A191" s="360"/>
      <c r="B191" s="365"/>
      <c r="C191" s="364"/>
      <c r="D191" s="363"/>
      <c r="E191" s="569"/>
      <c r="F191" s="570"/>
    </row>
    <row r="192" spans="1:6" ht="15.6">
      <c r="A192" s="360"/>
      <c r="B192" s="361" t="s">
        <v>5187</v>
      </c>
      <c r="C192" s="364"/>
      <c r="D192" s="364"/>
      <c r="E192" s="569"/>
      <c r="F192" s="570"/>
    </row>
    <row r="193" spans="1:6" ht="15.6">
      <c r="A193" s="360" t="s">
        <v>5866</v>
      </c>
      <c r="B193" s="365" t="s">
        <v>5867</v>
      </c>
      <c r="C193" s="364">
        <v>105</v>
      </c>
      <c r="D193" s="363" t="s">
        <v>700</v>
      </c>
      <c r="E193" s="571">
        <v>0</v>
      </c>
      <c r="F193" s="570">
        <f t="shared" ref="F193:F202" si="1">E193*C193</f>
        <v>0</v>
      </c>
    </row>
    <row r="194" spans="1:6" ht="15.6">
      <c r="A194" s="360" t="s">
        <v>5422</v>
      </c>
      <c r="B194" s="365" t="s">
        <v>5867</v>
      </c>
      <c r="C194" s="364">
        <v>800</v>
      </c>
      <c r="D194" s="363" t="s">
        <v>700</v>
      </c>
      <c r="E194" s="571">
        <v>0</v>
      </c>
      <c r="F194" s="570">
        <f t="shared" si="1"/>
        <v>0</v>
      </c>
    </row>
    <row r="195" spans="1:6" ht="15.6">
      <c r="A195" s="360" t="s">
        <v>5424</v>
      </c>
      <c r="B195" s="365" t="s">
        <v>5868</v>
      </c>
      <c r="C195" s="364">
        <v>150</v>
      </c>
      <c r="D195" s="363" t="s">
        <v>700</v>
      </c>
      <c r="E195" s="571">
        <v>0</v>
      </c>
      <c r="F195" s="570">
        <f t="shared" si="1"/>
        <v>0</v>
      </c>
    </row>
    <row r="196" spans="1:6" ht="15.6">
      <c r="A196" s="360" t="s">
        <v>5426</v>
      </c>
      <c r="B196" s="365" t="s">
        <v>5868</v>
      </c>
      <c r="C196" s="364">
        <v>300</v>
      </c>
      <c r="D196" s="363" t="s">
        <v>700</v>
      </c>
      <c r="E196" s="571">
        <v>0</v>
      </c>
      <c r="F196" s="570">
        <f t="shared" si="1"/>
        <v>0</v>
      </c>
    </row>
    <row r="197" spans="1:6" ht="15.6">
      <c r="A197" s="360" t="s">
        <v>5428</v>
      </c>
      <c r="B197" s="365" t="s">
        <v>5868</v>
      </c>
      <c r="C197" s="364">
        <v>200</v>
      </c>
      <c r="D197" s="363" t="s">
        <v>700</v>
      </c>
      <c r="E197" s="571">
        <v>0</v>
      </c>
      <c r="F197" s="570">
        <f t="shared" si="1"/>
        <v>0</v>
      </c>
    </row>
    <row r="198" spans="1:6" ht="15.6">
      <c r="A198" s="360" t="s">
        <v>5869</v>
      </c>
      <c r="B198" s="365" t="s">
        <v>5868</v>
      </c>
      <c r="C198" s="364">
        <v>50</v>
      </c>
      <c r="D198" s="363" t="s">
        <v>700</v>
      </c>
      <c r="E198" s="571">
        <v>0</v>
      </c>
      <c r="F198" s="570">
        <f t="shared" si="1"/>
        <v>0</v>
      </c>
    </row>
    <row r="199" spans="1:6" ht="15.6">
      <c r="A199" s="360" t="s">
        <v>5870</v>
      </c>
      <c r="B199" s="365" t="s">
        <v>5871</v>
      </c>
      <c r="C199" s="364">
        <v>30</v>
      </c>
      <c r="D199" s="363" t="s">
        <v>700</v>
      </c>
      <c r="E199" s="571">
        <v>0</v>
      </c>
      <c r="F199" s="570">
        <f t="shared" si="1"/>
        <v>0</v>
      </c>
    </row>
    <row r="200" spans="1:6" ht="15.6">
      <c r="A200" s="360" t="s">
        <v>5872</v>
      </c>
      <c r="B200" s="365" t="s">
        <v>5873</v>
      </c>
      <c r="C200" s="364">
        <v>20</v>
      </c>
      <c r="D200" s="363" t="s">
        <v>700</v>
      </c>
      <c r="E200" s="571">
        <v>0</v>
      </c>
      <c r="F200" s="570">
        <f t="shared" si="1"/>
        <v>0</v>
      </c>
    </row>
    <row r="201" spans="1:6" ht="15.6">
      <c r="A201" s="360" t="s">
        <v>5874</v>
      </c>
      <c r="B201" s="365" t="s">
        <v>5875</v>
      </c>
      <c r="C201" s="364">
        <v>100</v>
      </c>
      <c r="D201" s="363" t="s">
        <v>700</v>
      </c>
      <c r="E201" s="571">
        <v>0</v>
      </c>
      <c r="F201" s="570">
        <f t="shared" si="1"/>
        <v>0</v>
      </c>
    </row>
    <row r="202" spans="1:6" ht="15.6">
      <c r="A202" s="360" t="s">
        <v>5876</v>
      </c>
      <c r="B202" s="365" t="s">
        <v>5877</v>
      </c>
      <c r="C202" s="364">
        <v>100</v>
      </c>
      <c r="D202" s="363" t="s">
        <v>700</v>
      </c>
      <c r="E202" s="571">
        <v>0</v>
      </c>
      <c r="F202" s="570">
        <f t="shared" si="1"/>
        <v>0</v>
      </c>
    </row>
    <row r="203" spans="1:6" ht="15.6">
      <c r="A203" s="360"/>
      <c r="B203" s="365"/>
      <c r="C203" s="364"/>
      <c r="D203" s="363"/>
      <c r="E203" s="569"/>
      <c r="F203" s="570"/>
    </row>
    <row r="204" spans="1:6" ht="15.6">
      <c r="A204" s="360"/>
      <c r="B204" s="361" t="s">
        <v>5878</v>
      </c>
      <c r="C204" s="364"/>
      <c r="D204" s="364"/>
      <c r="E204" s="569"/>
      <c r="F204" s="570"/>
    </row>
    <row r="205" spans="1:6" ht="31.2">
      <c r="A205" s="360" t="s">
        <v>5879</v>
      </c>
      <c r="B205" s="365" t="s">
        <v>5880</v>
      </c>
      <c r="C205" s="364">
        <v>1</v>
      </c>
      <c r="D205" s="363" t="s">
        <v>2464</v>
      </c>
      <c r="E205" s="571">
        <v>0</v>
      </c>
      <c r="F205" s="570">
        <f t="shared" ref="F205:F211" si="2">E205*C205</f>
        <v>0</v>
      </c>
    </row>
    <row r="206" spans="1:6" ht="31.2">
      <c r="A206" s="360" t="s">
        <v>5881</v>
      </c>
      <c r="B206" s="365" t="s">
        <v>5882</v>
      </c>
      <c r="C206" s="364">
        <v>1</v>
      </c>
      <c r="D206" s="363" t="s">
        <v>2464</v>
      </c>
      <c r="E206" s="571">
        <v>0</v>
      </c>
      <c r="F206" s="570">
        <f t="shared" si="2"/>
        <v>0</v>
      </c>
    </row>
    <row r="207" spans="1:6" ht="31.2">
      <c r="A207" s="360" t="s">
        <v>5899</v>
      </c>
      <c r="B207" s="365" t="s">
        <v>5883</v>
      </c>
      <c r="C207" s="364">
        <v>1</v>
      </c>
      <c r="D207" s="363" t="s">
        <v>2464</v>
      </c>
      <c r="E207" s="571">
        <v>0</v>
      </c>
      <c r="F207" s="570">
        <f t="shared" si="2"/>
        <v>0</v>
      </c>
    </row>
    <row r="208" spans="1:6" ht="31.2">
      <c r="A208" s="360" t="s">
        <v>5898</v>
      </c>
      <c r="B208" s="365" t="s">
        <v>5884</v>
      </c>
      <c r="C208" s="364">
        <v>1</v>
      </c>
      <c r="D208" s="363" t="s">
        <v>2464</v>
      </c>
      <c r="E208" s="571">
        <v>0</v>
      </c>
      <c r="F208" s="570">
        <f t="shared" si="2"/>
        <v>0</v>
      </c>
    </row>
    <row r="209" spans="1:6" ht="31.2">
      <c r="A209" s="360" t="s">
        <v>5885</v>
      </c>
      <c r="B209" s="365" t="s">
        <v>5886</v>
      </c>
      <c r="C209" s="364">
        <v>1</v>
      </c>
      <c r="D209" s="363" t="s">
        <v>2464</v>
      </c>
      <c r="E209" s="571">
        <v>0</v>
      </c>
      <c r="F209" s="570">
        <f t="shared" si="2"/>
        <v>0</v>
      </c>
    </row>
    <row r="210" spans="1:6" ht="15.6">
      <c r="A210" s="360" t="s">
        <v>5887</v>
      </c>
      <c r="B210" s="365" t="s">
        <v>5888</v>
      </c>
      <c r="C210" s="364">
        <v>1</v>
      </c>
      <c r="D210" s="363" t="s">
        <v>2464</v>
      </c>
      <c r="E210" s="571">
        <v>0</v>
      </c>
      <c r="F210" s="570">
        <f t="shared" si="2"/>
        <v>0</v>
      </c>
    </row>
    <row r="211" spans="1:6" ht="15.6">
      <c r="A211" s="360" t="s">
        <v>5889</v>
      </c>
      <c r="B211" s="365" t="s">
        <v>5890</v>
      </c>
      <c r="C211" s="364">
        <v>1</v>
      </c>
      <c r="D211" s="363" t="s">
        <v>2464</v>
      </c>
      <c r="E211" s="571">
        <v>0</v>
      </c>
      <c r="F211" s="570">
        <f t="shared" si="2"/>
        <v>0</v>
      </c>
    </row>
    <row r="212" spans="1:6" ht="15.6">
      <c r="A212" s="349"/>
      <c r="B212" s="352"/>
      <c r="C212" s="351"/>
      <c r="D212" s="350"/>
      <c r="E212" s="569"/>
      <c r="F212" s="570"/>
    </row>
    <row r="213" spans="1:6" s="331" customFormat="1" ht="16.2" thickBot="1">
      <c r="A213" s="353"/>
      <c r="B213" s="354" t="s">
        <v>5891</v>
      </c>
      <c r="C213" s="355"/>
      <c r="D213" s="355"/>
      <c r="E213" s="573"/>
      <c r="F213" s="574">
        <f>SUM(F8:F211)</f>
        <v>0</v>
      </c>
    </row>
    <row r="214" spans="1:6" ht="15" thickTop="1"/>
    <row r="222" spans="1:6" s="333" customFormat="1">
      <c r="A222" s="332"/>
      <c r="B222" s="332"/>
      <c r="C222" s="332"/>
      <c r="D222" s="332"/>
      <c r="E222" s="332"/>
      <c r="F222" s="332"/>
    </row>
  </sheetData>
  <sheetProtection algorithmName="SHA-512" hashValue="3Kc+hgiJbxdzJabu0dGa36vyZ5rmF385K0ohk1cDgNzuUBjcJxdJt9jMqH+aHu5D7zMNgTn4QICZKyXZJ4Ck2A==" saltValue="l8qc8Z4rGz7GTY6NcGc3EA==" spinCount="100000" sheet="1" objects="1" scenarios="1" formatCells="0" formatColumns="0" formatRows="0"/>
  <pageMargins left="0.7" right="0.7" top="0.78740157499999996" bottom="0.78740157499999996" header="0.3" footer="0.3"/>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9"/>
  <sheetViews>
    <sheetView showGridLines="0" topLeftCell="A27" workbookViewId="0">
      <selection activeCell="E23" sqref="E23:AN23"/>
    </sheetView>
  </sheetViews>
  <sheetFormatPr defaultRowHeight="10.199999999999999"/>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c r="A1" s="16" t="s">
        <v>0</v>
      </c>
      <c r="AZ1" s="16" t="s">
        <v>1</v>
      </c>
      <c r="BA1" s="16" t="s">
        <v>2</v>
      </c>
      <c r="BB1" s="16" t="s">
        <v>3</v>
      </c>
      <c r="BT1" s="16" t="s">
        <v>4</v>
      </c>
      <c r="BU1" s="16" t="s">
        <v>4</v>
      </c>
      <c r="BV1" s="16" t="s">
        <v>5</v>
      </c>
    </row>
    <row r="2" spans="1:74" ht="36.9" customHeight="1">
      <c r="AR2" s="713"/>
      <c r="AS2" s="713"/>
      <c r="AT2" s="713"/>
      <c r="AU2" s="713"/>
      <c r="AV2" s="713"/>
      <c r="AW2" s="713"/>
      <c r="AX2" s="713"/>
      <c r="AY2" s="713"/>
      <c r="AZ2" s="713"/>
      <c r="BA2" s="713"/>
      <c r="BB2" s="713"/>
      <c r="BC2" s="713"/>
      <c r="BD2" s="713"/>
      <c r="BE2" s="713"/>
      <c r="BS2" s="17" t="s">
        <v>6</v>
      </c>
      <c r="BT2" s="17" t="s">
        <v>7</v>
      </c>
    </row>
    <row r="3" spans="1:74" ht="6.9"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 customHeight="1">
      <c r="B4" s="20"/>
      <c r="D4" s="21" t="s">
        <v>9</v>
      </c>
      <c r="AR4" s="20"/>
      <c r="AS4" s="22" t="s">
        <v>10</v>
      </c>
      <c r="BE4" s="23" t="s">
        <v>11</v>
      </c>
      <c r="BS4" s="17" t="s">
        <v>12</v>
      </c>
    </row>
    <row r="5" spans="1:74" ht="12" customHeight="1">
      <c r="B5" s="20"/>
      <c r="D5" s="24" t="s">
        <v>13</v>
      </c>
      <c r="K5" s="712" t="s">
        <v>14</v>
      </c>
      <c r="L5" s="713"/>
      <c r="M5" s="713"/>
      <c r="N5" s="713"/>
      <c r="O5" s="713"/>
      <c r="P5" s="713"/>
      <c r="Q5" s="713"/>
      <c r="R5" s="713"/>
      <c r="S5" s="713"/>
      <c r="T5" s="713"/>
      <c r="U5" s="713"/>
      <c r="V5" s="713"/>
      <c r="W5" s="713"/>
      <c r="X5" s="713"/>
      <c r="Y5" s="713"/>
      <c r="Z5" s="713"/>
      <c r="AA5" s="713"/>
      <c r="AB5" s="713"/>
      <c r="AC5" s="713"/>
      <c r="AD5" s="713"/>
      <c r="AE5" s="713"/>
      <c r="AF5" s="713"/>
      <c r="AG5" s="713"/>
      <c r="AH5" s="713"/>
      <c r="AI5" s="713"/>
      <c r="AJ5" s="713"/>
      <c r="AK5" s="713"/>
      <c r="AL5" s="713"/>
      <c r="AM5" s="713"/>
      <c r="AN5" s="713"/>
      <c r="AO5" s="713"/>
      <c r="AR5" s="20"/>
      <c r="BE5" s="709" t="s">
        <v>15</v>
      </c>
      <c r="BS5" s="17" t="s">
        <v>6</v>
      </c>
    </row>
    <row r="6" spans="1:74" ht="36.9" customHeight="1">
      <c r="B6" s="20"/>
      <c r="D6" s="26" t="s">
        <v>16</v>
      </c>
      <c r="K6" s="714" t="s">
        <v>17</v>
      </c>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3"/>
      <c r="AL6" s="713"/>
      <c r="AM6" s="713"/>
      <c r="AN6" s="713"/>
      <c r="AO6" s="713"/>
      <c r="AR6" s="20"/>
      <c r="BE6" s="710"/>
      <c r="BS6" s="17" t="s">
        <v>6</v>
      </c>
    </row>
    <row r="7" spans="1:74" ht="12" customHeight="1">
      <c r="B7" s="20"/>
      <c r="D7" s="27" t="s">
        <v>18</v>
      </c>
      <c r="K7" s="25" t="s">
        <v>19</v>
      </c>
      <c r="AK7" s="27" t="s">
        <v>20</v>
      </c>
      <c r="AN7" s="25" t="s">
        <v>21</v>
      </c>
      <c r="AR7" s="20"/>
      <c r="BE7" s="710"/>
      <c r="BS7" s="17" t="s">
        <v>6</v>
      </c>
    </row>
    <row r="8" spans="1:74" ht="12" customHeight="1">
      <c r="B8" s="20"/>
      <c r="D8" s="27" t="s">
        <v>22</v>
      </c>
      <c r="K8" s="25" t="s">
        <v>5893</v>
      </c>
      <c r="AK8" s="27" t="s">
        <v>23</v>
      </c>
      <c r="AN8" s="28" t="s">
        <v>24</v>
      </c>
      <c r="AR8" s="20"/>
      <c r="BE8" s="710"/>
      <c r="BS8" s="17" t="s">
        <v>6</v>
      </c>
    </row>
    <row r="9" spans="1:74" ht="14.4" customHeight="1">
      <c r="B9" s="20"/>
      <c r="AR9" s="20"/>
      <c r="BE9" s="710"/>
      <c r="BS9" s="17" t="s">
        <v>6</v>
      </c>
    </row>
    <row r="10" spans="1:74" ht="12" customHeight="1">
      <c r="B10" s="20"/>
      <c r="D10" s="27" t="s">
        <v>25</v>
      </c>
      <c r="AK10" s="27" t="s">
        <v>26</v>
      </c>
      <c r="AN10" s="25" t="s">
        <v>27</v>
      </c>
      <c r="AR10" s="20"/>
      <c r="BE10" s="710"/>
      <c r="BS10" s="17" t="s">
        <v>6</v>
      </c>
    </row>
    <row r="11" spans="1:74" ht="18.45" customHeight="1">
      <c r="B11" s="20"/>
      <c r="E11" s="25" t="s">
        <v>28</v>
      </c>
      <c r="AK11" s="27" t="s">
        <v>29</v>
      </c>
      <c r="AN11" s="25" t="s">
        <v>30</v>
      </c>
      <c r="AR11" s="20"/>
      <c r="BE11" s="710"/>
      <c r="BS11" s="17" t="s">
        <v>6</v>
      </c>
    </row>
    <row r="12" spans="1:74" ht="6.9" customHeight="1">
      <c r="B12" s="20"/>
      <c r="AR12" s="20"/>
      <c r="BE12" s="710"/>
      <c r="BS12" s="17" t="s">
        <v>6</v>
      </c>
    </row>
    <row r="13" spans="1:74" ht="12" customHeight="1">
      <c r="B13" s="20"/>
      <c r="D13" s="27" t="s">
        <v>31</v>
      </c>
      <c r="AK13" s="27" t="s">
        <v>26</v>
      </c>
      <c r="AN13" s="29" t="s">
        <v>32</v>
      </c>
      <c r="AR13" s="20"/>
      <c r="BE13" s="710"/>
      <c r="BS13" s="17" t="s">
        <v>6</v>
      </c>
    </row>
    <row r="14" spans="1:74" ht="13.2">
      <c r="B14" s="20"/>
      <c r="E14" s="715" t="s">
        <v>32</v>
      </c>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27" t="s">
        <v>29</v>
      </c>
      <c r="AN14" s="29" t="s">
        <v>32</v>
      </c>
      <c r="AR14" s="20"/>
      <c r="BE14" s="710"/>
      <c r="BS14" s="17" t="s">
        <v>6</v>
      </c>
    </row>
    <row r="15" spans="1:74" ht="6.9" customHeight="1">
      <c r="B15" s="20"/>
      <c r="AR15" s="20"/>
      <c r="BE15" s="710"/>
      <c r="BS15" s="17" t="s">
        <v>4</v>
      </c>
    </row>
    <row r="16" spans="1:74" ht="12" customHeight="1">
      <c r="B16" s="20"/>
      <c r="D16" s="27" t="s">
        <v>33</v>
      </c>
      <c r="AK16" s="27" t="s">
        <v>26</v>
      </c>
      <c r="AN16" s="25" t="s">
        <v>34</v>
      </c>
      <c r="AR16" s="20"/>
      <c r="BE16" s="710"/>
      <c r="BS16" s="17" t="s">
        <v>4</v>
      </c>
    </row>
    <row r="17" spans="2:71" ht="18.45" customHeight="1">
      <c r="B17" s="20"/>
      <c r="E17" s="25" t="s">
        <v>35</v>
      </c>
      <c r="AK17" s="27" t="s">
        <v>29</v>
      </c>
      <c r="AN17" s="25" t="s">
        <v>36</v>
      </c>
      <c r="AR17" s="20"/>
      <c r="BE17" s="710"/>
      <c r="BS17" s="17" t="s">
        <v>37</v>
      </c>
    </row>
    <row r="18" spans="2:71" ht="6.9" customHeight="1">
      <c r="B18" s="20"/>
      <c r="AR18" s="20"/>
      <c r="BE18" s="710"/>
      <c r="BS18" s="17" t="s">
        <v>6</v>
      </c>
    </row>
    <row r="19" spans="2:71" ht="12" customHeight="1">
      <c r="B19" s="20"/>
      <c r="D19" s="27" t="s">
        <v>38</v>
      </c>
      <c r="AK19" s="27" t="s">
        <v>26</v>
      </c>
      <c r="AN19" s="25" t="s">
        <v>19</v>
      </c>
      <c r="AR19" s="20"/>
      <c r="BE19" s="710"/>
      <c r="BS19" s="17" t="s">
        <v>6</v>
      </c>
    </row>
    <row r="20" spans="2:71" ht="18.45" customHeight="1">
      <c r="B20" s="20"/>
      <c r="E20" s="25" t="s">
        <v>39</v>
      </c>
      <c r="AK20" s="27" t="s">
        <v>29</v>
      </c>
      <c r="AN20" s="25" t="s">
        <v>19</v>
      </c>
      <c r="AR20" s="20"/>
      <c r="BE20" s="710"/>
      <c r="BS20" s="17" t="s">
        <v>4</v>
      </c>
    </row>
    <row r="21" spans="2:71" ht="6.9" customHeight="1">
      <c r="B21" s="20"/>
      <c r="AR21" s="20"/>
      <c r="BE21" s="710"/>
    </row>
    <row r="22" spans="2:71" ht="12" customHeight="1">
      <c r="B22" s="20"/>
      <c r="D22" s="27" t="s">
        <v>40</v>
      </c>
      <c r="AR22" s="20"/>
      <c r="BE22" s="710"/>
    </row>
    <row r="23" spans="2:71" ht="104.4" customHeight="1">
      <c r="B23" s="20"/>
      <c r="E23" s="717" t="s">
        <v>5195</v>
      </c>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R23" s="20"/>
      <c r="BE23" s="710"/>
    </row>
    <row r="24" spans="2:71" ht="9.6" customHeight="1">
      <c r="B24" s="20"/>
      <c r="AR24" s="20"/>
      <c r="BE24" s="710"/>
    </row>
    <row r="25" spans="2:71" ht="6.9"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710"/>
    </row>
    <row r="26" spans="2:71" s="1" customFormat="1" ht="25.95" customHeight="1">
      <c r="B26" s="32"/>
      <c r="D26" s="33" t="s">
        <v>41</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719">
        <f>ROUND(AG54,2)</f>
        <v>0</v>
      </c>
      <c r="AL26" s="720"/>
      <c r="AM26" s="720"/>
      <c r="AN26" s="720"/>
      <c r="AO26" s="720"/>
      <c r="AR26" s="32"/>
      <c r="BE26" s="710"/>
    </row>
    <row r="27" spans="2:71" s="1" customFormat="1" ht="6.9" customHeight="1">
      <c r="B27" s="32"/>
      <c r="AR27" s="32"/>
      <c r="BE27" s="710"/>
    </row>
    <row r="28" spans="2:71" s="1" customFormat="1" ht="13.2">
      <c r="B28" s="32"/>
      <c r="L28" s="721" t="s">
        <v>42</v>
      </c>
      <c r="M28" s="721"/>
      <c r="N28" s="721"/>
      <c r="O28" s="721"/>
      <c r="P28" s="721"/>
      <c r="W28" s="721" t="s">
        <v>43</v>
      </c>
      <c r="X28" s="721"/>
      <c r="Y28" s="721"/>
      <c r="Z28" s="721"/>
      <c r="AA28" s="721"/>
      <c r="AB28" s="721"/>
      <c r="AC28" s="721"/>
      <c r="AD28" s="721"/>
      <c r="AE28" s="721"/>
      <c r="AK28" s="721" t="s">
        <v>44</v>
      </c>
      <c r="AL28" s="721"/>
      <c r="AM28" s="721"/>
      <c r="AN28" s="721"/>
      <c r="AO28" s="721"/>
      <c r="AR28" s="32"/>
      <c r="BE28" s="710"/>
    </row>
    <row r="29" spans="2:71" s="2" customFormat="1" ht="14.4" customHeight="1">
      <c r="B29" s="36"/>
      <c r="D29" s="27" t="s">
        <v>45</v>
      </c>
      <c r="F29" s="27" t="s">
        <v>46</v>
      </c>
      <c r="L29" s="706">
        <v>0.21</v>
      </c>
      <c r="M29" s="707"/>
      <c r="N29" s="707"/>
      <c r="O29" s="707"/>
      <c r="P29" s="707"/>
      <c r="W29" s="708">
        <f>ROUND(AZ54, 2)</f>
        <v>0</v>
      </c>
      <c r="X29" s="707"/>
      <c r="Y29" s="707"/>
      <c r="Z29" s="707"/>
      <c r="AA29" s="707"/>
      <c r="AB29" s="707"/>
      <c r="AC29" s="707"/>
      <c r="AD29" s="707"/>
      <c r="AE29" s="707"/>
      <c r="AK29" s="708">
        <f>ROUND(AV54, 2)</f>
        <v>0</v>
      </c>
      <c r="AL29" s="707"/>
      <c r="AM29" s="707"/>
      <c r="AN29" s="707"/>
      <c r="AO29" s="707"/>
      <c r="AR29" s="36"/>
      <c r="BE29" s="711"/>
    </row>
    <row r="30" spans="2:71" s="2" customFormat="1" ht="14.4" customHeight="1">
      <c r="B30" s="36"/>
      <c r="F30" s="27" t="s">
        <v>47</v>
      </c>
      <c r="L30" s="706">
        <v>0.12</v>
      </c>
      <c r="M30" s="707"/>
      <c r="N30" s="707"/>
      <c r="O30" s="707"/>
      <c r="P30" s="707"/>
      <c r="W30" s="708">
        <f>ROUND(BA54, 2)</f>
        <v>0</v>
      </c>
      <c r="X30" s="707"/>
      <c r="Y30" s="707"/>
      <c r="Z30" s="707"/>
      <c r="AA30" s="707"/>
      <c r="AB30" s="707"/>
      <c r="AC30" s="707"/>
      <c r="AD30" s="707"/>
      <c r="AE30" s="707"/>
      <c r="AK30" s="708">
        <f>ROUND(AW54, 2)</f>
        <v>0</v>
      </c>
      <c r="AL30" s="707"/>
      <c r="AM30" s="707"/>
      <c r="AN30" s="707"/>
      <c r="AO30" s="707"/>
      <c r="AR30" s="36"/>
      <c r="BE30" s="711"/>
    </row>
    <row r="31" spans="2:71" s="2" customFormat="1" ht="14.4" hidden="1" customHeight="1">
      <c r="B31" s="36"/>
      <c r="F31" s="27" t="s">
        <v>48</v>
      </c>
      <c r="L31" s="706">
        <v>0.21</v>
      </c>
      <c r="M31" s="707"/>
      <c r="N31" s="707"/>
      <c r="O31" s="707"/>
      <c r="P31" s="707"/>
      <c r="W31" s="708">
        <f>ROUND(BB54, 2)</f>
        <v>0</v>
      </c>
      <c r="X31" s="707"/>
      <c r="Y31" s="707"/>
      <c r="Z31" s="707"/>
      <c r="AA31" s="707"/>
      <c r="AB31" s="707"/>
      <c r="AC31" s="707"/>
      <c r="AD31" s="707"/>
      <c r="AE31" s="707"/>
      <c r="AK31" s="708">
        <v>0</v>
      </c>
      <c r="AL31" s="707"/>
      <c r="AM31" s="707"/>
      <c r="AN31" s="707"/>
      <c r="AO31" s="707"/>
      <c r="AR31" s="36"/>
      <c r="BE31" s="711"/>
    </row>
    <row r="32" spans="2:71" s="2" customFormat="1" ht="14.4" hidden="1" customHeight="1">
      <c r="B32" s="36"/>
      <c r="F32" s="27" t="s">
        <v>49</v>
      </c>
      <c r="L32" s="706">
        <v>0.12</v>
      </c>
      <c r="M32" s="707"/>
      <c r="N32" s="707"/>
      <c r="O32" s="707"/>
      <c r="P32" s="707"/>
      <c r="W32" s="708">
        <f>ROUND(BC54, 2)</f>
        <v>0</v>
      </c>
      <c r="X32" s="707"/>
      <c r="Y32" s="707"/>
      <c r="Z32" s="707"/>
      <c r="AA32" s="707"/>
      <c r="AB32" s="707"/>
      <c r="AC32" s="707"/>
      <c r="AD32" s="707"/>
      <c r="AE32" s="707"/>
      <c r="AK32" s="708">
        <v>0</v>
      </c>
      <c r="AL32" s="707"/>
      <c r="AM32" s="707"/>
      <c r="AN32" s="707"/>
      <c r="AO32" s="707"/>
      <c r="AR32" s="36"/>
      <c r="BE32" s="711"/>
    </row>
    <row r="33" spans="2:44" s="2" customFormat="1" ht="14.4" hidden="1" customHeight="1">
      <c r="B33" s="36"/>
      <c r="F33" s="27" t="s">
        <v>50</v>
      </c>
      <c r="L33" s="706">
        <v>0</v>
      </c>
      <c r="M33" s="707"/>
      <c r="N33" s="707"/>
      <c r="O33" s="707"/>
      <c r="P33" s="707"/>
      <c r="W33" s="708">
        <f>ROUND(BD54, 2)</f>
        <v>0</v>
      </c>
      <c r="X33" s="707"/>
      <c r="Y33" s="707"/>
      <c r="Z33" s="707"/>
      <c r="AA33" s="707"/>
      <c r="AB33" s="707"/>
      <c r="AC33" s="707"/>
      <c r="AD33" s="707"/>
      <c r="AE33" s="707"/>
      <c r="AK33" s="708">
        <v>0</v>
      </c>
      <c r="AL33" s="707"/>
      <c r="AM33" s="707"/>
      <c r="AN33" s="707"/>
      <c r="AO33" s="707"/>
      <c r="AR33" s="36"/>
    </row>
    <row r="34" spans="2:44" s="1" customFormat="1" ht="6.9" customHeight="1">
      <c r="B34" s="32"/>
      <c r="AR34" s="32"/>
    </row>
    <row r="35" spans="2:44" s="1" customFormat="1" ht="25.95" customHeight="1">
      <c r="B35" s="32"/>
      <c r="C35" s="37"/>
      <c r="D35" s="38" t="s">
        <v>51</v>
      </c>
      <c r="E35" s="39"/>
      <c r="F35" s="39"/>
      <c r="G35" s="39"/>
      <c r="H35" s="39"/>
      <c r="I35" s="39"/>
      <c r="J35" s="39"/>
      <c r="K35" s="39"/>
      <c r="L35" s="39"/>
      <c r="M35" s="39"/>
      <c r="N35" s="39"/>
      <c r="O35" s="39"/>
      <c r="P35" s="39"/>
      <c r="Q35" s="39"/>
      <c r="R35" s="39"/>
      <c r="S35" s="39"/>
      <c r="T35" s="40" t="s">
        <v>52</v>
      </c>
      <c r="U35" s="39"/>
      <c r="V35" s="39"/>
      <c r="W35" s="39"/>
      <c r="X35" s="740" t="s">
        <v>53</v>
      </c>
      <c r="Y35" s="741"/>
      <c r="Z35" s="741"/>
      <c r="AA35" s="741"/>
      <c r="AB35" s="741"/>
      <c r="AC35" s="39"/>
      <c r="AD35" s="39"/>
      <c r="AE35" s="39"/>
      <c r="AF35" s="39"/>
      <c r="AG35" s="39"/>
      <c r="AH35" s="39"/>
      <c r="AI35" s="39"/>
      <c r="AJ35" s="39"/>
      <c r="AK35" s="742">
        <f>SUM(AK26:AK33)</f>
        <v>0</v>
      </c>
      <c r="AL35" s="741"/>
      <c r="AM35" s="741"/>
      <c r="AN35" s="741"/>
      <c r="AO35" s="743"/>
      <c r="AP35" s="37"/>
      <c r="AQ35" s="37"/>
      <c r="AR35" s="32"/>
    </row>
    <row r="36" spans="2:44" s="1" customFormat="1" ht="6.9" customHeight="1">
      <c r="B36" s="32"/>
      <c r="AR36" s="32"/>
    </row>
    <row r="37" spans="2:44" s="1" customFormat="1" ht="6.9" customHeight="1">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32"/>
    </row>
    <row r="41" spans="2:44" s="1" customFormat="1" ht="6.9" customHeight="1">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32"/>
    </row>
    <row r="42" spans="2:44" s="1" customFormat="1" ht="24.9" customHeight="1">
      <c r="B42" s="32"/>
      <c r="C42" s="21" t="s">
        <v>54</v>
      </c>
      <c r="AR42" s="32"/>
    </row>
    <row r="43" spans="2:44" s="1" customFormat="1" ht="6.9" customHeight="1">
      <c r="B43" s="32"/>
      <c r="AR43" s="32"/>
    </row>
    <row r="44" spans="2:44" s="3" customFormat="1" ht="12" customHeight="1">
      <c r="B44" s="45"/>
      <c r="C44" s="27" t="s">
        <v>13</v>
      </c>
      <c r="L44" s="3" t="str">
        <f>K5</f>
        <v>1</v>
      </c>
      <c r="AR44" s="45"/>
    </row>
    <row r="45" spans="2:44" s="4" customFormat="1" ht="36.9" customHeight="1">
      <c r="B45" s="46"/>
      <c r="C45" s="47" t="s">
        <v>16</v>
      </c>
      <c r="L45" s="731" t="str">
        <f>K6</f>
        <v>Modernizace a rozšíření balneo provozu lázeňský dům AURORA - I.Etapa - Rozšíření slatinných koupelí</v>
      </c>
      <c r="M45" s="732"/>
      <c r="N45" s="732"/>
      <c r="O45" s="732"/>
      <c r="P45" s="732"/>
      <c r="Q45" s="732"/>
      <c r="R45" s="732"/>
      <c r="S45" s="732"/>
      <c r="T45" s="732"/>
      <c r="U45" s="732"/>
      <c r="V45" s="732"/>
      <c r="W45" s="732"/>
      <c r="X45" s="732"/>
      <c r="Y45" s="732"/>
      <c r="Z45" s="732"/>
      <c r="AA45" s="732"/>
      <c r="AB45" s="732"/>
      <c r="AC45" s="732"/>
      <c r="AD45" s="732"/>
      <c r="AE45" s="732"/>
      <c r="AF45" s="732"/>
      <c r="AG45" s="732"/>
      <c r="AH45" s="732"/>
      <c r="AI45" s="732"/>
      <c r="AJ45" s="732"/>
      <c r="AK45" s="732"/>
      <c r="AL45" s="732"/>
      <c r="AM45" s="732"/>
      <c r="AN45" s="732"/>
      <c r="AO45" s="732"/>
      <c r="AR45" s="46"/>
    </row>
    <row r="46" spans="2:44" s="1" customFormat="1" ht="6.9" customHeight="1">
      <c r="B46" s="32"/>
      <c r="AR46" s="32"/>
    </row>
    <row r="47" spans="2:44" s="1" customFormat="1" ht="12" customHeight="1">
      <c r="B47" s="32"/>
      <c r="C47" s="27" t="s">
        <v>22</v>
      </c>
      <c r="L47" s="48" t="str">
        <f>IF(K8="","",K8)</f>
        <v>Lázeňská 1001</v>
      </c>
      <c r="AI47" s="27" t="s">
        <v>23</v>
      </c>
      <c r="AM47" s="733" t="str">
        <f>IF(AN8= "","",AN8)</f>
        <v>14. 7. 2025</v>
      </c>
      <c r="AN47" s="733"/>
      <c r="AR47" s="32"/>
    </row>
    <row r="48" spans="2:44" s="1" customFormat="1" ht="6.9" customHeight="1">
      <c r="B48" s="32"/>
      <c r="AR48" s="32"/>
    </row>
    <row r="49" spans="1:91" s="1" customFormat="1" ht="15.15" customHeight="1">
      <c r="B49" s="32"/>
      <c r="C49" s="27" t="s">
        <v>25</v>
      </c>
      <c r="L49" s="3" t="str">
        <f>IF(E11= "","",E11)</f>
        <v>Slatinné lázně Třeboň s.r.o.</v>
      </c>
      <c r="AI49" s="27" t="s">
        <v>33</v>
      </c>
      <c r="AM49" s="734" t="str">
        <f>IF(E17="","",E17)</f>
        <v>A-Z Eko ateliér s.r.o.</v>
      </c>
      <c r="AN49" s="735"/>
      <c r="AO49" s="735"/>
      <c r="AP49" s="735"/>
      <c r="AR49" s="32"/>
      <c r="AS49" s="736" t="s">
        <v>55</v>
      </c>
      <c r="AT49" s="737"/>
      <c r="AU49" s="50"/>
      <c r="AV49" s="50"/>
      <c r="AW49" s="50"/>
      <c r="AX49" s="50"/>
      <c r="AY49" s="50"/>
      <c r="AZ49" s="50"/>
      <c r="BA49" s="50"/>
      <c r="BB49" s="50"/>
      <c r="BC49" s="50"/>
      <c r="BD49" s="51"/>
    </row>
    <row r="50" spans="1:91" s="1" customFormat="1" ht="15.15" customHeight="1">
      <c r="B50" s="32"/>
      <c r="C50" s="27" t="s">
        <v>31</v>
      </c>
      <c r="L50" s="3" t="str">
        <f>IF(E14= "Vyplň údaj","",E14)</f>
        <v/>
      </c>
      <c r="AI50" s="27" t="s">
        <v>38</v>
      </c>
      <c r="AM50" s="734" t="str">
        <f>IF(E20="","",E20)</f>
        <v>Ludmila Votavová</v>
      </c>
      <c r="AN50" s="735"/>
      <c r="AO50" s="735"/>
      <c r="AP50" s="735"/>
      <c r="AR50" s="32"/>
      <c r="AS50" s="738"/>
      <c r="AT50" s="739"/>
      <c r="BD50" s="53"/>
    </row>
    <row r="51" spans="1:91" s="1" customFormat="1" ht="10.95" customHeight="1">
      <c r="B51" s="32"/>
      <c r="AR51" s="32"/>
      <c r="AS51" s="738"/>
      <c r="AT51" s="739"/>
      <c r="BD51" s="53"/>
    </row>
    <row r="52" spans="1:91" s="1" customFormat="1" ht="29.25" customHeight="1">
      <c r="B52" s="32"/>
      <c r="C52" s="725" t="s">
        <v>56</v>
      </c>
      <c r="D52" s="726"/>
      <c r="E52" s="726"/>
      <c r="F52" s="726"/>
      <c r="G52" s="726"/>
      <c r="H52" s="54"/>
      <c r="I52" s="727" t="s">
        <v>57</v>
      </c>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6"/>
      <c r="AG52" s="728" t="s">
        <v>58</v>
      </c>
      <c r="AH52" s="726"/>
      <c r="AI52" s="726"/>
      <c r="AJ52" s="726"/>
      <c r="AK52" s="726"/>
      <c r="AL52" s="726"/>
      <c r="AM52" s="726"/>
      <c r="AN52" s="727" t="s">
        <v>59</v>
      </c>
      <c r="AO52" s="726"/>
      <c r="AP52" s="726"/>
      <c r="AQ52" s="55" t="s">
        <v>60</v>
      </c>
      <c r="AR52" s="32"/>
      <c r="AS52" s="56" t="s">
        <v>61</v>
      </c>
      <c r="AT52" s="57" t="s">
        <v>62</v>
      </c>
      <c r="AU52" s="57" t="s">
        <v>63</v>
      </c>
      <c r="AV52" s="57" t="s">
        <v>64</v>
      </c>
      <c r="AW52" s="57" t="s">
        <v>65</v>
      </c>
      <c r="AX52" s="57" t="s">
        <v>66</v>
      </c>
      <c r="AY52" s="57" t="s">
        <v>67</v>
      </c>
      <c r="AZ52" s="57" t="s">
        <v>68</v>
      </c>
      <c r="BA52" s="57" t="s">
        <v>69</v>
      </c>
      <c r="BB52" s="57" t="s">
        <v>70</v>
      </c>
      <c r="BC52" s="57" t="s">
        <v>71</v>
      </c>
      <c r="BD52" s="58" t="s">
        <v>72</v>
      </c>
    </row>
    <row r="53" spans="1:91" s="1" customFormat="1" ht="10.95" customHeight="1">
      <c r="B53" s="32"/>
      <c r="AR53" s="32"/>
      <c r="AS53" s="59"/>
      <c r="AT53" s="50"/>
      <c r="AU53" s="50"/>
      <c r="AV53" s="50"/>
      <c r="AW53" s="50"/>
      <c r="AX53" s="50"/>
      <c r="AY53" s="50"/>
      <c r="AZ53" s="50"/>
      <c r="BA53" s="50"/>
      <c r="BB53" s="50"/>
      <c r="BC53" s="50"/>
      <c r="BD53" s="51"/>
    </row>
    <row r="54" spans="1:91" s="5" customFormat="1" ht="32.4" customHeight="1">
      <c r="B54" s="60"/>
      <c r="C54" s="61" t="s">
        <v>73</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729">
        <f>ROUND(SUM(AG55:AG57),2)</f>
        <v>0</v>
      </c>
      <c r="AH54" s="729"/>
      <c r="AI54" s="729"/>
      <c r="AJ54" s="729"/>
      <c r="AK54" s="729"/>
      <c r="AL54" s="729"/>
      <c r="AM54" s="729"/>
      <c r="AN54" s="730">
        <f>SUM(AG54,AT54)</f>
        <v>0</v>
      </c>
      <c r="AO54" s="730"/>
      <c r="AP54" s="730"/>
      <c r="AQ54" s="64" t="s">
        <v>19</v>
      </c>
      <c r="AR54" s="60"/>
      <c r="AS54" s="65">
        <f>ROUND(SUM(AS55:AS57),2)</f>
        <v>0</v>
      </c>
      <c r="AT54" s="66">
        <f>ROUND(SUM(AV54:AW54),2)</f>
        <v>0</v>
      </c>
      <c r="AU54" s="67">
        <f>ROUND(SUM(AU55:AU57),5)</f>
        <v>0</v>
      </c>
      <c r="AV54" s="66">
        <f>ROUND(AZ54*L29,2)</f>
        <v>0</v>
      </c>
      <c r="AW54" s="66">
        <f>ROUND(BA54*L30,2)</f>
        <v>0</v>
      </c>
      <c r="AX54" s="66">
        <f>ROUND(BB54*L29,2)</f>
        <v>0</v>
      </c>
      <c r="AY54" s="66">
        <f>ROUND(BC54*L30,2)</f>
        <v>0</v>
      </c>
      <c r="AZ54" s="66">
        <f>ROUND(SUM(AZ55:AZ57),2)</f>
        <v>0</v>
      </c>
      <c r="BA54" s="66">
        <f>ROUND(SUM(BA55:BA57),2)</f>
        <v>0</v>
      </c>
      <c r="BB54" s="66">
        <f>ROUND(SUM(BB55:BB57),2)</f>
        <v>0</v>
      </c>
      <c r="BC54" s="66">
        <f>ROUND(SUM(BC55:BC57),2)</f>
        <v>0</v>
      </c>
      <c r="BD54" s="68">
        <f>ROUND(SUM(BD55:BD57),2)</f>
        <v>0</v>
      </c>
      <c r="BS54" s="69" t="s">
        <v>74</v>
      </c>
      <c r="BT54" s="69" t="s">
        <v>75</v>
      </c>
      <c r="BU54" s="70" t="s">
        <v>76</v>
      </c>
      <c r="BV54" s="69" t="s">
        <v>77</v>
      </c>
      <c r="BW54" s="69" t="s">
        <v>5</v>
      </c>
      <c r="BX54" s="69" t="s">
        <v>78</v>
      </c>
      <c r="CL54" s="69" t="s">
        <v>19</v>
      </c>
    </row>
    <row r="55" spans="1:91" s="6" customFormat="1" ht="16.5" customHeight="1">
      <c r="A55" s="71" t="s">
        <v>79</v>
      </c>
      <c r="B55" s="72"/>
      <c r="C55" s="73"/>
      <c r="D55" s="724" t="s">
        <v>80</v>
      </c>
      <c r="E55" s="724"/>
      <c r="F55" s="724"/>
      <c r="G55" s="724"/>
      <c r="H55" s="724"/>
      <c r="I55" s="74"/>
      <c r="J55" s="724" t="s">
        <v>81</v>
      </c>
      <c r="K55" s="724"/>
      <c r="L55" s="724"/>
      <c r="M55" s="724"/>
      <c r="N55" s="724"/>
      <c r="O55" s="724"/>
      <c r="P55" s="724"/>
      <c r="Q55" s="724"/>
      <c r="R55" s="724"/>
      <c r="S55" s="724"/>
      <c r="T55" s="724"/>
      <c r="U55" s="724"/>
      <c r="V55" s="724"/>
      <c r="W55" s="724"/>
      <c r="X55" s="724"/>
      <c r="Y55" s="724"/>
      <c r="Z55" s="724"/>
      <c r="AA55" s="724"/>
      <c r="AB55" s="724"/>
      <c r="AC55" s="724"/>
      <c r="AD55" s="724"/>
      <c r="AE55" s="724"/>
      <c r="AF55" s="724"/>
      <c r="AG55" s="722">
        <f>'01 -  I.Etapa - Rozšíření...'!J30</f>
        <v>0</v>
      </c>
      <c r="AH55" s="723"/>
      <c r="AI55" s="723"/>
      <c r="AJ55" s="723"/>
      <c r="AK55" s="723"/>
      <c r="AL55" s="723"/>
      <c r="AM55" s="723"/>
      <c r="AN55" s="722">
        <f>SUM(AG55,AT55)</f>
        <v>0</v>
      </c>
      <c r="AO55" s="723"/>
      <c r="AP55" s="723"/>
      <c r="AQ55" s="75" t="s">
        <v>82</v>
      </c>
      <c r="AR55" s="72"/>
      <c r="AS55" s="76">
        <v>0</v>
      </c>
      <c r="AT55" s="77">
        <f>ROUND(SUM(AV55:AW55),2)</f>
        <v>0</v>
      </c>
      <c r="AU55" s="78">
        <f>'01 -  I.Etapa - Rozšíření...'!P131</f>
        <v>0</v>
      </c>
      <c r="AV55" s="77">
        <f>'01 -  I.Etapa - Rozšíření...'!J33</f>
        <v>0</v>
      </c>
      <c r="AW55" s="77">
        <f>'01 -  I.Etapa - Rozšíření...'!J34</f>
        <v>0</v>
      </c>
      <c r="AX55" s="77">
        <f>'01 -  I.Etapa - Rozšíření...'!J35</f>
        <v>0</v>
      </c>
      <c r="AY55" s="77">
        <f>'01 -  I.Etapa - Rozšíření...'!J36</f>
        <v>0</v>
      </c>
      <c r="AZ55" s="77">
        <f>'01 -  I.Etapa - Rozšíření...'!F33</f>
        <v>0</v>
      </c>
      <c r="BA55" s="77">
        <f>'01 -  I.Etapa - Rozšíření...'!F34</f>
        <v>0</v>
      </c>
      <c r="BB55" s="77">
        <f>'01 -  I.Etapa - Rozšíření...'!F35</f>
        <v>0</v>
      </c>
      <c r="BC55" s="77">
        <f>'01 -  I.Etapa - Rozšíření...'!F36</f>
        <v>0</v>
      </c>
      <c r="BD55" s="79">
        <f>'01 -  I.Etapa - Rozšíření...'!F37</f>
        <v>0</v>
      </c>
      <c r="BT55" s="80" t="s">
        <v>14</v>
      </c>
      <c r="BV55" s="80" t="s">
        <v>77</v>
      </c>
      <c r="BW55" s="80" t="s">
        <v>83</v>
      </c>
      <c r="BX55" s="80" t="s">
        <v>5</v>
      </c>
      <c r="CL55" s="80" t="s">
        <v>19</v>
      </c>
      <c r="CM55" s="80" t="s">
        <v>84</v>
      </c>
    </row>
    <row r="56" spans="1:91" s="6" customFormat="1" ht="16.5" customHeight="1">
      <c r="A56" s="71" t="s">
        <v>79</v>
      </c>
      <c r="B56" s="72"/>
      <c r="C56" s="73"/>
      <c r="D56" s="724" t="s">
        <v>85</v>
      </c>
      <c r="E56" s="724"/>
      <c r="F56" s="724"/>
      <c r="G56" s="724"/>
      <c r="H56" s="724"/>
      <c r="I56" s="74"/>
      <c r="J56" s="724" t="s">
        <v>86</v>
      </c>
      <c r="K56" s="724"/>
      <c r="L56" s="724"/>
      <c r="M56" s="724"/>
      <c r="N56" s="724"/>
      <c r="O56" s="724"/>
      <c r="P56" s="724"/>
      <c r="Q56" s="724"/>
      <c r="R56" s="724"/>
      <c r="S56" s="724"/>
      <c r="T56" s="724"/>
      <c r="U56" s="724"/>
      <c r="V56" s="724"/>
      <c r="W56" s="724"/>
      <c r="X56" s="724"/>
      <c r="Y56" s="724"/>
      <c r="Z56" s="724"/>
      <c r="AA56" s="724"/>
      <c r="AB56" s="724"/>
      <c r="AC56" s="724"/>
      <c r="AD56" s="724"/>
      <c r="AE56" s="724"/>
      <c r="AF56" s="724"/>
      <c r="AG56" s="722">
        <f>'02 - Příjezdová komunikac...'!J30</f>
        <v>0</v>
      </c>
      <c r="AH56" s="723"/>
      <c r="AI56" s="723"/>
      <c r="AJ56" s="723"/>
      <c r="AK56" s="723"/>
      <c r="AL56" s="723"/>
      <c r="AM56" s="723"/>
      <c r="AN56" s="722">
        <f>SUM(AG56,AT56)</f>
        <v>0</v>
      </c>
      <c r="AO56" s="723"/>
      <c r="AP56" s="723"/>
      <c r="AQ56" s="75" t="s">
        <v>82</v>
      </c>
      <c r="AR56" s="72"/>
      <c r="AS56" s="76">
        <v>0</v>
      </c>
      <c r="AT56" s="77">
        <f>ROUND(SUM(AV56:AW56),2)</f>
        <v>0</v>
      </c>
      <c r="AU56" s="78">
        <f>'02 - Příjezdová komunikac...'!P85</f>
        <v>0</v>
      </c>
      <c r="AV56" s="77">
        <f>'02 - Příjezdová komunikac...'!J33</f>
        <v>0</v>
      </c>
      <c r="AW56" s="77">
        <f>'02 - Příjezdová komunikac...'!J34</f>
        <v>0</v>
      </c>
      <c r="AX56" s="77">
        <f>'02 - Příjezdová komunikac...'!J35</f>
        <v>0</v>
      </c>
      <c r="AY56" s="77">
        <f>'02 - Příjezdová komunikac...'!J36</f>
        <v>0</v>
      </c>
      <c r="AZ56" s="77">
        <f>'02 - Příjezdová komunikac...'!F33</f>
        <v>0</v>
      </c>
      <c r="BA56" s="77">
        <f>'02 - Příjezdová komunikac...'!F34</f>
        <v>0</v>
      </c>
      <c r="BB56" s="77">
        <f>'02 - Příjezdová komunikac...'!F35</f>
        <v>0</v>
      </c>
      <c r="BC56" s="77">
        <f>'02 - Příjezdová komunikac...'!F36</f>
        <v>0</v>
      </c>
      <c r="BD56" s="79">
        <f>'02 - Příjezdová komunikac...'!F37</f>
        <v>0</v>
      </c>
      <c r="BT56" s="80" t="s">
        <v>14</v>
      </c>
      <c r="BV56" s="80" t="s">
        <v>77</v>
      </c>
      <c r="BW56" s="80" t="s">
        <v>87</v>
      </c>
      <c r="BX56" s="80" t="s">
        <v>5</v>
      </c>
      <c r="CL56" s="80" t="s">
        <v>19</v>
      </c>
      <c r="CM56" s="80" t="s">
        <v>84</v>
      </c>
    </row>
    <row r="57" spans="1:91" s="6" customFormat="1" ht="16.5" customHeight="1">
      <c r="A57" s="71" t="s">
        <v>79</v>
      </c>
      <c r="B57" s="72"/>
      <c r="C57" s="73"/>
      <c r="D57" s="724" t="s">
        <v>88</v>
      </c>
      <c r="E57" s="724"/>
      <c r="F57" s="724"/>
      <c r="G57" s="724"/>
      <c r="H57" s="724"/>
      <c r="I57" s="74"/>
      <c r="J57" s="724" t="s">
        <v>89</v>
      </c>
      <c r="K57" s="724"/>
      <c r="L57" s="724"/>
      <c r="M57" s="724"/>
      <c r="N57" s="724"/>
      <c r="O57" s="724"/>
      <c r="P57" s="724"/>
      <c r="Q57" s="724"/>
      <c r="R57" s="724"/>
      <c r="S57" s="724"/>
      <c r="T57" s="724"/>
      <c r="U57" s="724"/>
      <c r="V57" s="724"/>
      <c r="W57" s="724"/>
      <c r="X57" s="724"/>
      <c r="Y57" s="724"/>
      <c r="Z57" s="724"/>
      <c r="AA57" s="724"/>
      <c r="AB57" s="724"/>
      <c r="AC57" s="724"/>
      <c r="AD57" s="724"/>
      <c r="AE57" s="724"/>
      <c r="AF57" s="724"/>
      <c r="AG57" s="722">
        <f>'03 - VRN'!J30</f>
        <v>0</v>
      </c>
      <c r="AH57" s="723"/>
      <c r="AI57" s="723"/>
      <c r="AJ57" s="723"/>
      <c r="AK57" s="723"/>
      <c r="AL57" s="723"/>
      <c r="AM57" s="723"/>
      <c r="AN57" s="722">
        <f>SUM(AG57,AT57)</f>
        <v>0</v>
      </c>
      <c r="AO57" s="723"/>
      <c r="AP57" s="723"/>
      <c r="AQ57" s="75" t="s">
        <v>82</v>
      </c>
      <c r="AR57" s="72"/>
      <c r="AS57" s="81">
        <v>0</v>
      </c>
      <c r="AT57" s="82">
        <f>ROUND(SUM(AV57:AW57),2)</f>
        <v>0</v>
      </c>
      <c r="AU57" s="83">
        <f>'03 - VRN'!P85</f>
        <v>0</v>
      </c>
      <c r="AV57" s="82">
        <f>'03 - VRN'!J33</f>
        <v>0</v>
      </c>
      <c r="AW57" s="82">
        <f>'03 - VRN'!J34</f>
        <v>0</v>
      </c>
      <c r="AX57" s="82">
        <f>'03 - VRN'!J35</f>
        <v>0</v>
      </c>
      <c r="AY57" s="82">
        <f>'03 - VRN'!J36</f>
        <v>0</v>
      </c>
      <c r="AZ57" s="82">
        <f>'03 - VRN'!F33</f>
        <v>0</v>
      </c>
      <c r="BA57" s="82">
        <f>'03 - VRN'!F34</f>
        <v>0</v>
      </c>
      <c r="BB57" s="82">
        <f>'03 - VRN'!F35</f>
        <v>0</v>
      </c>
      <c r="BC57" s="82">
        <f>'03 - VRN'!F36</f>
        <v>0</v>
      </c>
      <c r="BD57" s="84">
        <f>'03 - VRN'!F37</f>
        <v>0</v>
      </c>
      <c r="BT57" s="80" t="s">
        <v>14</v>
      </c>
      <c r="BV57" s="80" t="s">
        <v>77</v>
      </c>
      <c r="BW57" s="80" t="s">
        <v>90</v>
      </c>
      <c r="BX57" s="80" t="s">
        <v>5</v>
      </c>
      <c r="CL57" s="80" t="s">
        <v>19</v>
      </c>
      <c r="CM57" s="80" t="s">
        <v>84</v>
      </c>
    </row>
    <row r="58" spans="1:91" s="1" customFormat="1" ht="30" customHeight="1">
      <c r="B58" s="32"/>
      <c r="AR58" s="32"/>
    </row>
    <row r="59" spans="1:91" s="1" customFormat="1" ht="6.9" customHeight="1">
      <c r="B59" s="4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32"/>
    </row>
  </sheetData>
  <sheetProtection algorithmName="SHA-512" hashValue="Ucml2S0CPPhVD+REP7wPQRvqv19C0bR7EdDaFvnvfBrL+nv/HXNequaPjs/RzaIiiXRfv8odcW1js9bFgnOYWA==" saltValue="k0kMOAM6ncxW8yn8jgHvYA==" spinCount="100000" sheet="1" objects="1" scenarios="1" formatCells="0" formatColumns="0" formatRows="0"/>
  <mergeCells count="50">
    <mergeCell ref="AR2:BE2"/>
    <mergeCell ref="AN56:AP56"/>
    <mergeCell ref="AG56:AM56"/>
    <mergeCell ref="D56:H56"/>
    <mergeCell ref="J56:AF56"/>
    <mergeCell ref="L45:AO45"/>
    <mergeCell ref="AM47:AN47"/>
    <mergeCell ref="AM49:AP49"/>
    <mergeCell ref="AS49:AT51"/>
    <mergeCell ref="AM50:AP50"/>
    <mergeCell ref="W33:AE33"/>
    <mergeCell ref="AK33:AO33"/>
    <mergeCell ref="L33:P33"/>
    <mergeCell ref="X35:AB35"/>
    <mergeCell ref="AK35:AO35"/>
    <mergeCell ref="AK31:AO31"/>
    <mergeCell ref="D57:H57"/>
    <mergeCell ref="J57:AF57"/>
    <mergeCell ref="C52:G52"/>
    <mergeCell ref="I52:AF52"/>
    <mergeCell ref="AG52:AM52"/>
    <mergeCell ref="AG55:AM55"/>
    <mergeCell ref="D55:H55"/>
    <mergeCell ref="J55:AF55"/>
    <mergeCell ref="AG54:AM54"/>
    <mergeCell ref="W30:AE30"/>
    <mergeCell ref="AK30:AO30"/>
    <mergeCell ref="L30:P30"/>
    <mergeCell ref="W31:AE31"/>
    <mergeCell ref="AN57:AP57"/>
    <mergeCell ref="AG57:AM57"/>
    <mergeCell ref="AN52:AP52"/>
    <mergeCell ref="AN55:AP55"/>
    <mergeCell ref="AN54:AP54"/>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s>
  <hyperlinks>
    <hyperlink ref="A55" location="'01 -  I.Etapa - Rozšíření...'!C2" display="/"/>
    <hyperlink ref="A56" location="'02 - Příjezdová komunikac...'!C2" display="/"/>
    <hyperlink ref="A57" location="'03 - VRN'!C2" display="/"/>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3432"/>
  <sheetViews>
    <sheetView showGridLines="0" topLeftCell="A3408" workbookViewId="0">
      <selection activeCell="I296" sqref="I296"/>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713"/>
      <c r="M2" s="713"/>
      <c r="N2" s="713"/>
      <c r="O2" s="713"/>
      <c r="P2" s="713"/>
      <c r="Q2" s="713"/>
      <c r="R2" s="713"/>
      <c r="S2" s="713"/>
      <c r="T2" s="713"/>
      <c r="U2" s="713"/>
      <c r="V2" s="713"/>
      <c r="AT2" s="17" t="s">
        <v>83</v>
      </c>
    </row>
    <row r="3" spans="2:46" ht="6.9" customHeight="1">
      <c r="B3" s="18"/>
      <c r="C3" s="19"/>
      <c r="D3" s="19"/>
      <c r="E3" s="19"/>
      <c r="F3" s="19"/>
      <c r="G3" s="19"/>
      <c r="H3" s="19"/>
      <c r="I3" s="19"/>
      <c r="J3" s="19"/>
      <c r="K3" s="19"/>
      <c r="L3" s="20"/>
      <c r="AT3" s="17" t="s">
        <v>84</v>
      </c>
    </row>
    <row r="4" spans="2:46" ht="24.9" customHeight="1">
      <c r="B4" s="20"/>
      <c r="D4" s="21" t="s">
        <v>91</v>
      </c>
      <c r="L4" s="20"/>
      <c r="M4" s="85" t="s">
        <v>10</v>
      </c>
      <c r="AT4" s="17" t="s">
        <v>4</v>
      </c>
    </row>
    <row r="5" spans="2:46" ht="6.9" customHeight="1">
      <c r="B5" s="20"/>
      <c r="L5" s="20"/>
    </row>
    <row r="6" spans="2:46" ht="12" customHeight="1">
      <c r="B6" s="20"/>
      <c r="D6" s="27" t="s">
        <v>16</v>
      </c>
      <c r="L6" s="20"/>
    </row>
    <row r="7" spans="2:46" ht="26.25" customHeight="1">
      <c r="B7" s="20"/>
      <c r="E7" s="745" t="str">
        <f>'Rekapitulace stavby'!K6</f>
        <v>Modernizace a rozšíření balneo provozu lázeňský dům AURORA - I.Etapa - Rozšíření slatinných koupelí</v>
      </c>
      <c r="F7" s="746"/>
      <c r="G7" s="746"/>
      <c r="H7" s="746"/>
      <c r="L7" s="20"/>
    </row>
    <row r="8" spans="2:46" s="1" customFormat="1" ht="12" customHeight="1">
      <c r="B8" s="32"/>
      <c r="D8" s="27" t="s">
        <v>92</v>
      </c>
      <c r="L8" s="32"/>
    </row>
    <row r="9" spans="2:46" s="1" customFormat="1" ht="16.5" customHeight="1">
      <c r="B9" s="32"/>
      <c r="E9" s="731" t="s">
        <v>93</v>
      </c>
      <c r="F9" s="744"/>
      <c r="G9" s="744"/>
      <c r="H9" s="744"/>
      <c r="L9" s="32"/>
    </row>
    <row r="10" spans="2:46" s="1" customFormat="1">
      <c r="B10" s="32"/>
      <c r="L10" s="32"/>
    </row>
    <row r="11" spans="2:46" s="1" customFormat="1" ht="12" customHeight="1">
      <c r="B11" s="32"/>
      <c r="D11" s="27" t="s">
        <v>18</v>
      </c>
      <c r="F11" s="25" t="s">
        <v>19</v>
      </c>
      <c r="I11" s="27" t="s">
        <v>20</v>
      </c>
      <c r="J11" s="25" t="s">
        <v>19</v>
      </c>
      <c r="L11" s="32"/>
    </row>
    <row r="12" spans="2:46" s="1" customFormat="1" ht="12" customHeight="1">
      <c r="B12" s="32"/>
      <c r="D12" s="27" t="s">
        <v>22</v>
      </c>
      <c r="F12" s="25" t="s">
        <v>5893</v>
      </c>
      <c r="I12" s="27" t="s">
        <v>23</v>
      </c>
      <c r="J12" s="49" t="str">
        <f>'Rekapitulace stavby'!AN8</f>
        <v>14. 7. 2025</v>
      </c>
      <c r="L12" s="32"/>
    </row>
    <row r="13" spans="2:46" s="1" customFormat="1" ht="10.95" customHeight="1">
      <c r="B13" s="32"/>
      <c r="L13" s="32"/>
    </row>
    <row r="14" spans="2:46" s="1" customFormat="1" ht="12" customHeight="1">
      <c r="B14" s="32"/>
      <c r="D14" s="27" t="s">
        <v>25</v>
      </c>
      <c r="I14" s="27" t="s">
        <v>26</v>
      </c>
      <c r="J14" s="25" t="s">
        <v>27</v>
      </c>
      <c r="L14" s="32"/>
    </row>
    <row r="15" spans="2:46" s="1" customFormat="1" ht="18" customHeight="1">
      <c r="B15" s="32"/>
      <c r="E15" s="25" t="s">
        <v>28</v>
      </c>
      <c r="I15" s="27" t="s">
        <v>29</v>
      </c>
      <c r="J15" s="25" t="s">
        <v>30</v>
      </c>
      <c r="L15" s="32"/>
    </row>
    <row r="16" spans="2:46" s="1" customFormat="1" ht="6.9" customHeight="1">
      <c r="B16" s="32"/>
      <c r="L16" s="32"/>
    </row>
    <row r="17" spans="2:12" s="1" customFormat="1" ht="12" customHeight="1">
      <c r="B17" s="32"/>
      <c r="D17" s="27" t="s">
        <v>31</v>
      </c>
      <c r="I17" s="27" t="s">
        <v>26</v>
      </c>
      <c r="J17" s="28" t="str">
        <f>'Rekapitulace stavby'!AN13</f>
        <v>Vyplň údaj</v>
      </c>
      <c r="L17" s="32"/>
    </row>
    <row r="18" spans="2:12" s="1" customFormat="1" ht="18" customHeight="1">
      <c r="B18" s="32"/>
      <c r="E18" s="747" t="str">
        <f>'Rekapitulace stavby'!E14</f>
        <v>Vyplň údaj</v>
      </c>
      <c r="F18" s="712"/>
      <c r="G18" s="712"/>
      <c r="H18" s="712"/>
      <c r="I18" s="27" t="s">
        <v>29</v>
      </c>
      <c r="J18" s="28" t="str">
        <f>'Rekapitulace stavby'!AN14</f>
        <v>Vyplň údaj</v>
      </c>
      <c r="L18" s="32"/>
    </row>
    <row r="19" spans="2:12" s="1" customFormat="1" ht="6.9" customHeight="1">
      <c r="B19" s="32"/>
      <c r="L19" s="32"/>
    </row>
    <row r="20" spans="2:12" s="1" customFormat="1" ht="12" customHeight="1">
      <c r="B20" s="32"/>
      <c r="D20" s="27" t="s">
        <v>33</v>
      </c>
      <c r="I20" s="27" t="s">
        <v>26</v>
      </c>
      <c r="J20" s="25" t="s">
        <v>34</v>
      </c>
      <c r="L20" s="32"/>
    </row>
    <row r="21" spans="2:12" s="1" customFormat="1" ht="18" customHeight="1">
      <c r="B21" s="32"/>
      <c r="E21" s="25" t="s">
        <v>35</v>
      </c>
      <c r="I21" s="27" t="s">
        <v>29</v>
      </c>
      <c r="J21" s="25" t="s">
        <v>36</v>
      </c>
      <c r="L21" s="32"/>
    </row>
    <row r="22" spans="2:12" s="1" customFormat="1" ht="6.9" customHeight="1">
      <c r="B22" s="32"/>
      <c r="L22" s="32"/>
    </row>
    <row r="23" spans="2:12" s="1" customFormat="1" ht="12" customHeight="1">
      <c r="B23" s="32"/>
      <c r="D23" s="27" t="s">
        <v>38</v>
      </c>
      <c r="I23" s="27" t="s">
        <v>26</v>
      </c>
      <c r="J23" s="25" t="s">
        <v>19</v>
      </c>
      <c r="L23" s="32"/>
    </row>
    <row r="24" spans="2:12" s="1" customFormat="1" ht="18" customHeight="1">
      <c r="B24" s="32"/>
      <c r="E24" s="25" t="s">
        <v>39</v>
      </c>
      <c r="I24" s="27" t="s">
        <v>29</v>
      </c>
      <c r="J24" s="25" t="s">
        <v>19</v>
      </c>
      <c r="L24" s="32"/>
    </row>
    <row r="25" spans="2:12" s="1" customFormat="1" ht="6.9" customHeight="1">
      <c r="B25" s="32"/>
      <c r="L25" s="32"/>
    </row>
    <row r="26" spans="2:12" s="1" customFormat="1" ht="12" customHeight="1">
      <c r="B26" s="32"/>
      <c r="D26" s="27" t="s">
        <v>40</v>
      </c>
      <c r="L26" s="32"/>
    </row>
    <row r="27" spans="2:12" s="7" customFormat="1" ht="16.5" customHeight="1">
      <c r="B27" s="86"/>
      <c r="E27" s="718" t="s">
        <v>19</v>
      </c>
      <c r="F27" s="718"/>
      <c r="G27" s="718"/>
      <c r="H27" s="718"/>
      <c r="L27" s="86"/>
    </row>
    <row r="28" spans="2:12" s="1" customFormat="1" ht="6.9" customHeight="1">
      <c r="B28" s="32"/>
      <c r="L28" s="32"/>
    </row>
    <row r="29" spans="2:12" s="1" customFormat="1" ht="6.9" customHeight="1">
      <c r="B29" s="32"/>
      <c r="D29" s="50"/>
      <c r="E29" s="50"/>
      <c r="F29" s="50"/>
      <c r="G29" s="50"/>
      <c r="H29" s="50"/>
      <c r="I29" s="50"/>
      <c r="J29" s="50"/>
      <c r="K29" s="50"/>
      <c r="L29" s="32"/>
    </row>
    <row r="30" spans="2:12" s="1" customFormat="1" ht="25.35" customHeight="1">
      <c r="B30" s="32"/>
      <c r="D30" s="87" t="s">
        <v>41</v>
      </c>
      <c r="J30" s="63">
        <f>ROUND(J131, 2)</f>
        <v>0</v>
      </c>
      <c r="L30" s="32"/>
    </row>
    <row r="31" spans="2:12" s="1" customFormat="1" ht="6.9" customHeight="1">
      <c r="B31" s="32"/>
      <c r="D31" s="50"/>
      <c r="E31" s="50"/>
      <c r="F31" s="50"/>
      <c r="G31" s="50"/>
      <c r="H31" s="50"/>
      <c r="I31" s="50"/>
      <c r="J31" s="50"/>
      <c r="K31" s="50"/>
      <c r="L31" s="32"/>
    </row>
    <row r="32" spans="2:12" s="1" customFormat="1" ht="14.4" customHeight="1">
      <c r="B32" s="32"/>
      <c r="F32" s="35" t="s">
        <v>43</v>
      </c>
      <c r="I32" s="35" t="s">
        <v>42</v>
      </c>
      <c r="J32" s="35" t="s">
        <v>44</v>
      </c>
      <c r="L32" s="32"/>
    </row>
    <row r="33" spans="2:12" s="1" customFormat="1" ht="14.4" customHeight="1">
      <c r="B33" s="32"/>
      <c r="D33" s="52" t="s">
        <v>45</v>
      </c>
      <c r="E33" s="27" t="s">
        <v>46</v>
      </c>
      <c r="F33" s="88">
        <f>ROUND((SUM(BE131:BE3431)),  2)</f>
        <v>0</v>
      </c>
      <c r="I33" s="89">
        <v>0.21</v>
      </c>
      <c r="J33" s="88">
        <f>ROUND(((SUM(BE131:BE3431))*I33),  2)</f>
        <v>0</v>
      </c>
      <c r="L33" s="32"/>
    </row>
    <row r="34" spans="2:12" s="1" customFormat="1" ht="14.4" customHeight="1">
      <c r="B34" s="32"/>
      <c r="E34" s="27" t="s">
        <v>47</v>
      </c>
      <c r="F34" s="88">
        <f>ROUND((SUM(BF131:BF3431)),  2)</f>
        <v>0</v>
      </c>
      <c r="I34" s="89">
        <v>0.12</v>
      </c>
      <c r="J34" s="88">
        <f>ROUND(((SUM(BF131:BF3431))*I34),  2)</f>
        <v>0</v>
      </c>
      <c r="L34" s="32"/>
    </row>
    <row r="35" spans="2:12" s="1" customFormat="1" ht="14.4" customHeight="1">
      <c r="B35" s="32"/>
      <c r="E35" s="27" t="s">
        <v>48</v>
      </c>
      <c r="F35" s="88">
        <f>ROUND((SUM(BG131:BG3431)),  2)</f>
        <v>0</v>
      </c>
      <c r="I35" s="89">
        <v>0.21</v>
      </c>
      <c r="J35" s="88">
        <f>0</f>
        <v>0</v>
      </c>
      <c r="L35" s="32"/>
    </row>
    <row r="36" spans="2:12" s="1" customFormat="1" ht="14.4" customHeight="1">
      <c r="B36" s="32"/>
      <c r="E36" s="27" t="s">
        <v>49</v>
      </c>
      <c r="F36" s="88">
        <f>ROUND((SUM(BH131:BH3431)),  2)</f>
        <v>0</v>
      </c>
      <c r="I36" s="89">
        <v>0.12</v>
      </c>
      <c r="J36" s="88">
        <f>0</f>
        <v>0</v>
      </c>
      <c r="L36" s="32"/>
    </row>
    <row r="37" spans="2:12" s="1" customFormat="1" ht="14.4" customHeight="1">
      <c r="B37" s="32"/>
      <c r="E37" s="27" t="s">
        <v>50</v>
      </c>
      <c r="F37" s="88">
        <f>ROUND((SUM(BI131:BI3431)),  2)</f>
        <v>0</v>
      </c>
      <c r="I37" s="89">
        <v>0</v>
      </c>
      <c r="J37" s="88">
        <f>0</f>
        <v>0</v>
      </c>
      <c r="L37" s="32"/>
    </row>
    <row r="38" spans="2:12" s="1" customFormat="1" ht="6.9" customHeight="1">
      <c r="B38" s="32"/>
      <c r="L38" s="32"/>
    </row>
    <row r="39" spans="2:12" s="1" customFormat="1" ht="25.35" customHeight="1">
      <c r="B39" s="32"/>
      <c r="C39" s="90"/>
      <c r="D39" s="91" t="s">
        <v>51</v>
      </c>
      <c r="E39" s="54"/>
      <c r="F39" s="54"/>
      <c r="G39" s="92" t="s">
        <v>52</v>
      </c>
      <c r="H39" s="93" t="s">
        <v>53</v>
      </c>
      <c r="I39" s="54"/>
      <c r="J39" s="94">
        <f>SUM(J30:J37)</f>
        <v>0</v>
      </c>
      <c r="K39" s="95"/>
      <c r="L39" s="32"/>
    </row>
    <row r="40" spans="2:12" s="1" customFormat="1" ht="14.4" customHeight="1">
      <c r="B40" s="41"/>
      <c r="C40" s="42"/>
      <c r="D40" s="42"/>
      <c r="E40" s="42"/>
      <c r="F40" s="42"/>
      <c r="G40" s="42"/>
      <c r="H40" s="42"/>
      <c r="I40" s="42"/>
      <c r="J40" s="42"/>
      <c r="K40" s="42"/>
      <c r="L40" s="32"/>
    </row>
    <row r="44" spans="2:12" s="1" customFormat="1" ht="6.9" customHeight="1">
      <c r="B44" s="43"/>
      <c r="C44" s="44"/>
      <c r="D44" s="44"/>
      <c r="E44" s="44"/>
      <c r="F44" s="44"/>
      <c r="G44" s="44"/>
      <c r="H44" s="44"/>
      <c r="I44" s="44"/>
      <c r="J44" s="44"/>
      <c r="K44" s="44"/>
      <c r="L44" s="32"/>
    </row>
    <row r="45" spans="2:12" s="1" customFormat="1" ht="24.9" customHeight="1">
      <c r="B45" s="32"/>
      <c r="C45" s="21" t="s">
        <v>94</v>
      </c>
      <c r="L45" s="32"/>
    </row>
    <row r="46" spans="2:12" s="1" customFormat="1" ht="6.9" customHeight="1">
      <c r="B46" s="32"/>
      <c r="L46" s="32"/>
    </row>
    <row r="47" spans="2:12" s="1" customFormat="1" ht="12" customHeight="1">
      <c r="B47" s="32"/>
      <c r="C47" s="27" t="s">
        <v>16</v>
      </c>
      <c r="L47" s="32"/>
    </row>
    <row r="48" spans="2:12" s="1" customFormat="1" ht="26.25" customHeight="1">
      <c r="B48" s="32"/>
      <c r="E48" s="745" t="str">
        <f>E7</f>
        <v>Modernizace a rozšíření balneo provozu lázeňský dům AURORA - I.Etapa - Rozšíření slatinných koupelí</v>
      </c>
      <c r="F48" s="746"/>
      <c r="G48" s="746"/>
      <c r="H48" s="746"/>
      <c r="L48" s="32"/>
    </row>
    <row r="49" spans="2:47" s="1" customFormat="1" ht="12" customHeight="1">
      <c r="B49" s="32"/>
      <c r="C49" s="27" t="s">
        <v>92</v>
      </c>
      <c r="L49" s="32"/>
    </row>
    <row r="50" spans="2:47" s="1" customFormat="1" ht="16.5" customHeight="1">
      <c r="B50" s="32"/>
      <c r="E50" s="731" t="str">
        <f>E9</f>
        <v>01 -  I.Etapa - Rozšíření slatinných koupelí</v>
      </c>
      <c r="F50" s="744"/>
      <c r="G50" s="744"/>
      <c r="H50" s="744"/>
      <c r="L50" s="32"/>
    </row>
    <row r="51" spans="2:47" s="1" customFormat="1" ht="6.9" customHeight="1">
      <c r="B51" s="32"/>
      <c r="L51" s="32"/>
    </row>
    <row r="52" spans="2:47" s="1" customFormat="1" ht="12" customHeight="1">
      <c r="B52" s="32"/>
      <c r="C52" s="27" t="s">
        <v>22</v>
      </c>
      <c r="F52" s="25" t="str">
        <f>F12</f>
        <v>Lázeňská 1001</v>
      </c>
      <c r="I52" s="27" t="s">
        <v>23</v>
      </c>
      <c r="J52" s="49" t="str">
        <f>IF(J12="","",J12)</f>
        <v>14. 7. 2025</v>
      </c>
      <c r="L52" s="32"/>
    </row>
    <row r="53" spans="2:47" s="1" customFormat="1" ht="6.9" customHeight="1">
      <c r="B53" s="32"/>
      <c r="L53" s="32"/>
    </row>
    <row r="54" spans="2:47" s="1" customFormat="1" ht="15.15" customHeight="1">
      <c r="B54" s="32"/>
      <c r="C54" s="27" t="s">
        <v>25</v>
      </c>
      <c r="F54" s="25" t="str">
        <f>E15</f>
        <v>Slatinné lázně Třeboň s.r.o.</v>
      </c>
      <c r="I54" s="27" t="s">
        <v>33</v>
      </c>
      <c r="J54" s="30" t="str">
        <f>E21</f>
        <v>A-Z Eko ateliér s.r.o.</v>
      </c>
      <c r="L54" s="32"/>
    </row>
    <row r="55" spans="2:47" s="1" customFormat="1" ht="15.15" customHeight="1">
      <c r="B55" s="32"/>
      <c r="C55" s="27" t="s">
        <v>31</v>
      </c>
      <c r="F55" s="25" t="str">
        <f>IF(E18="","",E18)</f>
        <v>Vyplň údaj</v>
      </c>
      <c r="I55" s="27" t="s">
        <v>38</v>
      </c>
      <c r="J55" s="30" t="str">
        <f>E24</f>
        <v>Ludmila Votavová</v>
      </c>
      <c r="L55" s="32"/>
    </row>
    <row r="56" spans="2:47" s="1" customFormat="1" ht="10.35" customHeight="1">
      <c r="B56" s="32"/>
      <c r="L56" s="32"/>
    </row>
    <row r="57" spans="2:47" s="1" customFormat="1" ht="29.25" customHeight="1">
      <c r="B57" s="32"/>
      <c r="C57" s="96" t="s">
        <v>95</v>
      </c>
      <c r="D57" s="90"/>
      <c r="E57" s="90"/>
      <c r="F57" s="90"/>
      <c r="G57" s="90"/>
      <c r="H57" s="90"/>
      <c r="I57" s="90"/>
      <c r="J57" s="97" t="s">
        <v>96</v>
      </c>
      <c r="K57" s="90"/>
      <c r="L57" s="32"/>
    </row>
    <row r="58" spans="2:47" s="1" customFormat="1" ht="10.35" customHeight="1">
      <c r="B58" s="32"/>
      <c r="L58" s="32"/>
    </row>
    <row r="59" spans="2:47" s="1" customFormat="1" ht="22.95" customHeight="1">
      <c r="B59" s="32"/>
      <c r="C59" s="98" t="s">
        <v>73</v>
      </c>
      <c r="J59" s="63">
        <f>J131</f>
        <v>0</v>
      </c>
      <c r="L59" s="32"/>
      <c r="AU59" s="17" t="s">
        <v>97</v>
      </c>
    </row>
    <row r="60" spans="2:47" s="8" customFormat="1" ht="24.9" customHeight="1">
      <c r="B60" s="99"/>
      <c r="D60" s="100" t="s">
        <v>98</v>
      </c>
      <c r="E60" s="101"/>
      <c r="F60" s="101"/>
      <c r="G60" s="101"/>
      <c r="H60" s="101"/>
      <c r="I60" s="101"/>
      <c r="J60" s="102">
        <f>J132</f>
        <v>0</v>
      </c>
      <c r="L60" s="99"/>
    </row>
    <row r="61" spans="2:47" s="9" customFormat="1" ht="19.95" customHeight="1">
      <c r="B61" s="103"/>
      <c r="D61" s="104" t="s">
        <v>99</v>
      </c>
      <c r="E61" s="105"/>
      <c r="F61" s="105"/>
      <c r="G61" s="105"/>
      <c r="H61" s="105"/>
      <c r="I61" s="105"/>
      <c r="J61" s="106">
        <f>J133</f>
        <v>0</v>
      </c>
      <c r="L61" s="103"/>
    </row>
    <row r="62" spans="2:47" s="9" customFormat="1" ht="19.95" customHeight="1">
      <c r="B62" s="103"/>
      <c r="D62" s="104" t="s">
        <v>100</v>
      </c>
      <c r="E62" s="105"/>
      <c r="F62" s="105"/>
      <c r="G62" s="105"/>
      <c r="H62" s="105"/>
      <c r="I62" s="105"/>
      <c r="J62" s="106">
        <f>J430</f>
        <v>0</v>
      </c>
      <c r="L62" s="103"/>
    </row>
    <row r="63" spans="2:47" s="9" customFormat="1" ht="19.95" customHeight="1">
      <c r="B63" s="103"/>
      <c r="D63" s="104" t="s">
        <v>101</v>
      </c>
      <c r="E63" s="105"/>
      <c r="F63" s="105"/>
      <c r="G63" s="105"/>
      <c r="H63" s="105"/>
      <c r="I63" s="105"/>
      <c r="J63" s="106">
        <f>J565</f>
        <v>0</v>
      </c>
      <c r="L63" s="103"/>
    </row>
    <row r="64" spans="2:47" s="9" customFormat="1" ht="19.95" customHeight="1">
      <c r="B64" s="103"/>
      <c r="D64" s="104" t="s">
        <v>102</v>
      </c>
      <c r="E64" s="105"/>
      <c r="F64" s="105"/>
      <c r="G64" s="105"/>
      <c r="H64" s="105"/>
      <c r="I64" s="105"/>
      <c r="J64" s="106">
        <f>J704</f>
        <v>0</v>
      </c>
      <c r="L64" s="103"/>
    </row>
    <row r="65" spans="2:12" s="9" customFormat="1" ht="19.95" customHeight="1">
      <c r="B65" s="103"/>
      <c r="D65" s="104" t="s">
        <v>103</v>
      </c>
      <c r="E65" s="105"/>
      <c r="F65" s="105"/>
      <c r="G65" s="105"/>
      <c r="H65" s="105"/>
      <c r="I65" s="105"/>
      <c r="J65" s="106">
        <f>J863</f>
        <v>0</v>
      </c>
      <c r="L65" s="103"/>
    </row>
    <row r="66" spans="2:12" s="9" customFormat="1" ht="19.95" customHeight="1">
      <c r="B66" s="103"/>
      <c r="D66" s="104" t="s">
        <v>104</v>
      </c>
      <c r="E66" s="105"/>
      <c r="F66" s="105"/>
      <c r="G66" s="105"/>
      <c r="H66" s="105"/>
      <c r="I66" s="105"/>
      <c r="J66" s="106">
        <f>J886</f>
        <v>0</v>
      </c>
      <c r="L66" s="103"/>
    </row>
    <row r="67" spans="2:12" s="9" customFormat="1" ht="19.95" customHeight="1">
      <c r="B67" s="103"/>
      <c r="D67" s="104" t="s">
        <v>105</v>
      </c>
      <c r="E67" s="105"/>
      <c r="F67" s="105"/>
      <c r="G67" s="105"/>
      <c r="H67" s="105"/>
      <c r="I67" s="105"/>
      <c r="J67" s="106">
        <f>J1181</f>
        <v>0</v>
      </c>
      <c r="L67" s="103"/>
    </row>
    <row r="68" spans="2:12" s="9" customFormat="1" ht="19.95" customHeight="1">
      <c r="B68" s="103"/>
      <c r="D68" s="104" t="s">
        <v>106</v>
      </c>
      <c r="E68" s="105"/>
      <c r="F68" s="105"/>
      <c r="G68" s="105"/>
      <c r="H68" s="105"/>
      <c r="I68" s="105"/>
      <c r="J68" s="106">
        <f>J1204</f>
        <v>0</v>
      </c>
      <c r="L68" s="103"/>
    </row>
    <row r="69" spans="2:12" s="9" customFormat="1" ht="14.85" customHeight="1">
      <c r="B69" s="103"/>
      <c r="D69" s="104" t="s">
        <v>107</v>
      </c>
      <c r="E69" s="105"/>
      <c r="F69" s="105"/>
      <c r="G69" s="105"/>
      <c r="H69" s="105"/>
      <c r="I69" s="105"/>
      <c r="J69" s="106">
        <f>J1505</f>
        <v>0</v>
      </c>
      <c r="L69" s="103"/>
    </row>
    <row r="70" spans="2:12" s="9" customFormat="1" ht="19.95" customHeight="1">
      <c r="B70" s="103"/>
      <c r="D70" s="104" t="s">
        <v>108</v>
      </c>
      <c r="E70" s="105"/>
      <c r="F70" s="105"/>
      <c r="G70" s="105"/>
      <c r="H70" s="105"/>
      <c r="I70" s="105"/>
      <c r="J70" s="106">
        <f>J1601</f>
        <v>0</v>
      </c>
      <c r="L70" s="103"/>
    </row>
    <row r="71" spans="2:12" s="9" customFormat="1" ht="19.95" customHeight="1">
      <c r="B71" s="103"/>
      <c r="D71" s="104" t="s">
        <v>109</v>
      </c>
      <c r="E71" s="105"/>
      <c r="F71" s="105"/>
      <c r="G71" s="105"/>
      <c r="H71" s="105"/>
      <c r="I71" s="105"/>
      <c r="J71" s="106">
        <f>J1627</f>
        <v>0</v>
      </c>
      <c r="L71" s="103"/>
    </row>
    <row r="72" spans="2:12" s="8" customFormat="1" ht="24.9" customHeight="1">
      <c r="B72" s="99"/>
      <c r="D72" s="100" t="s">
        <v>110</v>
      </c>
      <c r="E72" s="101"/>
      <c r="F72" s="101"/>
      <c r="G72" s="101"/>
      <c r="H72" s="101"/>
      <c r="I72" s="101"/>
      <c r="J72" s="102">
        <f>J1630</f>
        <v>0</v>
      </c>
      <c r="L72" s="99"/>
    </row>
    <row r="73" spans="2:12" s="9" customFormat="1" ht="19.95" customHeight="1">
      <c r="B73" s="103"/>
      <c r="D73" s="104" t="s">
        <v>111</v>
      </c>
      <c r="E73" s="105"/>
      <c r="F73" s="105"/>
      <c r="G73" s="105"/>
      <c r="H73" s="105"/>
      <c r="I73" s="105"/>
      <c r="J73" s="106">
        <f>J1631</f>
        <v>0</v>
      </c>
      <c r="L73" s="103"/>
    </row>
    <row r="74" spans="2:12" s="9" customFormat="1" ht="19.95" customHeight="1">
      <c r="B74" s="103"/>
      <c r="D74" s="104" t="s">
        <v>112</v>
      </c>
      <c r="E74" s="105"/>
      <c r="F74" s="105"/>
      <c r="G74" s="105"/>
      <c r="H74" s="105"/>
      <c r="I74" s="105"/>
      <c r="J74" s="106">
        <f>J1806</f>
        <v>0</v>
      </c>
      <c r="L74" s="103"/>
    </row>
    <row r="75" spans="2:12" s="9" customFormat="1" ht="19.95" customHeight="1">
      <c r="B75" s="103"/>
      <c r="D75" s="104" t="s">
        <v>113</v>
      </c>
      <c r="E75" s="105"/>
      <c r="F75" s="105"/>
      <c r="G75" s="105"/>
      <c r="H75" s="105"/>
      <c r="I75" s="105"/>
      <c r="J75" s="106">
        <f>J1965</f>
        <v>0</v>
      </c>
      <c r="L75" s="103"/>
    </row>
    <row r="76" spans="2:12" s="9" customFormat="1" ht="19.95" customHeight="1">
      <c r="B76" s="103"/>
      <c r="D76" s="104" t="s">
        <v>114</v>
      </c>
      <c r="E76" s="105"/>
      <c r="F76" s="105"/>
      <c r="G76" s="105"/>
      <c r="H76" s="105"/>
      <c r="I76" s="105"/>
      <c r="J76" s="106">
        <f>J2095</f>
        <v>0</v>
      </c>
      <c r="L76" s="103"/>
    </row>
    <row r="77" spans="2:12" s="9" customFormat="1" ht="19.95" customHeight="1">
      <c r="B77" s="103"/>
      <c r="D77" s="104" t="s">
        <v>115</v>
      </c>
      <c r="E77" s="105"/>
      <c r="F77" s="105"/>
      <c r="G77" s="105"/>
      <c r="H77" s="105"/>
      <c r="I77" s="105"/>
      <c r="J77" s="106">
        <f>J2106</f>
        <v>0</v>
      </c>
      <c r="L77" s="103"/>
    </row>
    <row r="78" spans="2:12" s="9" customFormat="1" ht="19.95" customHeight="1">
      <c r="B78" s="103"/>
      <c r="D78" s="104" t="s">
        <v>116</v>
      </c>
      <c r="E78" s="105"/>
      <c r="F78" s="105"/>
      <c r="G78" s="105"/>
      <c r="H78" s="105"/>
      <c r="I78" s="105"/>
      <c r="J78" s="106">
        <f>J2144</f>
        <v>0</v>
      </c>
      <c r="L78" s="103"/>
    </row>
    <row r="79" spans="2:12" s="9" customFormat="1" ht="19.95" customHeight="1">
      <c r="B79" s="103"/>
      <c r="D79" s="104" t="s">
        <v>117</v>
      </c>
      <c r="E79" s="105"/>
      <c r="F79" s="105"/>
      <c r="G79" s="105"/>
      <c r="H79" s="105"/>
      <c r="I79" s="105"/>
      <c r="J79" s="106">
        <f>J2174</f>
        <v>0</v>
      </c>
      <c r="L79" s="103"/>
    </row>
    <row r="80" spans="2:12" s="9" customFormat="1" ht="19.95" customHeight="1">
      <c r="B80" s="103"/>
      <c r="D80" s="104" t="s">
        <v>118</v>
      </c>
      <c r="E80" s="105"/>
      <c r="F80" s="105"/>
      <c r="G80" s="105"/>
      <c r="H80" s="105"/>
      <c r="I80" s="105"/>
      <c r="J80" s="106">
        <f>J2193</f>
        <v>0</v>
      </c>
      <c r="L80" s="103"/>
    </row>
    <row r="81" spans="2:12" s="9" customFormat="1" ht="19.95" customHeight="1">
      <c r="B81" s="103"/>
      <c r="D81" s="104" t="s">
        <v>119</v>
      </c>
      <c r="E81" s="105"/>
      <c r="F81" s="105"/>
      <c r="G81" s="105"/>
      <c r="H81" s="105"/>
      <c r="I81" s="105"/>
      <c r="J81" s="106">
        <f>J2199</f>
        <v>0</v>
      </c>
      <c r="L81" s="103"/>
    </row>
    <row r="82" spans="2:12" s="9" customFormat="1" ht="19.95" customHeight="1">
      <c r="B82" s="103"/>
      <c r="D82" s="104" t="s">
        <v>120</v>
      </c>
      <c r="E82" s="105"/>
      <c r="F82" s="105"/>
      <c r="G82" s="105"/>
      <c r="H82" s="105"/>
      <c r="I82" s="105"/>
      <c r="J82" s="106">
        <f>J2201</f>
        <v>0</v>
      </c>
      <c r="L82" s="103"/>
    </row>
    <row r="83" spans="2:12" s="9" customFormat="1" ht="19.95" customHeight="1">
      <c r="B83" s="103"/>
      <c r="D83" s="104" t="s">
        <v>121</v>
      </c>
      <c r="E83" s="105"/>
      <c r="F83" s="105"/>
      <c r="G83" s="105"/>
      <c r="H83" s="105"/>
      <c r="I83" s="105"/>
      <c r="J83" s="106">
        <f>J2207</f>
        <v>0</v>
      </c>
      <c r="L83" s="103"/>
    </row>
    <row r="84" spans="2:12" s="9" customFormat="1" ht="19.95" customHeight="1">
      <c r="B84" s="103"/>
      <c r="D84" s="104" t="s">
        <v>122</v>
      </c>
      <c r="E84" s="105"/>
      <c r="F84" s="105"/>
      <c r="G84" s="105"/>
      <c r="H84" s="105"/>
      <c r="I84" s="105"/>
      <c r="J84" s="106">
        <f>J2212</f>
        <v>0</v>
      </c>
      <c r="L84" s="103"/>
    </row>
    <row r="85" spans="2:12" s="9" customFormat="1" ht="19.95" customHeight="1">
      <c r="B85" s="103"/>
      <c r="D85" s="104" t="s">
        <v>123</v>
      </c>
      <c r="E85" s="105"/>
      <c r="F85" s="105"/>
      <c r="G85" s="105"/>
      <c r="H85" s="105"/>
      <c r="I85" s="105"/>
      <c r="J85" s="106">
        <f>J2309</f>
        <v>0</v>
      </c>
      <c r="L85" s="103"/>
    </row>
    <row r="86" spans="2:12" s="9" customFormat="1" ht="19.95" customHeight="1">
      <c r="B86" s="103"/>
      <c r="D86" s="104" t="s">
        <v>124</v>
      </c>
      <c r="E86" s="105"/>
      <c r="F86" s="105"/>
      <c r="G86" s="105"/>
      <c r="H86" s="105"/>
      <c r="I86" s="105"/>
      <c r="J86" s="106">
        <f>J2339</f>
        <v>0</v>
      </c>
      <c r="L86" s="103"/>
    </row>
    <row r="87" spans="2:12" s="9" customFormat="1" ht="19.95" customHeight="1">
      <c r="B87" s="103"/>
      <c r="D87" s="104" t="s">
        <v>125</v>
      </c>
      <c r="E87" s="105"/>
      <c r="F87" s="105"/>
      <c r="G87" s="105"/>
      <c r="H87" s="105"/>
      <c r="I87" s="105"/>
      <c r="J87" s="106">
        <f>J2353</f>
        <v>0</v>
      </c>
      <c r="L87" s="103"/>
    </row>
    <row r="88" spans="2:12" s="9" customFormat="1" ht="19.95" customHeight="1">
      <c r="B88" s="103"/>
      <c r="D88" s="104" t="s">
        <v>126</v>
      </c>
      <c r="E88" s="105"/>
      <c r="F88" s="105"/>
      <c r="G88" s="105"/>
      <c r="H88" s="105"/>
      <c r="I88" s="105"/>
      <c r="J88" s="106">
        <f>J2365</f>
        <v>0</v>
      </c>
      <c r="L88" s="103"/>
    </row>
    <row r="89" spans="2:12" s="9" customFormat="1" ht="19.95" customHeight="1">
      <c r="B89" s="103"/>
      <c r="D89" s="104" t="s">
        <v>127</v>
      </c>
      <c r="E89" s="105"/>
      <c r="F89" s="105"/>
      <c r="G89" s="105"/>
      <c r="H89" s="105"/>
      <c r="I89" s="105"/>
      <c r="J89" s="106">
        <f>J2374</f>
        <v>0</v>
      </c>
      <c r="L89" s="103"/>
    </row>
    <row r="90" spans="2:12" s="9" customFormat="1" ht="19.95" customHeight="1">
      <c r="B90" s="103"/>
      <c r="D90" s="104" t="s">
        <v>128</v>
      </c>
      <c r="E90" s="105"/>
      <c r="F90" s="105"/>
      <c r="G90" s="105"/>
      <c r="H90" s="105"/>
      <c r="I90" s="105"/>
      <c r="J90" s="106">
        <f>J2382</f>
        <v>0</v>
      </c>
      <c r="L90" s="103"/>
    </row>
    <row r="91" spans="2:12" s="9" customFormat="1" ht="19.95" customHeight="1">
      <c r="B91" s="103"/>
      <c r="D91" s="104" t="s">
        <v>129</v>
      </c>
      <c r="E91" s="105"/>
      <c r="F91" s="105"/>
      <c r="G91" s="105"/>
      <c r="H91" s="105"/>
      <c r="I91" s="105"/>
      <c r="J91" s="106">
        <f>J2391</f>
        <v>0</v>
      </c>
      <c r="L91" s="103"/>
    </row>
    <row r="92" spans="2:12" s="9" customFormat="1" ht="19.95" customHeight="1">
      <c r="B92" s="103"/>
      <c r="D92" s="104" t="s">
        <v>130</v>
      </c>
      <c r="E92" s="105"/>
      <c r="F92" s="105"/>
      <c r="G92" s="105"/>
      <c r="H92" s="105"/>
      <c r="I92" s="105"/>
      <c r="J92" s="106">
        <f>J2436</f>
        <v>0</v>
      </c>
      <c r="L92" s="103"/>
    </row>
    <row r="93" spans="2:12" s="9" customFormat="1" ht="19.95" customHeight="1">
      <c r="B93" s="103"/>
      <c r="D93" s="104" t="s">
        <v>131</v>
      </c>
      <c r="E93" s="105"/>
      <c r="F93" s="105"/>
      <c r="G93" s="105"/>
      <c r="H93" s="105"/>
      <c r="I93" s="105"/>
      <c r="J93" s="106">
        <f>J2456</f>
        <v>0</v>
      </c>
      <c r="L93" s="103"/>
    </row>
    <row r="94" spans="2:12" s="9" customFormat="1" ht="19.95" customHeight="1">
      <c r="B94" s="103"/>
      <c r="D94" s="104" t="s">
        <v>132</v>
      </c>
      <c r="E94" s="105"/>
      <c r="F94" s="105"/>
      <c r="G94" s="105"/>
      <c r="H94" s="105"/>
      <c r="I94" s="105"/>
      <c r="J94" s="106">
        <f>J2480</f>
        <v>0</v>
      </c>
      <c r="L94" s="103"/>
    </row>
    <row r="95" spans="2:12" s="9" customFormat="1" ht="19.95" customHeight="1">
      <c r="B95" s="103"/>
      <c r="D95" s="104" t="s">
        <v>133</v>
      </c>
      <c r="E95" s="105"/>
      <c r="F95" s="105"/>
      <c r="G95" s="105"/>
      <c r="H95" s="105"/>
      <c r="I95" s="105"/>
      <c r="J95" s="106">
        <f>J2495</f>
        <v>0</v>
      </c>
      <c r="L95" s="103"/>
    </row>
    <row r="96" spans="2:12" s="9" customFormat="1" ht="19.95" customHeight="1">
      <c r="B96" s="103"/>
      <c r="D96" s="104" t="s">
        <v>134</v>
      </c>
      <c r="E96" s="105"/>
      <c r="F96" s="105"/>
      <c r="G96" s="105"/>
      <c r="H96" s="105"/>
      <c r="I96" s="105"/>
      <c r="J96" s="106">
        <f>J2610</f>
        <v>0</v>
      </c>
      <c r="L96" s="103"/>
    </row>
    <row r="97" spans="2:12" s="9" customFormat="1" ht="19.95" customHeight="1">
      <c r="B97" s="103"/>
      <c r="D97" s="104" t="s">
        <v>135</v>
      </c>
      <c r="E97" s="105"/>
      <c r="F97" s="105"/>
      <c r="G97" s="105"/>
      <c r="H97" s="105"/>
      <c r="I97" s="105"/>
      <c r="J97" s="106">
        <f>J2641</f>
        <v>0</v>
      </c>
      <c r="L97" s="103"/>
    </row>
    <row r="98" spans="2:12" s="9" customFormat="1" ht="19.95" customHeight="1">
      <c r="B98" s="103"/>
      <c r="D98" s="104" t="s">
        <v>136</v>
      </c>
      <c r="E98" s="105"/>
      <c r="F98" s="105"/>
      <c r="G98" s="105"/>
      <c r="H98" s="105"/>
      <c r="I98" s="105"/>
      <c r="J98" s="106">
        <f>J2717</f>
        <v>0</v>
      </c>
      <c r="L98" s="103"/>
    </row>
    <row r="99" spans="2:12" s="9" customFormat="1" ht="19.95" customHeight="1">
      <c r="B99" s="103"/>
      <c r="D99" s="104" t="s">
        <v>137</v>
      </c>
      <c r="E99" s="105"/>
      <c r="F99" s="105"/>
      <c r="G99" s="105"/>
      <c r="H99" s="105"/>
      <c r="I99" s="105"/>
      <c r="J99" s="106">
        <f>J2727</f>
        <v>0</v>
      </c>
      <c r="L99" s="103"/>
    </row>
    <row r="100" spans="2:12" s="9" customFormat="1" ht="19.95" customHeight="1">
      <c r="B100" s="103"/>
      <c r="D100" s="104" t="s">
        <v>138</v>
      </c>
      <c r="E100" s="105"/>
      <c r="F100" s="105"/>
      <c r="G100" s="105"/>
      <c r="H100" s="105"/>
      <c r="I100" s="105"/>
      <c r="J100" s="106">
        <f>J2857</f>
        <v>0</v>
      </c>
      <c r="L100" s="103"/>
    </row>
    <row r="101" spans="2:12" s="9" customFormat="1" ht="19.95" customHeight="1">
      <c r="B101" s="103"/>
      <c r="D101" s="104" t="s">
        <v>139</v>
      </c>
      <c r="E101" s="105"/>
      <c r="F101" s="105"/>
      <c r="G101" s="105"/>
      <c r="H101" s="105"/>
      <c r="I101" s="105"/>
      <c r="J101" s="106">
        <f>J3035</f>
        <v>0</v>
      </c>
      <c r="L101" s="103"/>
    </row>
    <row r="102" spans="2:12" s="9" customFormat="1" ht="19.95" customHeight="1">
      <c r="B102" s="103"/>
      <c r="D102" s="104" t="s">
        <v>140</v>
      </c>
      <c r="E102" s="105"/>
      <c r="F102" s="105"/>
      <c r="G102" s="105"/>
      <c r="H102" s="105"/>
      <c r="I102" s="105"/>
      <c r="J102" s="106">
        <f>J3091</f>
        <v>0</v>
      </c>
      <c r="L102" s="103"/>
    </row>
    <row r="103" spans="2:12" s="9" customFormat="1" ht="19.95" customHeight="1">
      <c r="B103" s="103"/>
      <c r="D103" s="104" t="s">
        <v>141</v>
      </c>
      <c r="E103" s="105"/>
      <c r="F103" s="105"/>
      <c r="G103" s="105"/>
      <c r="H103" s="105"/>
      <c r="I103" s="105"/>
      <c r="J103" s="106">
        <f>J3101</f>
        <v>0</v>
      </c>
      <c r="L103" s="103"/>
    </row>
    <row r="104" spans="2:12" s="9" customFormat="1" ht="19.95" customHeight="1">
      <c r="B104" s="103"/>
      <c r="D104" s="104" t="s">
        <v>142</v>
      </c>
      <c r="E104" s="105"/>
      <c r="F104" s="105"/>
      <c r="G104" s="105"/>
      <c r="H104" s="105"/>
      <c r="I104" s="105"/>
      <c r="J104" s="106">
        <f>J3119</f>
        <v>0</v>
      </c>
      <c r="L104" s="103"/>
    </row>
    <row r="105" spans="2:12" s="9" customFormat="1" ht="19.95" customHeight="1">
      <c r="B105" s="103"/>
      <c r="D105" s="104" t="s">
        <v>143</v>
      </c>
      <c r="E105" s="105"/>
      <c r="F105" s="105"/>
      <c r="G105" s="105"/>
      <c r="H105" s="105"/>
      <c r="I105" s="105"/>
      <c r="J105" s="106">
        <f>J3191</f>
        <v>0</v>
      </c>
      <c r="L105" s="103"/>
    </row>
    <row r="106" spans="2:12" s="9" customFormat="1" ht="19.95" customHeight="1">
      <c r="B106" s="103"/>
      <c r="D106" s="104" t="s">
        <v>144</v>
      </c>
      <c r="E106" s="105"/>
      <c r="F106" s="105"/>
      <c r="G106" s="105"/>
      <c r="H106" s="105"/>
      <c r="I106" s="105"/>
      <c r="J106" s="106">
        <f>J3243</f>
        <v>0</v>
      </c>
      <c r="L106" s="103"/>
    </row>
    <row r="107" spans="2:12" s="9" customFormat="1" ht="19.95" customHeight="1">
      <c r="B107" s="103"/>
      <c r="D107" s="104" t="s">
        <v>145</v>
      </c>
      <c r="E107" s="105"/>
      <c r="F107" s="105"/>
      <c r="G107" s="105"/>
      <c r="H107" s="105"/>
      <c r="I107" s="105"/>
      <c r="J107" s="106">
        <f>J3273</f>
        <v>0</v>
      </c>
      <c r="L107" s="103"/>
    </row>
    <row r="108" spans="2:12" s="9" customFormat="1" ht="19.95" customHeight="1">
      <c r="B108" s="103"/>
      <c r="D108" s="104" t="s">
        <v>146</v>
      </c>
      <c r="E108" s="105"/>
      <c r="F108" s="105"/>
      <c r="G108" s="105"/>
      <c r="H108" s="105"/>
      <c r="I108" s="105"/>
      <c r="J108" s="106">
        <f>J3290</f>
        <v>0</v>
      </c>
      <c r="L108" s="103"/>
    </row>
    <row r="109" spans="2:12" s="8" customFormat="1" ht="24.9" customHeight="1">
      <c r="B109" s="99"/>
      <c r="D109" s="100" t="s">
        <v>147</v>
      </c>
      <c r="E109" s="101"/>
      <c r="F109" s="101"/>
      <c r="G109" s="101"/>
      <c r="H109" s="101"/>
      <c r="I109" s="101"/>
      <c r="J109" s="102">
        <f>J3319</f>
        <v>0</v>
      </c>
      <c r="L109" s="99"/>
    </row>
    <row r="110" spans="2:12" s="9" customFormat="1" ht="19.95" customHeight="1">
      <c r="B110" s="103"/>
      <c r="D110" s="104" t="s">
        <v>148</v>
      </c>
      <c r="E110" s="105"/>
      <c r="F110" s="105"/>
      <c r="G110" s="105"/>
      <c r="H110" s="105"/>
      <c r="I110" s="105"/>
      <c r="J110" s="106">
        <f>J3320</f>
        <v>0</v>
      </c>
      <c r="L110" s="103"/>
    </row>
    <row r="111" spans="2:12" s="8" customFormat="1" ht="24.9" customHeight="1">
      <c r="B111" s="99"/>
      <c r="D111" s="100" t="s">
        <v>149</v>
      </c>
      <c r="E111" s="101"/>
      <c r="F111" s="101"/>
      <c r="G111" s="101"/>
      <c r="H111" s="101"/>
      <c r="I111" s="101"/>
      <c r="J111" s="102">
        <f>J3419</f>
        <v>0</v>
      </c>
      <c r="L111" s="99"/>
    </row>
    <row r="112" spans="2:12" s="1" customFormat="1" ht="21.75" customHeight="1">
      <c r="B112" s="32"/>
      <c r="L112" s="32"/>
    </row>
    <row r="113" spans="2:12" s="1" customFormat="1" ht="6.9" customHeight="1">
      <c r="B113" s="41"/>
      <c r="C113" s="42"/>
      <c r="D113" s="42"/>
      <c r="E113" s="42"/>
      <c r="F113" s="42"/>
      <c r="G113" s="42"/>
      <c r="H113" s="42"/>
      <c r="I113" s="42"/>
      <c r="J113" s="42"/>
      <c r="K113" s="42"/>
      <c r="L113" s="32"/>
    </row>
    <row r="117" spans="2:12" s="1" customFormat="1" ht="6.9" customHeight="1">
      <c r="B117" s="43"/>
      <c r="C117" s="44"/>
      <c r="D117" s="44"/>
      <c r="E117" s="44"/>
      <c r="F117" s="44"/>
      <c r="G117" s="44"/>
      <c r="H117" s="44"/>
      <c r="I117" s="44"/>
      <c r="J117" s="44"/>
      <c r="K117" s="44"/>
      <c r="L117" s="32"/>
    </row>
    <row r="118" spans="2:12" s="1" customFormat="1" ht="24.9" customHeight="1">
      <c r="B118" s="32"/>
      <c r="C118" s="21" t="s">
        <v>150</v>
      </c>
      <c r="L118" s="32"/>
    </row>
    <row r="119" spans="2:12" s="1" customFormat="1" ht="6.9" customHeight="1">
      <c r="B119" s="32"/>
      <c r="L119" s="32"/>
    </row>
    <row r="120" spans="2:12" s="1" customFormat="1" ht="12" customHeight="1">
      <c r="B120" s="32"/>
      <c r="C120" s="27" t="s">
        <v>16</v>
      </c>
      <c r="L120" s="32"/>
    </row>
    <row r="121" spans="2:12" s="1" customFormat="1" ht="26.25" customHeight="1">
      <c r="B121" s="32"/>
      <c r="E121" s="745" t="str">
        <f>E7</f>
        <v>Modernizace a rozšíření balneo provozu lázeňský dům AURORA - I.Etapa - Rozšíření slatinných koupelí</v>
      </c>
      <c r="F121" s="746"/>
      <c r="G121" s="746"/>
      <c r="H121" s="746"/>
      <c r="L121" s="32"/>
    </row>
    <row r="122" spans="2:12" s="1" customFormat="1" ht="12" customHeight="1">
      <c r="B122" s="32"/>
      <c r="C122" s="27" t="s">
        <v>92</v>
      </c>
      <c r="L122" s="32"/>
    </row>
    <row r="123" spans="2:12" s="1" customFormat="1" ht="16.5" customHeight="1">
      <c r="B123" s="32"/>
      <c r="E123" s="731" t="str">
        <f>E9</f>
        <v>01 -  I.Etapa - Rozšíření slatinných koupelí</v>
      </c>
      <c r="F123" s="744"/>
      <c r="G123" s="744"/>
      <c r="H123" s="744"/>
      <c r="L123" s="32"/>
    </row>
    <row r="124" spans="2:12" s="1" customFormat="1" ht="6.9" customHeight="1">
      <c r="B124" s="32"/>
      <c r="L124" s="32"/>
    </row>
    <row r="125" spans="2:12" s="1" customFormat="1" ht="12" customHeight="1">
      <c r="B125" s="32"/>
      <c r="C125" s="27" t="s">
        <v>22</v>
      </c>
      <c r="F125" s="25" t="str">
        <f>F12</f>
        <v>Lázeňská 1001</v>
      </c>
      <c r="I125" s="27" t="s">
        <v>23</v>
      </c>
      <c r="J125" s="49" t="str">
        <f>IF(J12="","",J12)</f>
        <v>14. 7. 2025</v>
      </c>
      <c r="L125" s="32"/>
    </row>
    <row r="126" spans="2:12" s="1" customFormat="1" ht="6.9" customHeight="1">
      <c r="B126" s="32"/>
      <c r="L126" s="32"/>
    </row>
    <row r="127" spans="2:12" s="1" customFormat="1" ht="15.15" customHeight="1">
      <c r="B127" s="32"/>
      <c r="C127" s="27" t="s">
        <v>25</v>
      </c>
      <c r="F127" s="25" t="str">
        <f>E15</f>
        <v>Slatinné lázně Třeboň s.r.o.</v>
      </c>
      <c r="I127" s="27" t="s">
        <v>33</v>
      </c>
      <c r="J127" s="30" t="str">
        <f>E21</f>
        <v>A-Z Eko ateliér s.r.o.</v>
      </c>
      <c r="L127" s="32"/>
    </row>
    <row r="128" spans="2:12" s="1" customFormat="1" ht="15.15" customHeight="1">
      <c r="B128" s="32"/>
      <c r="C128" s="27" t="s">
        <v>31</v>
      </c>
      <c r="F128" s="25" t="str">
        <f>IF(E18="","",E18)</f>
        <v>Vyplň údaj</v>
      </c>
      <c r="I128" s="27" t="s">
        <v>38</v>
      </c>
      <c r="J128" s="30" t="str">
        <f>E24</f>
        <v>Ludmila Votavová</v>
      </c>
      <c r="L128" s="32"/>
    </row>
    <row r="129" spans="2:65" s="1" customFormat="1" ht="10.35" customHeight="1">
      <c r="B129" s="32"/>
      <c r="L129" s="32"/>
    </row>
    <row r="130" spans="2:65" s="10" customFormat="1" ht="29.25" customHeight="1">
      <c r="B130" s="107"/>
      <c r="C130" s="108" t="s">
        <v>151</v>
      </c>
      <c r="D130" s="109" t="s">
        <v>60</v>
      </c>
      <c r="E130" s="109" t="s">
        <v>56</v>
      </c>
      <c r="F130" s="109" t="s">
        <v>57</v>
      </c>
      <c r="G130" s="109" t="s">
        <v>152</v>
      </c>
      <c r="H130" s="109" t="s">
        <v>153</v>
      </c>
      <c r="I130" s="109" t="s">
        <v>154</v>
      </c>
      <c r="J130" s="109" t="s">
        <v>96</v>
      </c>
      <c r="K130" s="110" t="s">
        <v>155</v>
      </c>
      <c r="L130" s="107"/>
      <c r="M130" s="56" t="s">
        <v>19</v>
      </c>
      <c r="N130" s="57" t="s">
        <v>45</v>
      </c>
      <c r="O130" s="57" t="s">
        <v>156</v>
      </c>
      <c r="P130" s="57" t="s">
        <v>157</v>
      </c>
      <c r="Q130" s="57" t="s">
        <v>158</v>
      </c>
      <c r="R130" s="57" t="s">
        <v>159</v>
      </c>
      <c r="S130" s="57" t="s">
        <v>160</v>
      </c>
      <c r="T130" s="58" t="s">
        <v>161</v>
      </c>
    </row>
    <row r="131" spans="2:65" s="1" customFormat="1" ht="22.95" customHeight="1">
      <c r="B131" s="32"/>
      <c r="C131" s="61" t="s">
        <v>162</v>
      </c>
      <c r="J131" s="111">
        <f>BK131</f>
        <v>0</v>
      </c>
      <c r="L131" s="32"/>
      <c r="M131" s="59"/>
      <c r="N131" s="50"/>
      <c r="O131" s="50"/>
      <c r="P131" s="112">
        <f>P132+P1630+P3319+P3419</f>
        <v>0</v>
      </c>
      <c r="Q131" s="50"/>
      <c r="R131" s="112">
        <f>R132+R1630+R3319+R3419</f>
        <v>1063.6370603</v>
      </c>
      <c r="S131" s="50"/>
      <c r="T131" s="113">
        <f>T132+T1630+T3319+T3419</f>
        <v>266.79220729999997</v>
      </c>
      <c r="AT131" s="17" t="s">
        <v>74</v>
      </c>
      <c r="AU131" s="17" t="s">
        <v>97</v>
      </c>
      <c r="BK131" s="114">
        <f>BK132+BK1630+BK3319+BK3419</f>
        <v>0</v>
      </c>
    </row>
    <row r="132" spans="2:65" s="11" customFormat="1" ht="25.95" customHeight="1">
      <c r="B132" s="115"/>
      <c r="D132" s="116" t="s">
        <v>74</v>
      </c>
      <c r="E132" s="117" t="s">
        <v>163</v>
      </c>
      <c r="F132" s="117" t="s">
        <v>164</v>
      </c>
      <c r="I132" s="118"/>
      <c r="J132" s="119">
        <f>BK132</f>
        <v>0</v>
      </c>
      <c r="L132" s="115"/>
      <c r="M132" s="120"/>
      <c r="P132" s="121">
        <f>P133+P430+P565+P704+P863+P886+P1181+P1204+P1601+P1627</f>
        <v>0</v>
      </c>
      <c r="R132" s="121">
        <f>R133+R430+R565+R704+R863+R886+R1181+R1204+R1601+R1627</f>
        <v>993.60493062000012</v>
      </c>
      <c r="T132" s="122">
        <f>T133+T430+T565+T704+T863+T886+T1181+T1204+T1601+T1627</f>
        <v>245.38035764</v>
      </c>
      <c r="AR132" s="116" t="s">
        <v>14</v>
      </c>
      <c r="AT132" s="123" t="s">
        <v>74</v>
      </c>
      <c r="AU132" s="123" t="s">
        <v>75</v>
      </c>
      <c r="AY132" s="116" t="s">
        <v>165</v>
      </c>
      <c r="BK132" s="124">
        <f>BK133+BK430+BK565+BK704+BK863+BK886+BK1181+BK1204+BK1601+BK1627</f>
        <v>0</v>
      </c>
    </row>
    <row r="133" spans="2:65" s="11" customFormat="1" ht="22.95" customHeight="1">
      <c r="B133" s="115"/>
      <c r="D133" s="116" t="s">
        <v>74</v>
      </c>
      <c r="E133" s="125" t="s">
        <v>14</v>
      </c>
      <c r="F133" s="125" t="s">
        <v>166</v>
      </c>
      <c r="I133" s="118"/>
      <c r="J133" s="126">
        <f>BK133</f>
        <v>0</v>
      </c>
      <c r="L133" s="115"/>
      <c r="M133" s="120"/>
      <c r="P133" s="121">
        <f>SUM(P134:P429)</f>
        <v>0</v>
      </c>
      <c r="R133" s="121">
        <f>SUM(R134:R429)</f>
        <v>8.6085999999999991</v>
      </c>
      <c r="T133" s="122">
        <f>SUM(T134:T429)</f>
        <v>84.42</v>
      </c>
      <c r="AR133" s="116" t="s">
        <v>14</v>
      </c>
      <c r="AT133" s="123" t="s">
        <v>74</v>
      </c>
      <c r="AU133" s="123" t="s">
        <v>14</v>
      </c>
      <c r="AY133" s="116" t="s">
        <v>165</v>
      </c>
      <c r="BK133" s="124">
        <f>SUM(BK134:BK429)</f>
        <v>0</v>
      </c>
    </row>
    <row r="134" spans="2:65" s="1" customFormat="1" ht="49.2" customHeight="1">
      <c r="B134" s="32"/>
      <c r="C134" s="127" t="s">
        <v>14</v>
      </c>
      <c r="D134" s="127" t="s">
        <v>167</v>
      </c>
      <c r="E134" s="128" t="s">
        <v>168</v>
      </c>
      <c r="F134" s="129" t="s">
        <v>169</v>
      </c>
      <c r="G134" s="130" t="s">
        <v>170</v>
      </c>
      <c r="H134" s="131">
        <v>132</v>
      </c>
      <c r="I134" s="132"/>
      <c r="J134" s="133">
        <f>ROUND(I134*H134,2)</f>
        <v>0</v>
      </c>
      <c r="K134" s="129" t="s">
        <v>171</v>
      </c>
      <c r="L134" s="32"/>
      <c r="M134" s="134" t="s">
        <v>19</v>
      </c>
      <c r="N134" s="135" t="s">
        <v>46</v>
      </c>
      <c r="P134" s="136">
        <f>O134*H134</f>
        <v>0</v>
      </c>
      <c r="Q134" s="136">
        <v>0</v>
      </c>
      <c r="R134" s="136">
        <f>Q134*H134</f>
        <v>0</v>
      </c>
      <c r="S134" s="136">
        <v>0</v>
      </c>
      <c r="T134" s="137">
        <f>S134*H134</f>
        <v>0</v>
      </c>
      <c r="AR134" s="138" t="s">
        <v>172</v>
      </c>
      <c r="AT134" s="138" t="s">
        <v>167</v>
      </c>
      <c r="AU134" s="138" t="s">
        <v>84</v>
      </c>
      <c r="AY134" s="17" t="s">
        <v>165</v>
      </c>
      <c r="BE134" s="139">
        <f>IF(N134="základní",J134,0)</f>
        <v>0</v>
      </c>
      <c r="BF134" s="139">
        <f>IF(N134="snížená",J134,0)</f>
        <v>0</v>
      </c>
      <c r="BG134" s="139">
        <f>IF(N134="zákl. přenesená",J134,0)</f>
        <v>0</v>
      </c>
      <c r="BH134" s="139">
        <f>IF(N134="sníž. přenesená",J134,0)</f>
        <v>0</v>
      </c>
      <c r="BI134" s="139">
        <f>IF(N134="nulová",J134,0)</f>
        <v>0</v>
      </c>
      <c r="BJ134" s="17" t="s">
        <v>14</v>
      </c>
      <c r="BK134" s="139">
        <f>ROUND(I134*H134,2)</f>
        <v>0</v>
      </c>
      <c r="BL134" s="17" t="s">
        <v>172</v>
      </c>
      <c r="BM134" s="138" t="s">
        <v>173</v>
      </c>
    </row>
    <row r="135" spans="2:65" s="1" customFormat="1">
      <c r="B135" s="32"/>
      <c r="D135" s="140" t="s">
        <v>174</v>
      </c>
      <c r="F135" s="141" t="s">
        <v>175</v>
      </c>
      <c r="I135" s="142"/>
      <c r="L135" s="32"/>
      <c r="M135" s="143"/>
      <c r="T135" s="53"/>
      <c r="AT135" s="17" t="s">
        <v>174</v>
      </c>
      <c r="AU135" s="17" t="s">
        <v>84</v>
      </c>
    </row>
    <row r="136" spans="2:65" s="12" customFormat="1">
      <c r="B136" s="144"/>
      <c r="D136" s="145" t="s">
        <v>176</v>
      </c>
      <c r="E136" s="146" t="s">
        <v>19</v>
      </c>
      <c r="F136" s="147" t="s">
        <v>177</v>
      </c>
      <c r="H136" s="146" t="s">
        <v>19</v>
      </c>
      <c r="I136" s="148"/>
      <c r="L136" s="144"/>
      <c r="M136" s="149"/>
      <c r="T136" s="150"/>
      <c r="AT136" s="146" t="s">
        <v>176</v>
      </c>
      <c r="AU136" s="146" t="s">
        <v>84</v>
      </c>
      <c r="AV136" s="12" t="s">
        <v>14</v>
      </c>
      <c r="AW136" s="12" t="s">
        <v>37</v>
      </c>
      <c r="AX136" s="12" t="s">
        <v>75</v>
      </c>
      <c r="AY136" s="146" t="s">
        <v>165</v>
      </c>
    </row>
    <row r="137" spans="2:65" s="13" customFormat="1">
      <c r="B137" s="151"/>
      <c r="D137" s="145" t="s">
        <v>176</v>
      </c>
      <c r="E137" s="152" t="s">
        <v>19</v>
      </c>
      <c r="F137" s="153" t="s">
        <v>178</v>
      </c>
      <c r="H137" s="154">
        <v>132</v>
      </c>
      <c r="I137" s="155"/>
      <c r="L137" s="151"/>
      <c r="M137" s="156"/>
      <c r="T137" s="157"/>
      <c r="AT137" s="152" t="s">
        <v>176</v>
      </c>
      <c r="AU137" s="152" t="s">
        <v>84</v>
      </c>
      <c r="AV137" s="13" t="s">
        <v>84</v>
      </c>
      <c r="AW137" s="13" t="s">
        <v>37</v>
      </c>
      <c r="AX137" s="13" t="s">
        <v>75</v>
      </c>
      <c r="AY137" s="152" t="s">
        <v>165</v>
      </c>
    </row>
    <row r="138" spans="2:65" s="14" customFormat="1">
      <c r="B138" s="158"/>
      <c r="D138" s="145" t="s">
        <v>176</v>
      </c>
      <c r="E138" s="159" t="s">
        <v>19</v>
      </c>
      <c r="F138" s="160" t="s">
        <v>179</v>
      </c>
      <c r="H138" s="161">
        <v>132</v>
      </c>
      <c r="I138" s="162"/>
      <c r="L138" s="158"/>
      <c r="M138" s="163"/>
      <c r="T138" s="164"/>
      <c r="AT138" s="159" t="s">
        <v>176</v>
      </c>
      <c r="AU138" s="159" t="s">
        <v>84</v>
      </c>
      <c r="AV138" s="14" t="s">
        <v>172</v>
      </c>
      <c r="AW138" s="14" t="s">
        <v>37</v>
      </c>
      <c r="AX138" s="14" t="s">
        <v>14</v>
      </c>
      <c r="AY138" s="159" t="s">
        <v>165</v>
      </c>
    </row>
    <row r="139" spans="2:65" s="1" customFormat="1" ht="37.950000000000003" customHeight="1">
      <c r="B139" s="32"/>
      <c r="C139" s="127" t="s">
        <v>84</v>
      </c>
      <c r="D139" s="127" t="s">
        <v>167</v>
      </c>
      <c r="E139" s="128" t="s">
        <v>180</v>
      </c>
      <c r="F139" s="129" t="s">
        <v>181</v>
      </c>
      <c r="G139" s="130" t="s">
        <v>182</v>
      </c>
      <c r="H139" s="131">
        <v>4</v>
      </c>
      <c r="I139" s="132"/>
      <c r="J139" s="133">
        <f>ROUND(I139*H139,2)</f>
        <v>0</v>
      </c>
      <c r="K139" s="129" t="s">
        <v>171</v>
      </c>
      <c r="L139" s="32"/>
      <c r="M139" s="134" t="s">
        <v>19</v>
      </c>
      <c r="N139" s="135" t="s">
        <v>46</v>
      </c>
      <c r="P139" s="136">
        <f>O139*H139</f>
        <v>0</v>
      </c>
      <c r="Q139" s="136">
        <v>0</v>
      </c>
      <c r="R139" s="136">
        <f>Q139*H139</f>
        <v>0</v>
      </c>
      <c r="S139" s="136">
        <v>0</v>
      </c>
      <c r="T139" s="137">
        <f>S139*H139</f>
        <v>0</v>
      </c>
      <c r="AR139" s="138" t="s">
        <v>172</v>
      </c>
      <c r="AT139" s="138" t="s">
        <v>167</v>
      </c>
      <c r="AU139" s="138" t="s">
        <v>84</v>
      </c>
      <c r="AY139" s="17" t="s">
        <v>165</v>
      </c>
      <c r="BE139" s="139">
        <f>IF(N139="základní",J139,0)</f>
        <v>0</v>
      </c>
      <c r="BF139" s="139">
        <f>IF(N139="snížená",J139,0)</f>
        <v>0</v>
      </c>
      <c r="BG139" s="139">
        <f>IF(N139="zákl. přenesená",J139,0)</f>
        <v>0</v>
      </c>
      <c r="BH139" s="139">
        <f>IF(N139="sníž. přenesená",J139,0)</f>
        <v>0</v>
      </c>
      <c r="BI139" s="139">
        <f>IF(N139="nulová",J139,0)</f>
        <v>0</v>
      </c>
      <c r="BJ139" s="17" t="s">
        <v>14</v>
      </c>
      <c r="BK139" s="139">
        <f>ROUND(I139*H139,2)</f>
        <v>0</v>
      </c>
      <c r="BL139" s="17" t="s">
        <v>172</v>
      </c>
      <c r="BM139" s="138" t="s">
        <v>183</v>
      </c>
    </row>
    <row r="140" spans="2:65" s="1" customFormat="1">
      <c r="B140" s="32"/>
      <c r="D140" s="140" t="s">
        <v>174</v>
      </c>
      <c r="F140" s="141" t="s">
        <v>184</v>
      </c>
      <c r="I140" s="142"/>
      <c r="L140" s="32"/>
      <c r="M140" s="143"/>
      <c r="T140" s="53"/>
      <c r="AT140" s="17" t="s">
        <v>174</v>
      </c>
      <c r="AU140" s="17" t="s">
        <v>84</v>
      </c>
    </row>
    <row r="141" spans="2:65" s="12" customFormat="1">
      <c r="B141" s="144"/>
      <c r="D141" s="145" t="s">
        <v>176</v>
      </c>
      <c r="E141" s="146" t="s">
        <v>19</v>
      </c>
      <c r="F141" s="147" t="s">
        <v>185</v>
      </c>
      <c r="H141" s="146" t="s">
        <v>19</v>
      </c>
      <c r="I141" s="148"/>
      <c r="L141" s="144"/>
      <c r="M141" s="149"/>
      <c r="T141" s="150"/>
      <c r="AT141" s="146" t="s">
        <v>176</v>
      </c>
      <c r="AU141" s="146" t="s">
        <v>84</v>
      </c>
      <c r="AV141" s="12" t="s">
        <v>14</v>
      </c>
      <c r="AW141" s="12" t="s">
        <v>37</v>
      </c>
      <c r="AX141" s="12" t="s">
        <v>75</v>
      </c>
      <c r="AY141" s="146" t="s">
        <v>165</v>
      </c>
    </row>
    <row r="142" spans="2:65" s="13" customFormat="1">
      <c r="B142" s="151"/>
      <c r="D142" s="145" t="s">
        <v>176</v>
      </c>
      <c r="E142" s="152" t="s">
        <v>19</v>
      </c>
      <c r="F142" s="153" t="s">
        <v>14</v>
      </c>
      <c r="H142" s="154">
        <v>1</v>
      </c>
      <c r="I142" s="155"/>
      <c r="L142" s="151"/>
      <c r="M142" s="156"/>
      <c r="T142" s="157"/>
      <c r="AT142" s="152" t="s">
        <v>176</v>
      </c>
      <c r="AU142" s="152" t="s">
        <v>84</v>
      </c>
      <c r="AV142" s="13" t="s">
        <v>84</v>
      </c>
      <c r="AW142" s="13" t="s">
        <v>37</v>
      </c>
      <c r="AX142" s="13" t="s">
        <v>75</v>
      </c>
      <c r="AY142" s="152" t="s">
        <v>165</v>
      </c>
    </row>
    <row r="143" spans="2:65" s="12" customFormat="1">
      <c r="B143" s="144"/>
      <c r="D143" s="145" t="s">
        <v>176</v>
      </c>
      <c r="E143" s="146" t="s">
        <v>19</v>
      </c>
      <c r="F143" s="147" t="s">
        <v>186</v>
      </c>
      <c r="H143" s="146" t="s">
        <v>19</v>
      </c>
      <c r="I143" s="148"/>
      <c r="L143" s="144"/>
      <c r="M143" s="149"/>
      <c r="T143" s="150"/>
      <c r="AT143" s="146" t="s">
        <v>176</v>
      </c>
      <c r="AU143" s="146" t="s">
        <v>84</v>
      </c>
      <c r="AV143" s="12" t="s">
        <v>14</v>
      </c>
      <c r="AW143" s="12" t="s">
        <v>37</v>
      </c>
      <c r="AX143" s="12" t="s">
        <v>75</v>
      </c>
      <c r="AY143" s="146" t="s">
        <v>165</v>
      </c>
    </row>
    <row r="144" spans="2:65" s="13" customFormat="1">
      <c r="B144" s="151"/>
      <c r="D144" s="145" t="s">
        <v>176</v>
      </c>
      <c r="E144" s="152" t="s">
        <v>19</v>
      </c>
      <c r="F144" s="153" t="s">
        <v>187</v>
      </c>
      <c r="H144" s="154">
        <v>3</v>
      </c>
      <c r="I144" s="155"/>
      <c r="L144" s="151"/>
      <c r="M144" s="156"/>
      <c r="T144" s="157"/>
      <c r="AT144" s="152" t="s">
        <v>176</v>
      </c>
      <c r="AU144" s="152" t="s">
        <v>84</v>
      </c>
      <c r="AV144" s="13" t="s">
        <v>84</v>
      </c>
      <c r="AW144" s="13" t="s">
        <v>37</v>
      </c>
      <c r="AX144" s="13" t="s">
        <v>75</v>
      </c>
      <c r="AY144" s="152" t="s">
        <v>165</v>
      </c>
    </row>
    <row r="145" spans="2:65" s="14" customFormat="1">
      <c r="B145" s="158"/>
      <c r="D145" s="145" t="s">
        <v>176</v>
      </c>
      <c r="E145" s="159" t="s">
        <v>19</v>
      </c>
      <c r="F145" s="160" t="s">
        <v>179</v>
      </c>
      <c r="H145" s="161">
        <v>4</v>
      </c>
      <c r="I145" s="162"/>
      <c r="L145" s="158"/>
      <c r="M145" s="163"/>
      <c r="T145" s="164"/>
      <c r="AT145" s="159" t="s">
        <v>176</v>
      </c>
      <c r="AU145" s="159" t="s">
        <v>84</v>
      </c>
      <c r="AV145" s="14" t="s">
        <v>172</v>
      </c>
      <c r="AW145" s="14" t="s">
        <v>37</v>
      </c>
      <c r="AX145" s="14" t="s">
        <v>14</v>
      </c>
      <c r="AY145" s="159" t="s">
        <v>165</v>
      </c>
    </row>
    <row r="146" spans="2:65" s="1" customFormat="1" ht="66.75" customHeight="1">
      <c r="B146" s="32"/>
      <c r="C146" s="127" t="s">
        <v>187</v>
      </c>
      <c r="D146" s="127" t="s">
        <v>167</v>
      </c>
      <c r="E146" s="128" t="s">
        <v>188</v>
      </c>
      <c r="F146" s="129" t="s">
        <v>189</v>
      </c>
      <c r="G146" s="130" t="s">
        <v>170</v>
      </c>
      <c r="H146" s="131">
        <v>20.7</v>
      </c>
      <c r="I146" s="132"/>
      <c r="J146" s="133">
        <f>ROUND(I146*H146,2)</f>
        <v>0</v>
      </c>
      <c r="K146" s="129" t="s">
        <v>171</v>
      </c>
      <c r="L146" s="32"/>
      <c r="M146" s="134" t="s">
        <v>19</v>
      </c>
      <c r="N146" s="135" t="s">
        <v>46</v>
      </c>
      <c r="P146" s="136">
        <f>O146*H146</f>
        <v>0</v>
      </c>
      <c r="Q146" s="136">
        <v>0</v>
      </c>
      <c r="R146" s="136">
        <f>Q146*H146</f>
        <v>0</v>
      </c>
      <c r="S146" s="136">
        <v>0.23499999999999999</v>
      </c>
      <c r="T146" s="137">
        <f>S146*H146</f>
        <v>4.8644999999999996</v>
      </c>
      <c r="AR146" s="138" t="s">
        <v>172</v>
      </c>
      <c r="AT146" s="138" t="s">
        <v>167</v>
      </c>
      <c r="AU146" s="138" t="s">
        <v>84</v>
      </c>
      <c r="AY146" s="17" t="s">
        <v>165</v>
      </c>
      <c r="BE146" s="139">
        <f>IF(N146="základní",J146,0)</f>
        <v>0</v>
      </c>
      <c r="BF146" s="139">
        <f>IF(N146="snížená",J146,0)</f>
        <v>0</v>
      </c>
      <c r="BG146" s="139">
        <f>IF(N146="zákl. přenesená",J146,0)</f>
        <v>0</v>
      </c>
      <c r="BH146" s="139">
        <f>IF(N146="sníž. přenesená",J146,0)</f>
        <v>0</v>
      </c>
      <c r="BI146" s="139">
        <f>IF(N146="nulová",J146,0)</f>
        <v>0</v>
      </c>
      <c r="BJ146" s="17" t="s">
        <v>14</v>
      </c>
      <c r="BK146" s="139">
        <f>ROUND(I146*H146,2)</f>
        <v>0</v>
      </c>
      <c r="BL146" s="17" t="s">
        <v>172</v>
      </c>
      <c r="BM146" s="138" t="s">
        <v>190</v>
      </c>
    </row>
    <row r="147" spans="2:65" s="1" customFormat="1">
      <c r="B147" s="32"/>
      <c r="D147" s="140" t="s">
        <v>174</v>
      </c>
      <c r="F147" s="141" t="s">
        <v>191</v>
      </c>
      <c r="I147" s="142"/>
      <c r="L147" s="32"/>
      <c r="M147" s="143"/>
      <c r="T147" s="53"/>
      <c r="AT147" s="17" t="s">
        <v>174</v>
      </c>
      <c r="AU147" s="17" t="s">
        <v>84</v>
      </c>
    </row>
    <row r="148" spans="2:65" s="12" customFormat="1">
      <c r="B148" s="144"/>
      <c r="D148" s="145" t="s">
        <v>176</v>
      </c>
      <c r="E148" s="146" t="s">
        <v>19</v>
      </c>
      <c r="F148" s="147" t="s">
        <v>192</v>
      </c>
      <c r="H148" s="146" t="s">
        <v>19</v>
      </c>
      <c r="I148" s="148"/>
      <c r="L148" s="144"/>
      <c r="M148" s="149"/>
      <c r="T148" s="150"/>
      <c r="AT148" s="146" t="s">
        <v>176</v>
      </c>
      <c r="AU148" s="146" t="s">
        <v>84</v>
      </c>
      <c r="AV148" s="12" t="s">
        <v>14</v>
      </c>
      <c r="AW148" s="12" t="s">
        <v>37</v>
      </c>
      <c r="AX148" s="12" t="s">
        <v>75</v>
      </c>
      <c r="AY148" s="146" t="s">
        <v>165</v>
      </c>
    </row>
    <row r="149" spans="2:65" s="13" customFormat="1">
      <c r="B149" s="151"/>
      <c r="D149" s="145" t="s">
        <v>176</v>
      </c>
      <c r="E149" s="152" t="s">
        <v>19</v>
      </c>
      <c r="F149" s="153" t="s">
        <v>193</v>
      </c>
      <c r="H149" s="154">
        <v>20.7</v>
      </c>
      <c r="I149" s="155"/>
      <c r="L149" s="151"/>
      <c r="M149" s="156"/>
      <c r="T149" s="157"/>
      <c r="AT149" s="152" t="s">
        <v>176</v>
      </c>
      <c r="AU149" s="152" t="s">
        <v>84</v>
      </c>
      <c r="AV149" s="13" t="s">
        <v>84</v>
      </c>
      <c r="AW149" s="13" t="s">
        <v>37</v>
      </c>
      <c r="AX149" s="13" t="s">
        <v>75</v>
      </c>
      <c r="AY149" s="152" t="s">
        <v>165</v>
      </c>
    </row>
    <row r="150" spans="2:65" s="14" customFormat="1">
      <c r="B150" s="158"/>
      <c r="D150" s="145" t="s">
        <v>176</v>
      </c>
      <c r="E150" s="159" t="s">
        <v>19</v>
      </c>
      <c r="F150" s="160" t="s">
        <v>179</v>
      </c>
      <c r="H150" s="161">
        <v>20.7</v>
      </c>
      <c r="I150" s="162"/>
      <c r="L150" s="158"/>
      <c r="M150" s="163"/>
      <c r="T150" s="164"/>
      <c r="AT150" s="159" t="s">
        <v>176</v>
      </c>
      <c r="AU150" s="159" t="s">
        <v>84</v>
      </c>
      <c r="AV150" s="14" t="s">
        <v>172</v>
      </c>
      <c r="AW150" s="14" t="s">
        <v>37</v>
      </c>
      <c r="AX150" s="14" t="s">
        <v>14</v>
      </c>
      <c r="AY150" s="159" t="s">
        <v>165</v>
      </c>
    </row>
    <row r="151" spans="2:65" s="1" customFormat="1" ht="76.349999999999994" customHeight="1">
      <c r="B151" s="32"/>
      <c r="C151" s="127" t="s">
        <v>172</v>
      </c>
      <c r="D151" s="127" t="s">
        <v>167</v>
      </c>
      <c r="E151" s="128" t="s">
        <v>194</v>
      </c>
      <c r="F151" s="129" t="s">
        <v>195</v>
      </c>
      <c r="G151" s="130" t="s">
        <v>170</v>
      </c>
      <c r="H151" s="131">
        <v>117.86</v>
      </c>
      <c r="I151" s="132"/>
      <c r="J151" s="133">
        <f>ROUND(I151*H151,2)</f>
        <v>0</v>
      </c>
      <c r="K151" s="129" t="s">
        <v>171</v>
      </c>
      <c r="L151" s="32"/>
      <c r="M151" s="134" t="s">
        <v>19</v>
      </c>
      <c r="N151" s="135" t="s">
        <v>46</v>
      </c>
      <c r="P151" s="136">
        <f>O151*H151</f>
        <v>0</v>
      </c>
      <c r="Q151" s="136">
        <v>0</v>
      </c>
      <c r="R151" s="136">
        <f>Q151*H151</f>
        <v>0</v>
      </c>
      <c r="S151" s="136">
        <v>0.255</v>
      </c>
      <c r="T151" s="137">
        <f>S151*H151</f>
        <v>30.054300000000001</v>
      </c>
      <c r="AR151" s="138" t="s">
        <v>172</v>
      </c>
      <c r="AT151" s="138" t="s">
        <v>167</v>
      </c>
      <c r="AU151" s="138" t="s">
        <v>84</v>
      </c>
      <c r="AY151" s="17" t="s">
        <v>165</v>
      </c>
      <c r="BE151" s="139">
        <f>IF(N151="základní",J151,0)</f>
        <v>0</v>
      </c>
      <c r="BF151" s="139">
        <f>IF(N151="snížená",J151,0)</f>
        <v>0</v>
      </c>
      <c r="BG151" s="139">
        <f>IF(N151="zákl. přenesená",J151,0)</f>
        <v>0</v>
      </c>
      <c r="BH151" s="139">
        <f>IF(N151="sníž. přenesená",J151,0)</f>
        <v>0</v>
      </c>
      <c r="BI151" s="139">
        <f>IF(N151="nulová",J151,0)</f>
        <v>0</v>
      </c>
      <c r="BJ151" s="17" t="s">
        <v>14</v>
      </c>
      <c r="BK151" s="139">
        <f>ROUND(I151*H151,2)</f>
        <v>0</v>
      </c>
      <c r="BL151" s="17" t="s">
        <v>172</v>
      </c>
      <c r="BM151" s="138" t="s">
        <v>196</v>
      </c>
    </row>
    <row r="152" spans="2:65" s="1" customFormat="1">
      <c r="B152" s="32"/>
      <c r="D152" s="140" t="s">
        <v>174</v>
      </c>
      <c r="F152" s="141" t="s">
        <v>197</v>
      </c>
      <c r="I152" s="142"/>
      <c r="L152" s="32"/>
      <c r="M152" s="143"/>
      <c r="T152" s="53"/>
      <c r="AT152" s="17" t="s">
        <v>174</v>
      </c>
      <c r="AU152" s="17" t="s">
        <v>84</v>
      </c>
    </row>
    <row r="153" spans="2:65" s="12" customFormat="1">
      <c r="B153" s="144"/>
      <c r="D153" s="145" t="s">
        <v>176</v>
      </c>
      <c r="E153" s="146" t="s">
        <v>19</v>
      </c>
      <c r="F153" s="147" t="s">
        <v>198</v>
      </c>
      <c r="H153" s="146" t="s">
        <v>19</v>
      </c>
      <c r="I153" s="148"/>
      <c r="L153" s="144"/>
      <c r="M153" s="149"/>
      <c r="T153" s="150"/>
      <c r="AT153" s="146" t="s">
        <v>176</v>
      </c>
      <c r="AU153" s="146" t="s">
        <v>84</v>
      </c>
      <c r="AV153" s="12" t="s">
        <v>14</v>
      </c>
      <c r="AW153" s="12" t="s">
        <v>37</v>
      </c>
      <c r="AX153" s="12" t="s">
        <v>75</v>
      </c>
      <c r="AY153" s="146" t="s">
        <v>165</v>
      </c>
    </row>
    <row r="154" spans="2:65" s="13" customFormat="1">
      <c r="B154" s="151"/>
      <c r="D154" s="145" t="s">
        <v>176</v>
      </c>
      <c r="E154" s="152" t="s">
        <v>19</v>
      </c>
      <c r="F154" s="153" t="s">
        <v>199</v>
      </c>
      <c r="H154" s="154">
        <v>117.86</v>
      </c>
      <c r="I154" s="155"/>
      <c r="L154" s="151"/>
      <c r="M154" s="156"/>
      <c r="T154" s="157"/>
      <c r="AT154" s="152" t="s">
        <v>176</v>
      </c>
      <c r="AU154" s="152" t="s">
        <v>84</v>
      </c>
      <c r="AV154" s="13" t="s">
        <v>84</v>
      </c>
      <c r="AW154" s="13" t="s">
        <v>37</v>
      </c>
      <c r="AX154" s="13" t="s">
        <v>75</v>
      </c>
      <c r="AY154" s="152" t="s">
        <v>165</v>
      </c>
    </row>
    <row r="155" spans="2:65" s="14" customFormat="1">
      <c r="B155" s="158"/>
      <c r="D155" s="145" t="s">
        <v>176</v>
      </c>
      <c r="E155" s="159" t="s">
        <v>19</v>
      </c>
      <c r="F155" s="160" t="s">
        <v>179</v>
      </c>
      <c r="H155" s="161">
        <v>117.86</v>
      </c>
      <c r="I155" s="162"/>
      <c r="L155" s="158"/>
      <c r="M155" s="163"/>
      <c r="T155" s="164"/>
      <c r="AT155" s="159" t="s">
        <v>176</v>
      </c>
      <c r="AU155" s="159" t="s">
        <v>84</v>
      </c>
      <c r="AV155" s="14" t="s">
        <v>172</v>
      </c>
      <c r="AW155" s="14" t="s">
        <v>37</v>
      </c>
      <c r="AX155" s="14" t="s">
        <v>14</v>
      </c>
      <c r="AY155" s="159" t="s">
        <v>165</v>
      </c>
    </row>
    <row r="156" spans="2:65" s="1" customFormat="1" ht="62.7" customHeight="1">
      <c r="B156" s="32"/>
      <c r="C156" s="127" t="s">
        <v>200</v>
      </c>
      <c r="D156" s="127" t="s">
        <v>167</v>
      </c>
      <c r="E156" s="128" t="s">
        <v>201</v>
      </c>
      <c r="F156" s="129" t="s">
        <v>202</v>
      </c>
      <c r="G156" s="130" t="s">
        <v>170</v>
      </c>
      <c r="H156" s="131">
        <v>117.86</v>
      </c>
      <c r="I156" s="132"/>
      <c r="J156" s="133">
        <f>ROUND(I156*H156,2)</f>
        <v>0</v>
      </c>
      <c r="K156" s="129" t="s">
        <v>171</v>
      </c>
      <c r="L156" s="32"/>
      <c r="M156" s="134" t="s">
        <v>19</v>
      </c>
      <c r="N156" s="135" t="s">
        <v>46</v>
      </c>
      <c r="P156" s="136">
        <f>O156*H156</f>
        <v>0</v>
      </c>
      <c r="Q156" s="136">
        <v>0</v>
      </c>
      <c r="R156" s="136">
        <f>Q156*H156</f>
        <v>0</v>
      </c>
      <c r="S156" s="136">
        <v>0.24</v>
      </c>
      <c r="T156" s="137">
        <f>S156*H156</f>
        <v>28.2864</v>
      </c>
      <c r="AR156" s="138" t="s">
        <v>172</v>
      </c>
      <c r="AT156" s="138" t="s">
        <v>167</v>
      </c>
      <c r="AU156" s="138" t="s">
        <v>84</v>
      </c>
      <c r="AY156" s="17" t="s">
        <v>165</v>
      </c>
      <c r="BE156" s="139">
        <f>IF(N156="základní",J156,0)</f>
        <v>0</v>
      </c>
      <c r="BF156" s="139">
        <f>IF(N156="snížená",J156,0)</f>
        <v>0</v>
      </c>
      <c r="BG156" s="139">
        <f>IF(N156="zákl. přenesená",J156,0)</f>
        <v>0</v>
      </c>
      <c r="BH156" s="139">
        <f>IF(N156="sníž. přenesená",J156,0)</f>
        <v>0</v>
      </c>
      <c r="BI156" s="139">
        <f>IF(N156="nulová",J156,0)</f>
        <v>0</v>
      </c>
      <c r="BJ156" s="17" t="s">
        <v>14</v>
      </c>
      <c r="BK156" s="139">
        <f>ROUND(I156*H156,2)</f>
        <v>0</v>
      </c>
      <c r="BL156" s="17" t="s">
        <v>172</v>
      </c>
      <c r="BM156" s="138" t="s">
        <v>203</v>
      </c>
    </row>
    <row r="157" spans="2:65" s="1" customFormat="1">
      <c r="B157" s="32"/>
      <c r="D157" s="140" t="s">
        <v>174</v>
      </c>
      <c r="F157" s="141" t="s">
        <v>204</v>
      </c>
      <c r="I157" s="142"/>
      <c r="L157" s="32"/>
      <c r="M157" s="143"/>
      <c r="T157" s="53"/>
      <c r="AT157" s="17" t="s">
        <v>174</v>
      </c>
      <c r="AU157" s="17" t="s">
        <v>84</v>
      </c>
    </row>
    <row r="158" spans="2:65" s="12" customFormat="1">
      <c r="B158" s="144"/>
      <c r="D158" s="145" t="s">
        <v>176</v>
      </c>
      <c r="E158" s="146" t="s">
        <v>19</v>
      </c>
      <c r="F158" s="147" t="s">
        <v>198</v>
      </c>
      <c r="H158" s="146" t="s">
        <v>19</v>
      </c>
      <c r="I158" s="148"/>
      <c r="L158" s="144"/>
      <c r="M158" s="149"/>
      <c r="T158" s="150"/>
      <c r="AT158" s="146" t="s">
        <v>176</v>
      </c>
      <c r="AU158" s="146" t="s">
        <v>84</v>
      </c>
      <c r="AV158" s="12" t="s">
        <v>14</v>
      </c>
      <c r="AW158" s="12" t="s">
        <v>37</v>
      </c>
      <c r="AX158" s="12" t="s">
        <v>75</v>
      </c>
      <c r="AY158" s="146" t="s">
        <v>165</v>
      </c>
    </row>
    <row r="159" spans="2:65" s="13" customFormat="1">
      <c r="B159" s="151"/>
      <c r="D159" s="145" t="s">
        <v>176</v>
      </c>
      <c r="E159" s="152" t="s">
        <v>19</v>
      </c>
      <c r="F159" s="153" t="s">
        <v>199</v>
      </c>
      <c r="H159" s="154">
        <v>117.86</v>
      </c>
      <c r="I159" s="155"/>
      <c r="L159" s="151"/>
      <c r="M159" s="156"/>
      <c r="T159" s="157"/>
      <c r="AT159" s="152" t="s">
        <v>176</v>
      </c>
      <c r="AU159" s="152" t="s">
        <v>84</v>
      </c>
      <c r="AV159" s="13" t="s">
        <v>84</v>
      </c>
      <c r="AW159" s="13" t="s">
        <v>37</v>
      </c>
      <c r="AX159" s="13" t="s">
        <v>75</v>
      </c>
      <c r="AY159" s="152" t="s">
        <v>165</v>
      </c>
    </row>
    <row r="160" spans="2:65" s="14" customFormat="1">
      <c r="B160" s="158"/>
      <c r="D160" s="145" t="s">
        <v>176</v>
      </c>
      <c r="E160" s="159" t="s">
        <v>19</v>
      </c>
      <c r="F160" s="160" t="s">
        <v>179</v>
      </c>
      <c r="H160" s="161">
        <v>117.86</v>
      </c>
      <c r="I160" s="162"/>
      <c r="L160" s="158"/>
      <c r="M160" s="163"/>
      <c r="T160" s="164"/>
      <c r="AT160" s="159" t="s">
        <v>176</v>
      </c>
      <c r="AU160" s="159" t="s">
        <v>84</v>
      </c>
      <c r="AV160" s="14" t="s">
        <v>172</v>
      </c>
      <c r="AW160" s="14" t="s">
        <v>37</v>
      </c>
      <c r="AX160" s="14" t="s">
        <v>14</v>
      </c>
      <c r="AY160" s="159" t="s">
        <v>165</v>
      </c>
    </row>
    <row r="161" spans="2:65" s="1" customFormat="1" ht="66.75" customHeight="1">
      <c r="B161" s="32"/>
      <c r="C161" s="127" t="s">
        <v>205</v>
      </c>
      <c r="D161" s="127" t="s">
        <v>167</v>
      </c>
      <c r="E161" s="128" t="s">
        <v>206</v>
      </c>
      <c r="F161" s="129" t="s">
        <v>207</v>
      </c>
      <c r="G161" s="130" t="s">
        <v>170</v>
      </c>
      <c r="H161" s="131">
        <v>117.86</v>
      </c>
      <c r="I161" s="132"/>
      <c r="J161" s="133">
        <f>ROUND(I161*H161,2)</f>
        <v>0</v>
      </c>
      <c r="K161" s="129" t="s">
        <v>171</v>
      </c>
      <c r="L161" s="32"/>
      <c r="M161" s="134" t="s">
        <v>19</v>
      </c>
      <c r="N161" s="135" t="s">
        <v>46</v>
      </c>
      <c r="P161" s="136">
        <f>O161*H161</f>
        <v>0</v>
      </c>
      <c r="Q161" s="136">
        <v>0</v>
      </c>
      <c r="R161" s="136">
        <f>Q161*H161</f>
        <v>0</v>
      </c>
      <c r="S161" s="136">
        <v>0.18</v>
      </c>
      <c r="T161" s="137">
        <f>S161*H161</f>
        <v>21.2148</v>
      </c>
      <c r="AR161" s="138" t="s">
        <v>172</v>
      </c>
      <c r="AT161" s="138" t="s">
        <v>167</v>
      </c>
      <c r="AU161" s="138" t="s">
        <v>84</v>
      </c>
      <c r="AY161" s="17" t="s">
        <v>165</v>
      </c>
      <c r="BE161" s="139">
        <f>IF(N161="základní",J161,0)</f>
        <v>0</v>
      </c>
      <c r="BF161" s="139">
        <f>IF(N161="snížená",J161,0)</f>
        <v>0</v>
      </c>
      <c r="BG161" s="139">
        <f>IF(N161="zákl. přenesená",J161,0)</f>
        <v>0</v>
      </c>
      <c r="BH161" s="139">
        <f>IF(N161="sníž. přenesená",J161,0)</f>
        <v>0</v>
      </c>
      <c r="BI161" s="139">
        <f>IF(N161="nulová",J161,0)</f>
        <v>0</v>
      </c>
      <c r="BJ161" s="17" t="s">
        <v>14</v>
      </c>
      <c r="BK161" s="139">
        <f>ROUND(I161*H161,2)</f>
        <v>0</v>
      </c>
      <c r="BL161" s="17" t="s">
        <v>172</v>
      </c>
      <c r="BM161" s="138" t="s">
        <v>208</v>
      </c>
    </row>
    <row r="162" spans="2:65" s="1" customFormat="1">
      <c r="B162" s="32"/>
      <c r="D162" s="140" t="s">
        <v>174</v>
      </c>
      <c r="F162" s="141" t="s">
        <v>209</v>
      </c>
      <c r="I162" s="142"/>
      <c r="L162" s="32"/>
      <c r="M162" s="143"/>
      <c r="T162" s="53"/>
      <c r="AT162" s="17" t="s">
        <v>174</v>
      </c>
      <c r="AU162" s="17" t="s">
        <v>84</v>
      </c>
    </row>
    <row r="163" spans="2:65" s="12" customFormat="1">
      <c r="B163" s="144"/>
      <c r="D163" s="145" t="s">
        <v>176</v>
      </c>
      <c r="E163" s="146" t="s">
        <v>19</v>
      </c>
      <c r="F163" s="147" t="s">
        <v>198</v>
      </c>
      <c r="H163" s="146" t="s">
        <v>19</v>
      </c>
      <c r="I163" s="148"/>
      <c r="L163" s="144"/>
      <c r="M163" s="149"/>
      <c r="T163" s="150"/>
      <c r="AT163" s="146" t="s">
        <v>176</v>
      </c>
      <c r="AU163" s="146" t="s">
        <v>84</v>
      </c>
      <c r="AV163" s="12" t="s">
        <v>14</v>
      </c>
      <c r="AW163" s="12" t="s">
        <v>37</v>
      </c>
      <c r="AX163" s="12" t="s">
        <v>75</v>
      </c>
      <c r="AY163" s="146" t="s">
        <v>165</v>
      </c>
    </row>
    <row r="164" spans="2:65" s="13" customFormat="1">
      <c r="B164" s="151"/>
      <c r="D164" s="145" t="s">
        <v>176</v>
      </c>
      <c r="E164" s="152" t="s">
        <v>19</v>
      </c>
      <c r="F164" s="153" t="s">
        <v>199</v>
      </c>
      <c r="H164" s="154">
        <v>117.86</v>
      </c>
      <c r="I164" s="155"/>
      <c r="L164" s="151"/>
      <c r="M164" s="156"/>
      <c r="T164" s="157"/>
      <c r="AT164" s="152" t="s">
        <v>176</v>
      </c>
      <c r="AU164" s="152" t="s">
        <v>84</v>
      </c>
      <c r="AV164" s="13" t="s">
        <v>84</v>
      </c>
      <c r="AW164" s="13" t="s">
        <v>37</v>
      </c>
      <c r="AX164" s="13" t="s">
        <v>75</v>
      </c>
      <c r="AY164" s="152" t="s">
        <v>165</v>
      </c>
    </row>
    <row r="165" spans="2:65" s="14" customFormat="1">
      <c r="B165" s="158"/>
      <c r="D165" s="145" t="s">
        <v>176</v>
      </c>
      <c r="E165" s="159" t="s">
        <v>19</v>
      </c>
      <c r="F165" s="160" t="s">
        <v>179</v>
      </c>
      <c r="H165" s="161">
        <v>117.86</v>
      </c>
      <c r="I165" s="162"/>
      <c r="L165" s="158"/>
      <c r="M165" s="163"/>
      <c r="T165" s="164"/>
      <c r="AT165" s="159" t="s">
        <v>176</v>
      </c>
      <c r="AU165" s="159" t="s">
        <v>84</v>
      </c>
      <c r="AV165" s="14" t="s">
        <v>172</v>
      </c>
      <c r="AW165" s="14" t="s">
        <v>37</v>
      </c>
      <c r="AX165" s="14" t="s">
        <v>14</v>
      </c>
      <c r="AY165" s="159" t="s">
        <v>165</v>
      </c>
    </row>
    <row r="166" spans="2:65" s="1" customFormat="1" ht="44.25" customHeight="1">
      <c r="B166" s="32"/>
      <c r="C166" s="127" t="s">
        <v>210</v>
      </c>
      <c r="D166" s="127" t="s">
        <v>167</v>
      </c>
      <c r="E166" s="128" t="s">
        <v>211</v>
      </c>
      <c r="F166" s="129" t="s">
        <v>212</v>
      </c>
      <c r="G166" s="130" t="s">
        <v>213</v>
      </c>
      <c r="H166" s="131">
        <v>13.249000000000001</v>
      </c>
      <c r="I166" s="132"/>
      <c r="J166" s="133">
        <f>ROUND(I166*H166,2)</f>
        <v>0</v>
      </c>
      <c r="K166" s="129" t="s">
        <v>171</v>
      </c>
      <c r="L166" s="32"/>
      <c r="M166" s="134" t="s">
        <v>19</v>
      </c>
      <c r="N166" s="135" t="s">
        <v>46</v>
      </c>
      <c r="P166" s="136">
        <f>O166*H166</f>
        <v>0</v>
      </c>
      <c r="Q166" s="136">
        <v>0</v>
      </c>
      <c r="R166" s="136">
        <f>Q166*H166</f>
        <v>0</v>
      </c>
      <c r="S166" s="136">
        <v>0</v>
      </c>
      <c r="T166" s="137">
        <f>S166*H166</f>
        <v>0</v>
      </c>
      <c r="AR166" s="138" t="s">
        <v>172</v>
      </c>
      <c r="AT166" s="138" t="s">
        <v>167</v>
      </c>
      <c r="AU166" s="138" t="s">
        <v>84</v>
      </c>
      <c r="AY166" s="17" t="s">
        <v>165</v>
      </c>
      <c r="BE166" s="139">
        <f>IF(N166="základní",J166,0)</f>
        <v>0</v>
      </c>
      <c r="BF166" s="139">
        <f>IF(N166="snížená",J166,0)</f>
        <v>0</v>
      </c>
      <c r="BG166" s="139">
        <f>IF(N166="zákl. přenesená",J166,0)</f>
        <v>0</v>
      </c>
      <c r="BH166" s="139">
        <f>IF(N166="sníž. přenesená",J166,0)</f>
        <v>0</v>
      </c>
      <c r="BI166" s="139">
        <f>IF(N166="nulová",J166,0)</f>
        <v>0</v>
      </c>
      <c r="BJ166" s="17" t="s">
        <v>14</v>
      </c>
      <c r="BK166" s="139">
        <f>ROUND(I166*H166,2)</f>
        <v>0</v>
      </c>
      <c r="BL166" s="17" t="s">
        <v>172</v>
      </c>
      <c r="BM166" s="138" t="s">
        <v>214</v>
      </c>
    </row>
    <row r="167" spans="2:65" s="1" customFormat="1">
      <c r="B167" s="32"/>
      <c r="D167" s="140" t="s">
        <v>174</v>
      </c>
      <c r="F167" s="141" t="s">
        <v>215</v>
      </c>
      <c r="I167" s="142"/>
      <c r="L167" s="32"/>
      <c r="M167" s="143"/>
      <c r="T167" s="53"/>
      <c r="AT167" s="17" t="s">
        <v>174</v>
      </c>
      <c r="AU167" s="17" t="s">
        <v>84</v>
      </c>
    </row>
    <row r="168" spans="2:65" s="12" customFormat="1">
      <c r="B168" s="144"/>
      <c r="D168" s="145" t="s">
        <v>176</v>
      </c>
      <c r="E168" s="146" t="s">
        <v>19</v>
      </c>
      <c r="F168" s="147" t="s">
        <v>216</v>
      </c>
      <c r="H168" s="146" t="s">
        <v>19</v>
      </c>
      <c r="I168" s="148"/>
      <c r="L168" s="144"/>
      <c r="M168" s="149"/>
      <c r="T168" s="150"/>
      <c r="AT168" s="146" t="s">
        <v>176</v>
      </c>
      <c r="AU168" s="146" t="s">
        <v>84</v>
      </c>
      <c r="AV168" s="12" t="s">
        <v>14</v>
      </c>
      <c r="AW168" s="12" t="s">
        <v>37</v>
      </c>
      <c r="AX168" s="12" t="s">
        <v>75</v>
      </c>
      <c r="AY168" s="146" t="s">
        <v>165</v>
      </c>
    </row>
    <row r="169" spans="2:65" s="12" customFormat="1">
      <c r="B169" s="144"/>
      <c r="D169" s="145" t="s">
        <v>176</v>
      </c>
      <c r="E169" s="146" t="s">
        <v>19</v>
      </c>
      <c r="F169" s="147" t="s">
        <v>217</v>
      </c>
      <c r="H169" s="146" t="s">
        <v>19</v>
      </c>
      <c r="I169" s="148"/>
      <c r="L169" s="144"/>
      <c r="M169" s="149"/>
      <c r="T169" s="150"/>
      <c r="AT169" s="146" t="s">
        <v>176</v>
      </c>
      <c r="AU169" s="146" t="s">
        <v>84</v>
      </c>
      <c r="AV169" s="12" t="s">
        <v>14</v>
      </c>
      <c r="AW169" s="12" t="s">
        <v>37</v>
      </c>
      <c r="AX169" s="12" t="s">
        <v>75</v>
      </c>
      <c r="AY169" s="146" t="s">
        <v>165</v>
      </c>
    </row>
    <row r="170" spans="2:65" s="13" customFormat="1">
      <c r="B170" s="151"/>
      <c r="D170" s="145" t="s">
        <v>176</v>
      </c>
      <c r="E170" s="152" t="s">
        <v>19</v>
      </c>
      <c r="F170" s="153" t="s">
        <v>218</v>
      </c>
      <c r="H170" s="154">
        <v>1.8360000000000001</v>
      </c>
      <c r="I170" s="155"/>
      <c r="L170" s="151"/>
      <c r="M170" s="156"/>
      <c r="T170" s="157"/>
      <c r="AT170" s="152" t="s">
        <v>176</v>
      </c>
      <c r="AU170" s="152" t="s">
        <v>84</v>
      </c>
      <c r="AV170" s="13" t="s">
        <v>84</v>
      </c>
      <c r="AW170" s="13" t="s">
        <v>37</v>
      </c>
      <c r="AX170" s="13" t="s">
        <v>75</v>
      </c>
      <c r="AY170" s="152" t="s">
        <v>165</v>
      </c>
    </row>
    <row r="171" spans="2:65" s="12" customFormat="1">
      <c r="B171" s="144"/>
      <c r="D171" s="145" t="s">
        <v>176</v>
      </c>
      <c r="E171" s="146" t="s">
        <v>19</v>
      </c>
      <c r="F171" s="147" t="s">
        <v>219</v>
      </c>
      <c r="H171" s="146" t="s">
        <v>19</v>
      </c>
      <c r="I171" s="148"/>
      <c r="L171" s="144"/>
      <c r="M171" s="149"/>
      <c r="T171" s="150"/>
      <c r="AT171" s="146" t="s">
        <v>176</v>
      </c>
      <c r="AU171" s="146" t="s">
        <v>84</v>
      </c>
      <c r="AV171" s="12" t="s">
        <v>14</v>
      </c>
      <c r="AW171" s="12" t="s">
        <v>37</v>
      </c>
      <c r="AX171" s="12" t="s">
        <v>75</v>
      </c>
      <c r="AY171" s="146" t="s">
        <v>165</v>
      </c>
    </row>
    <row r="172" spans="2:65" s="13" customFormat="1">
      <c r="B172" s="151"/>
      <c r="D172" s="145" t="s">
        <v>176</v>
      </c>
      <c r="E172" s="152" t="s">
        <v>19</v>
      </c>
      <c r="F172" s="153" t="s">
        <v>220</v>
      </c>
      <c r="H172" s="154">
        <v>2.8530000000000002</v>
      </c>
      <c r="I172" s="155"/>
      <c r="L172" s="151"/>
      <c r="M172" s="156"/>
      <c r="T172" s="157"/>
      <c r="AT172" s="152" t="s">
        <v>176</v>
      </c>
      <c r="AU172" s="152" t="s">
        <v>84</v>
      </c>
      <c r="AV172" s="13" t="s">
        <v>84</v>
      </c>
      <c r="AW172" s="13" t="s">
        <v>37</v>
      </c>
      <c r="AX172" s="13" t="s">
        <v>75</v>
      </c>
      <c r="AY172" s="152" t="s">
        <v>165</v>
      </c>
    </row>
    <row r="173" spans="2:65" s="12" customFormat="1">
      <c r="B173" s="144"/>
      <c r="D173" s="145" t="s">
        <v>176</v>
      </c>
      <c r="E173" s="146" t="s">
        <v>19</v>
      </c>
      <c r="F173" s="147" t="s">
        <v>221</v>
      </c>
      <c r="H173" s="146" t="s">
        <v>19</v>
      </c>
      <c r="I173" s="148"/>
      <c r="L173" s="144"/>
      <c r="M173" s="149"/>
      <c r="T173" s="150"/>
      <c r="AT173" s="146" t="s">
        <v>176</v>
      </c>
      <c r="AU173" s="146" t="s">
        <v>84</v>
      </c>
      <c r="AV173" s="12" t="s">
        <v>14</v>
      </c>
      <c r="AW173" s="12" t="s">
        <v>37</v>
      </c>
      <c r="AX173" s="12" t="s">
        <v>75</v>
      </c>
      <c r="AY173" s="146" t="s">
        <v>165</v>
      </c>
    </row>
    <row r="174" spans="2:65" s="13" customFormat="1">
      <c r="B174" s="151"/>
      <c r="D174" s="145" t="s">
        <v>176</v>
      </c>
      <c r="E174" s="152" t="s">
        <v>19</v>
      </c>
      <c r="F174" s="153" t="s">
        <v>222</v>
      </c>
      <c r="H174" s="154">
        <v>8.56</v>
      </c>
      <c r="I174" s="155"/>
      <c r="L174" s="151"/>
      <c r="M174" s="156"/>
      <c r="T174" s="157"/>
      <c r="AT174" s="152" t="s">
        <v>176</v>
      </c>
      <c r="AU174" s="152" t="s">
        <v>84</v>
      </c>
      <c r="AV174" s="13" t="s">
        <v>84</v>
      </c>
      <c r="AW174" s="13" t="s">
        <v>37</v>
      </c>
      <c r="AX174" s="13" t="s">
        <v>75</v>
      </c>
      <c r="AY174" s="152" t="s">
        <v>165</v>
      </c>
    </row>
    <row r="175" spans="2:65" s="14" customFormat="1">
      <c r="B175" s="158"/>
      <c r="D175" s="145" t="s">
        <v>176</v>
      </c>
      <c r="E175" s="159" t="s">
        <v>19</v>
      </c>
      <c r="F175" s="160" t="s">
        <v>179</v>
      </c>
      <c r="H175" s="161">
        <v>13.249000000000001</v>
      </c>
      <c r="I175" s="162"/>
      <c r="L175" s="158"/>
      <c r="M175" s="163"/>
      <c r="T175" s="164"/>
      <c r="AT175" s="159" t="s">
        <v>176</v>
      </c>
      <c r="AU175" s="159" t="s">
        <v>84</v>
      </c>
      <c r="AV175" s="14" t="s">
        <v>172</v>
      </c>
      <c r="AW175" s="14" t="s">
        <v>37</v>
      </c>
      <c r="AX175" s="14" t="s">
        <v>14</v>
      </c>
      <c r="AY175" s="159" t="s">
        <v>165</v>
      </c>
    </row>
    <row r="176" spans="2:65" s="1" customFormat="1" ht="49.2" customHeight="1">
      <c r="B176" s="32"/>
      <c r="C176" s="127" t="s">
        <v>223</v>
      </c>
      <c r="D176" s="127" t="s">
        <v>167</v>
      </c>
      <c r="E176" s="128" t="s">
        <v>224</v>
      </c>
      <c r="F176" s="129" t="s">
        <v>225</v>
      </c>
      <c r="G176" s="130" t="s">
        <v>213</v>
      </c>
      <c r="H176" s="131">
        <v>612.75599999999997</v>
      </c>
      <c r="I176" s="132"/>
      <c r="J176" s="133">
        <f>ROUND(I176*H176,2)</f>
        <v>0</v>
      </c>
      <c r="K176" s="129" t="s">
        <v>171</v>
      </c>
      <c r="L176" s="32"/>
      <c r="M176" s="134" t="s">
        <v>19</v>
      </c>
      <c r="N176" s="135" t="s">
        <v>46</v>
      </c>
      <c r="P176" s="136">
        <f>O176*H176</f>
        <v>0</v>
      </c>
      <c r="Q176" s="136">
        <v>0</v>
      </c>
      <c r="R176" s="136">
        <f>Q176*H176</f>
        <v>0</v>
      </c>
      <c r="S176" s="136">
        <v>0</v>
      </c>
      <c r="T176" s="137">
        <f>S176*H176</f>
        <v>0</v>
      </c>
      <c r="AR176" s="138" t="s">
        <v>172</v>
      </c>
      <c r="AT176" s="138" t="s">
        <v>167</v>
      </c>
      <c r="AU176" s="138" t="s">
        <v>84</v>
      </c>
      <c r="AY176" s="17" t="s">
        <v>165</v>
      </c>
      <c r="BE176" s="139">
        <f>IF(N176="základní",J176,0)</f>
        <v>0</v>
      </c>
      <c r="BF176" s="139">
        <f>IF(N176="snížená",J176,0)</f>
        <v>0</v>
      </c>
      <c r="BG176" s="139">
        <f>IF(N176="zákl. přenesená",J176,0)</f>
        <v>0</v>
      </c>
      <c r="BH176" s="139">
        <f>IF(N176="sníž. přenesená",J176,0)</f>
        <v>0</v>
      </c>
      <c r="BI176" s="139">
        <f>IF(N176="nulová",J176,0)</f>
        <v>0</v>
      </c>
      <c r="BJ176" s="17" t="s">
        <v>14</v>
      </c>
      <c r="BK176" s="139">
        <f>ROUND(I176*H176,2)</f>
        <v>0</v>
      </c>
      <c r="BL176" s="17" t="s">
        <v>172</v>
      </c>
      <c r="BM176" s="138" t="s">
        <v>226</v>
      </c>
    </row>
    <row r="177" spans="2:65" s="1" customFormat="1">
      <c r="B177" s="32"/>
      <c r="D177" s="140" t="s">
        <v>174</v>
      </c>
      <c r="F177" s="141" t="s">
        <v>227</v>
      </c>
      <c r="I177" s="142"/>
      <c r="L177" s="32"/>
      <c r="M177" s="143"/>
      <c r="T177" s="53"/>
      <c r="AT177" s="17" t="s">
        <v>174</v>
      </c>
      <c r="AU177" s="17" t="s">
        <v>84</v>
      </c>
    </row>
    <row r="178" spans="2:65" s="12" customFormat="1">
      <c r="B178" s="144"/>
      <c r="D178" s="145" t="s">
        <v>176</v>
      </c>
      <c r="E178" s="146" t="s">
        <v>19</v>
      </c>
      <c r="F178" s="147" t="s">
        <v>216</v>
      </c>
      <c r="H178" s="146" t="s">
        <v>19</v>
      </c>
      <c r="I178" s="148"/>
      <c r="L178" s="144"/>
      <c r="M178" s="149"/>
      <c r="T178" s="150"/>
      <c r="AT178" s="146" t="s">
        <v>176</v>
      </c>
      <c r="AU178" s="146" t="s">
        <v>84</v>
      </c>
      <c r="AV178" s="12" t="s">
        <v>14</v>
      </c>
      <c r="AW178" s="12" t="s">
        <v>37</v>
      </c>
      <c r="AX178" s="12" t="s">
        <v>75</v>
      </c>
      <c r="AY178" s="146" t="s">
        <v>165</v>
      </c>
    </row>
    <row r="179" spans="2:65" s="13" customFormat="1">
      <c r="B179" s="151"/>
      <c r="D179" s="145" t="s">
        <v>176</v>
      </c>
      <c r="E179" s="152" t="s">
        <v>19</v>
      </c>
      <c r="F179" s="153" t="s">
        <v>228</v>
      </c>
      <c r="H179" s="154">
        <v>212.49100000000001</v>
      </c>
      <c r="I179" s="155"/>
      <c r="L179" s="151"/>
      <c r="M179" s="156"/>
      <c r="T179" s="157"/>
      <c r="AT179" s="152" t="s">
        <v>176</v>
      </c>
      <c r="AU179" s="152" t="s">
        <v>84</v>
      </c>
      <c r="AV179" s="13" t="s">
        <v>84</v>
      </c>
      <c r="AW179" s="13" t="s">
        <v>37</v>
      </c>
      <c r="AX179" s="13" t="s">
        <v>75</v>
      </c>
      <c r="AY179" s="152" t="s">
        <v>165</v>
      </c>
    </row>
    <row r="180" spans="2:65" s="12" customFormat="1">
      <c r="B180" s="144"/>
      <c r="D180" s="145" t="s">
        <v>176</v>
      </c>
      <c r="E180" s="146" t="s">
        <v>19</v>
      </c>
      <c r="F180" s="147" t="s">
        <v>217</v>
      </c>
      <c r="H180" s="146" t="s">
        <v>19</v>
      </c>
      <c r="I180" s="148"/>
      <c r="L180" s="144"/>
      <c r="M180" s="149"/>
      <c r="T180" s="150"/>
      <c r="AT180" s="146" t="s">
        <v>176</v>
      </c>
      <c r="AU180" s="146" t="s">
        <v>84</v>
      </c>
      <c r="AV180" s="12" t="s">
        <v>14</v>
      </c>
      <c r="AW180" s="12" t="s">
        <v>37</v>
      </c>
      <c r="AX180" s="12" t="s">
        <v>75</v>
      </c>
      <c r="AY180" s="146" t="s">
        <v>165</v>
      </c>
    </row>
    <row r="181" spans="2:65" s="13" customFormat="1">
      <c r="B181" s="151"/>
      <c r="D181" s="145" t="s">
        <v>176</v>
      </c>
      <c r="E181" s="152" t="s">
        <v>19</v>
      </c>
      <c r="F181" s="153" t="s">
        <v>229</v>
      </c>
      <c r="H181" s="154">
        <v>125.134</v>
      </c>
      <c r="I181" s="155"/>
      <c r="L181" s="151"/>
      <c r="M181" s="156"/>
      <c r="T181" s="157"/>
      <c r="AT181" s="152" t="s">
        <v>176</v>
      </c>
      <c r="AU181" s="152" t="s">
        <v>84</v>
      </c>
      <c r="AV181" s="13" t="s">
        <v>84</v>
      </c>
      <c r="AW181" s="13" t="s">
        <v>37</v>
      </c>
      <c r="AX181" s="13" t="s">
        <v>75</v>
      </c>
      <c r="AY181" s="152" t="s">
        <v>165</v>
      </c>
    </row>
    <row r="182" spans="2:65" s="12" customFormat="1">
      <c r="B182" s="144"/>
      <c r="D182" s="145" t="s">
        <v>176</v>
      </c>
      <c r="E182" s="146" t="s">
        <v>19</v>
      </c>
      <c r="F182" s="147" t="s">
        <v>219</v>
      </c>
      <c r="H182" s="146" t="s">
        <v>19</v>
      </c>
      <c r="I182" s="148"/>
      <c r="L182" s="144"/>
      <c r="M182" s="149"/>
      <c r="T182" s="150"/>
      <c r="AT182" s="146" t="s">
        <v>176</v>
      </c>
      <c r="AU182" s="146" t="s">
        <v>84</v>
      </c>
      <c r="AV182" s="12" t="s">
        <v>14</v>
      </c>
      <c r="AW182" s="12" t="s">
        <v>37</v>
      </c>
      <c r="AX182" s="12" t="s">
        <v>75</v>
      </c>
      <c r="AY182" s="146" t="s">
        <v>165</v>
      </c>
    </row>
    <row r="183" spans="2:65" s="13" customFormat="1">
      <c r="B183" s="151"/>
      <c r="D183" s="145" t="s">
        <v>176</v>
      </c>
      <c r="E183" s="152" t="s">
        <v>19</v>
      </c>
      <c r="F183" s="153" t="s">
        <v>230</v>
      </c>
      <c r="H183" s="154">
        <v>65.475999999999999</v>
      </c>
      <c r="I183" s="155"/>
      <c r="L183" s="151"/>
      <c r="M183" s="156"/>
      <c r="T183" s="157"/>
      <c r="AT183" s="152" t="s">
        <v>176</v>
      </c>
      <c r="AU183" s="152" t="s">
        <v>84</v>
      </c>
      <c r="AV183" s="13" t="s">
        <v>84</v>
      </c>
      <c r="AW183" s="13" t="s">
        <v>37</v>
      </c>
      <c r="AX183" s="13" t="s">
        <v>75</v>
      </c>
      <c r="AY183" s="152" t="s">
        <v>165</v>
      </c>
    </row>
    <row r="184" spans="2:65" s="12" customFormat="1">
      <c r="B184" s="144"/>
      <c r="D184" s="145" t="s">
        <v>176</v>
      </c>
      <c r="E184" s="146" t="s">
        <v>19</v>
      </c>
      <c r="F184" s="147" t="s">
        <v>221</v>
      </c>
      <c r="H184" s="146" t="s">
        <v>19</v>
      </c>
      <c r="I184" s="148"/>
      <c r="L184" s="144"/>
      <c r="M184" s="149"/>
      <c r="T184" s="150"/>
      <c r="AT184" s="146" t="s">
        <v>176</v>
      </c>
      <c r="AU184" s="146" t="s">
        <v>84</v>
      </c>
      <c r="AV184" s="12" t="s">
        <v>14</v>
      </c>
      <c r="AW184" s="12" t="s">
        <v>37</v>
      </c>
      <c r="AX184" s="12" t="s">
        <v>75</v>
      </c>
      <c r="AY184" s="146" t="s">
        <v>165</v>
      </c>
    </row>
    <row r="185" spans="2:65" s="13" customFormat="1">
      <c r="B185" s="151"/>
      <c r="D185" s="145" t="s">
        <v>176</v>
      </c>
      <c r="E185" s="152" t="s">
        <v>19</v>
      </c>
      <c r="F185" s="153" t="s">
        <v>231</v>
      </c>
      <c r="H185" s="154">
        <v>171.05799999999999</v>
      </c>
      <c r="I185" s="155"/>
      <c r="L185" s="151"/>
      <c r="M185" s="156"/>
      <c r="T185" s="157"/>
      <c r="AT185" s="152" t="s">
        <v>176</v>
      </c>
      <c r="AU185" s="152" t="s">
        <v>84</v>
      </c>
      <c r="AV185" s="13" t="s">
        <v>84</v>
      </c>
      <c r="AW185" s="13" t="s">
        <v>37</v>
      </c>
      <c r="AX185" s="13" t="s">
        <v>75</v>
      </c>
      <c r="AY185" s="152" t="s">
        <v>165</v>
      </c>
    </row>
    <row r="186" spans="2:65" s="12" customFormat="1">
      <c r="B186" s="144"/>
      <c r="D186" s="145" t="s">
        <v>176</v>
      </c>
      <c r="E186" s="146" t="s">
        <v>19</v>
      </c>
      <c r="F186" s="147" t="s">
        <v>232</v>
      </c>
      <c r="H186" s="146" t="s">
        <v>19</v>
      </c>
      <c r="I186" s="148"/>
      <c r="L186" s="144"/>
      <c r="M186" s="149"/>
      <c r="T186" s="150"/>
      <c r="AT186" s="146" t="s">
        <v>176</v>
      </c>
      <c r="AU186" s="146" t="s">
        <v>84</v>
      </c>
      <c r="AV186" s="12" t="s">
        <v>14</v>
      </c>
      <c r="AW186" s="12" t="s">
        <v>37</v>
      </c>
      <c r="AX186" s="12" t="s">
        <v>75</v>
      </c>
      <c r="AY186" s="146" t="s">
        <v>165</v>
      </c>
    </row>
    <row r="187" spans="2:65" s="13" customFormat="1">
      <c r="B187" s="151"/>
      <c r="D187" s="145" t="s">
        <v>176</v>
      </c>
      <c r="E187" s="152" t="s">
        <v>19</v>
      </c>
      <c r="F187" s="153" t="s">
        <v>233</v>
      </c>
      <c r="H187" s="154">
        <v>38.597000000000001</v>
      </c>
      <c r="I187" s="155"/>
      <c r="L187" s="151"/>
      <c r="M187" s="156"/>
      <c r="T187" s="157"/>
      <c r="AT187" s="152" t="s">
        <v>176</v>
      </c>
      <c r="AU187" s="152" t="s">
        <v>84</v>
      </c>
      <c r="AV187" s="13" t="s">
        <v>84</v>
      </c>
      <c r="AW187" s="13" t="s">
        <v>37</v>
      </c>
      <c r="AX187" s="13" t="s">
        <v>75</v>
      </c>
      <c r="AY187" s="152" t="s">
        <v>165</v>
      </c>
    </row>
    <row r="188" spans="2:65" s="14" customFormat="1">
      <c r="B188" s="158"/>
      <c r="D188" s="145" t="s">
        <v>176</v>
      </c>
      <c r="E188" s="159" t="s">
        <v>19</v>
      </c>
      <c r="F188" s="160" t="s">
        <v>179</v>
      </c>
      <c r="H188" s="161">
        <v>612.75599999999997</v>
      </c>
      <c r="I188" s="162"/>
      <c r="L188" s="158"/>
      <c r="M188" s="163"/>
      <c r="T188" s="164"/>
      <c r="AT188" s="159" t="s">
        <v>176</v>
      </c>
      <c r="AU188" s="159" t="s">
        <v>84</v>
      </c>
      <c r="AV188" s="14" t="s">
        <v>172</v>
      </c>
      <c r="AW188" s="14" t="s">
        <v>37</v>
      </c>
      <c r="AX188" s="14" t="s">
        <v>14</v>
      </c>
      <c r="AY188" s="159" t="s">
        <v>165</v>
      </c>
    </row>
    <row r="189" spans="2:65" s="1" customFormat="1" ht="33" customHeight="1">
      <c r="B189" s="32"/>
      <c r="C189" s="127" t="s">
        <v>234</v>
      </c>
      <c r="D189" s="127" t="s">
        <v>167</v>
      </c>
      <c r="E189" s="128" t="s">
        <v>235</v>
      </c>
      <c r="F189" s="129" t="s">
        <v>236</v>
      </c>
      <c r="G189" s="130" t="s">
        <v>213</v>
      </c>
      <c r="H189" s="131">
        <v>39.840000000000003</v>
      </c>
      <c r="I189" s="132"/>
      <c r="J189" s="133">
        <f>ROUND(I189*H189,2)</f>
        <v>0</v>
      </c>
      <c r="K189" s="129" t="s">
        <v>19</v>
      </c>
      <c r="L189" s="32"/>
      <c r="M189" s="134" t="s">
        <v>19</v>
      </c>
      <c r="N189" s="135" t="s">
        <v>46</v>
      </c>
      <c r="P189" s="136">
        <f>O189*H189</f>
        <v>0</v>
      </c>
      <c r="Q189" s="136">
        <v>0</v>
      </c>
      <c r="R189" s="136">
        <f>Q189*H189</f>
        <v>0</v>
      </c>
      <c r="S189" s="136">
        <v>0</v>
      </c>
      <c r="T189" s="137">
        <f>S189*H189</f>
        <v>0</v>
      </c>
      <c r="AR189" s="138" t="s">
        <v>172</v>
      </c>
      <c r="AT189" s="138" t="s">
        <v>167</v>
      </c>
      <c r="AU189" s="138" t="s">
        <v>84</v>
      </c>
      <c r="AY189" s="17" t="s">
        <v>165</v>
      </c>
      <c r="BE189" s="139">
        <f>IF(N189="základní",J189,0)</f>
        <v>0</v>
      </c>
      <c r="BF189" s="139">
        <f>IF(N189="snížená",J189,0)</f>
        <v>0</v>
      </c>
      <c r="BG189" s="139">
        <f>IF(N189="zákl. přenesená",J189,0)</f>
        <v>0</v>
      </c>
      <c r="BH189" s="139">
        <f>IF(N189="sníž. přenesená",J189,0)</f>
        <v>0</v>
      </c>
      <c r="BI189" s="139">
        <f>IF(N189="nulová",J189,0)</f>
        <v>0</v>
      </c>
      <c r="BJ189" s="17" t="s">
        <v>14</v>
      </c>
      <c r="BK189" s="139">
        <f>ROUND(I189*H189,2)</f>
        <v>0</v>
      </c>
      <c r="BL189" s="17" t="s">
        <v>172</v>
      </c>
      <c r="BM189" s="138" t="s">
        <v>237</v>
      </c>
    </row>
    <row r="190" spans="2:65" s="12" customFormat="1">
      <c r="B190" s="144"/>
      <c r="D190" s="145" t="s">
        <v>176</v>
      </c>
      <c r="E190" s="146" t="s">
        <v>19</v>
      </c>
      <c r="F190" s="147" t="s">
        <v>238</v>
      </c>
      <c r="H190" s="146" t="s">
        <v>19</v>
      </c>
      <c r="I190" s="148"/>
      <c r="L190" s="144"/>
      <c r="M190" s="149"/>
      <c r="T190" s="150"/>
      <c r="AT190" s="146" t="s">
        <v>176</v>
      </c>
      <c r="AU190" s="146" t="s">
        <v>84</v>
      </c>
      <c r="AV190" s="12" t="s">
        <v>14</v>
      </c>
      <c r="AW190" s="12" t="s">
        <v>37</v>
      </c>
      <c r="AX190" s="12" t="s">
        <v>75</v>
      </c>
      <c r="AY190" s="146" t="s">
        <v>165</v>
      </c>
    </row>
    <row r="191" spans="2:65" s="13" customFormat="1">
      <c r="B191" s="151"/>
      <c r="D191" s="145" t="s">
        <v>176</v>
      </c>
      <c r="E191" s="152" t="s">
        <v>19</v>
      </c>
      <c r="F191" s="153" t="s">
        <v>239</v>
      </c>
      <c r="H191" s="154">
        <v>39.840000000000003</v>
      </c>
      <c r="I191" s="155"/>
      <c r="L191" s="151"/>
      <c r="M191" s="156"/>
      <c r="T191" s="157"/>
      <c r="AT191" s="152" t="s">
        <v>176</v>
      </c>
      <c r="AU191" s="152" t="s">
        <v>84</v>
      </c>
      <c r="AV191" s="13" t="s">
        <v>84</v>
      </c>
      <c r="AW191" s="13" t="s">
        <v>37</v>
      </c>
      <c r="AX191" s="13" t="s">
        <v>75</v>
      </c>
      <c r="AY191" s="152" t="s">
        <v>165</v>
      </c>
    </row>
    <row r="192" spans="2:65" s="14" customFormat="1">
      <c r="B192" s="158"/>
      <c r="D192" s="145" t="s">
        <v>176</v>
      </c>
      <c r="E192" s="159" t="s">
        <v>19</v>
      </c>
      <c r="F192" s="160" t="s">
        <v>179</v>
      </c>
      <c r="H192" s="161">
        <v>39.840000000000003</v>
      </c>
      <c r="I192" s="162"/>
      <c r="L192" s="158"/>
      <c r="M192" s="163"/>
      <c r="T192" s="164"/>
      <c r="AT192" s="159" t="s">
        <v>176</v>
      </c>
      <c r="AU192" s="159" t="s">
        <v>84</v>
      </c>
      <c r="AV192" s="14" t="s">
        <v>172</v>
      </c>
      <c r="AW192" s="14" t="s">
        <v>37</v>
      </c>
      <c r="AX192" s="14" t="s">
        <v>14</v>
      </c>
      <c r="AY192" s="159" t="s">
        <v>165</v>
      </c>
    </row>
    <row r="193" spans="2:65" s="1" customFormat="1" ht="66.75" customHeight="1">
      <c r="B193" s="32"/>
      <c r="C193" s="127" t="s">
        <v>240</v>
      </c>
      <c r="D193" s="127" t="s">
        <v>167</v>
      </c>
      <c r="E193" s="128" t="s">
        <v>241</v>
      </c>
      <c r="F193" s="129" t="s">
        <v>242</v>
      </c>
      <c r="G193" s="130" t="s">
        <v>213</v>
      </c>
      <c r="H193" s="131">
        <v>985.34100000000001</v>
      </c>
      <c r="I193" s="132"/>
      <c r="J193" s="133">
        <f>ROUND(I193*H193,2)</f>
        <v>0</v>
      </c>
      <c r="K193" s="129" t="s">
        <v>171</v>
      </c>
      <c r="L193" s="32"/>
      <c r="M193" s="134" t="s">
        <v>19</v>
      </c>
      <c r="N193" s="135" t="s">
        <v>46</v>
      </c>
      <c r="P193" s="136">
        <f>O193*H193</f>
        <v>0</v>
      </c>
      <c r="Q193" s="136">
        <v>0</v>
      </c>
      <c r="R193" s="136">
        <f>Q193*H193</f>
        <v>0</v>
      </c>
      <c r="S193" s="136">
        <v>0</v>
      </c>
      <c r="T193" s="137">
        <f>S193*H193</f>
        <v>0</v>
      </c>
      <c r="AR193" s="138" t="s">
        <v>172</v>
      </c>
      <c r="AT193" s="138" t="s">
        <v>167</v>
      </c>
      <c r="AU193" s="138" t="s">
        <v>84</v>
      </c>
      <c r="AY193" s="17" t="s">
        <v>165</v>
      </c>
      <c r="BE193" s="139">
        <f>IF(N193="základní",J193,0)</f>
        <v>0</v>
      </c>
      <c r="BF193" s="139">
        <f>IF(N193="snížená",J193,0)</f>
        <v>0</v>
      </c>
      <c r="BG193" s="139">
        <f>IF(N193="zákl. přenesená",J193,0)</f>
        <v>0</v>
      </c>
      <c r="BH193" s="139">
        <f>IF(N193="sníž. přenesená",J193,0)</f>
        <v>0</v>
      </c>
      <c r="BI193" s="139">
        <f>IF(N193="nulová",J193,0)</f>
        <v>0</v>
      </c>
      <c r="BJ193" s="17" t="s">
        <v>14</v>
      </c>
      <c r="BK193" s="139">
        <f>ROUND(I193*H193,2)</f>
        <v>0</v>
      </c>
      <c r="BL193" s="17" t="s">
        <v>172</v>
      </c>
      <c r="BM193" s="138" t="s">
        <v>243</v>
      </c>
    </row>
    <row r="194" spans="2:65" s="1" customFormat="1">
      <c r="B194" s="32"/>
      <c r="D194" s="140" t="s">
        <v>174</v>
      </c>
      <c r="F194" s="141" t="s">
        <v>244</v>
      </c>
      <c r="I194" s="142"/>
      <c r="L194" s="32"/>
      <c r="M194" s="143"/>
      <c r="T194" s="53"/>
      <c r="AT194" s="17" t="s">
        <v>174</v>
      </c>
      <c r="AU194" s="17" t="s">
        <v>84</v>
      </c>
    </row>
    <row r="195" spans="2:65" s="12" customFormat="1" ht="20.399999999999999">
      <c r="B195" s="144"/>
      <c r="D195" s="145" t="s">
        <v>176</v>
      </c>
      <c r="E195" s="146" t="s">
        <v>19</v>
      </c>
      <c r="F195" s="147" t="s">
        <v>245</v>
      </c>
      <c r="H195" s="146" t="s">
        <v>19</v>
      </c>
      <c r="I195" s="148"/>
      <c r="L195" s="144"/>
      <c r="M195" s="149"/>
      <c r="T195" s="150"/>
      <c r="AT195" s="146" t="s">
        <v>176</v>
      </c>
      <c r="AU195" s="146" t="s">
        <v>84</v>
      </c>
      <c r="AV195" s="12" t="s">
        <v>14</v>
      </c>
      <c r="AW195" s="12" t="s">
        <v>37</v>
      </c>
      <c r="AX195" s="12" t="s">
        <v>75</v>
      </c>
      <c r="AY195" s="146" t="s">
        <v>165</v>
      </c>
    </row>
    <row r="196" spans="2:65" s="13" customFormat="1">
      <c r="B196" s="151"/>
      <c r="D196" s="145" t="s">
        <v>176</v>
      </c>
      <c r="E196" s="152" t="s">
        <v>19</v>
      </c>
      <c r="F196" s="153" t="s">
        <v>228</v>
      </c>
      <c r="H196" s="154">
        <v>212.49100000000001</v>
      </c>
      <c r="I196" s="155"/>
      <c r="L196" s="151"/>
      <c r="M196" s="156"/>
      <c r="T196" s="157"/>
      <c r="AT196" s="152" t="s">
        <v>176</v>
      </c>
      <c r="AU196" s="152" t="s">
        <v>84</v>
      </c>
      <c r="AV196" s="13" t="s">
        <v>84</v>
      </c>
      <c r="AW196" s="13" t="s">
        <v>37</v>
      </c>
      <c r="AX196" s="13" t="s">
        <v>75</v>
      </c>
      <c r="AY196" s="152" t="s">
        <v>165</v>
      </c>
    </row>
    <row r="197" spans="2:65" s="12" customFormat="1">
      <c r="B197" s="144"/>
      <c r="D197" s="145" t="s">
        <v>176</v>
      </c>
      <c r="E197" s="146" t="s">
        <v>19</v>
      </c>
      <c r="F197" s="147" t="s">
        <v>217</v>
      </c>
      <c r="H197" s="146" t="s">
        <v>19</v>
      </c>
      <c r="I197" s="148"/>
      <c r="L197" s="144"/>
      <c r="M197" s="149"/>
      <c r="T197" s="150"/>
      <c r="AT197" s="146" t="s">
        <v>176</v>
      </c>
      <c r="AU197" s="146" t="s">
        <v>84</v>
      </c>
      <c r="AV197" s="12" t="s">
        <v>14</v>
      </c>
      <c r="AW197" s="12" t="s">
        <v>37</v>
      </c>
      <c r="AX197" s="12" t="s">
        <v>75</v>
      </c>
      <c r="AY197" s="146" t="s">
        <v>165</v>
      </c>
    </row>
    <row r="198" spans="2:65" s="13" customFormat="1">
      <c r="B198" s="151"/>
      <c r="D198" s="145" t="s">
        <v>176</v>
      </c>
      <c r="E198" s="152" t="s">
        <v>19</v>
      </c>
      <c r="F198" s="153" t="s">
        <v>246</v>
      </c>
      <c r="H198" s="154">
        <v>126.97</v>
      </c>
      <c r="I198" s="155"/>
      <c r="L198" s="151"/>
      <c r="M198" s="156"/>
      <c r="T198" s="157"/>
      <c r="AT198" s="152" t="s">
        <v>176</v>
      </c>
      <c r="AU198" s="152" t="s">
        <v>84</v>
      </c>
      <c r="AV198" s="13" t="s">
        <v>84</v>
      </c>
      <c r="AW198" s="13" t="s">
        <v>37</v>
      </c>
      <c r="AX198" s="13" t="s">
        <v>75</v>
      </c>
      <c r="AY198" s="152" t="s">
        <v>165</v>
      </c>
    </row>
    <row r="199" spans="2:65" s="12" customFormat="1">
      <c r="B199" s="144"/>
      <c r="D199" s="145" t="s">
        <v>176</v>
      </c>
      <c r="E199" s="146" t="s">
        <v>19</v>
      </c>
      <c r="F199" s="147" t="s">
        <v>219</v>
      </c>
      <c r="H199" s="146" t="s">
        <v>19</v>
      </c>
      <c r="I199" s="148"/>
      <c r="L199" s="144"/>
      <c r="M199" s="149"/>
      <c r="T199" s="150"/>
      <c r="AT199" s="146" t="s">
        <v>176</v>
      </c>
      <c r="AU199" s="146" t="s">
        <v>84</v>
      </c>
      <c r="AV199" s="12" t="s">
        <v>14</v>
      </c>
      <c r="AW199" s="12" t="s">
        <v>37</v>
      </c>
      <c r="AX199" s="12" t="s">
        <v>75</v>
      </c>
      <c r="AY199" s="146" t="s">
        <v>165</v>
      </c>
    </row>
    <row r="200" spans="2:65" s="13" customFormat="1">
      <c r="B200" s="151"/>
      <c r="D200" s="145" t="s">
        <v>176</v>
      </c>
      <c r="E200" s="152" t="s">
        <v>19</v>
      </c>
      <c r="F200" s="153" t="s">
        <v>247</v>
      </c>
      <c r="H200" s="154">
        <v>68.328999999999994</v>
      </c>
      <c r="I200" s="155"/>
      <c r="L200" s="151"/>
      <c r="M200" s="156"/>
      <c r="T200" s="157"/>
      <c r="AT200" s="152" t="s">
        <v>176</v>
      </c>
      <c r="AU200" s="152" t="s">
        <v>84</v>
      </c>
      <c r="AV200" s="13" t="s">
        <v>84</v>
      </c>
      <c r="AW200" s="13" t="s">
        <v>37</v>
      </c>
      <c r="AX200" s="13" t="s">
        <v>75</v>
      </c>
      <c r="AY200" s="152" t="s">
        <v>165</v>
      </c>
    </row>
    <row r="201" spans="2:65" s="12" customFormat="1">
      <c r="B201" s="144"/>
      <c r="D201" s="145" t="s">
        <v>176</v>
      </c>
      <c r="E201" s="146" t="s">
        <v>19</v>
      </c>
      <c r="F201" s="147" t="s">
        <v>221</v>
      </c>
      <c r="H201" s="146" t="s">
        <v>19</v>
      </c>
      <c r="I201" s="148"/>
      <c r="L201" s="144"/>
      <c r="M201" s="149"/>
      <c r="T201" s="150"/>
      <c r="AT201" s="146" t="s">
        <v>176</v>
      </c>
      <c r="AU201" s="146" t="s">
        <v>84</v>
      </c>
      <c r="AV201" s="12" t="s">
        <v>14</v>
      </c>
      <c r="AW201" s="12" t="s">
        <v>37</v>
      </c>
      <c r="AX201" s="12" t="s">
        <v>75</v>
      </c>
      <c r="AY201" s="146" t="s">
        <v>165</v>
      </c>
    </row>
    <row r="202" spans="2:65" s="13" customFormat="1">
      <c r="B202" s="151"/>
      <c r="D202" s="145" t="s">
        <v>176</v>
      </c>
      <c r="E202" s="152" t="s">
        <v>19</v>
      </c>
      <c r="F202" s="153" t="s">
        <v>222</v>
      </c>
      <c r="H202" s="154">
        <v>8.56</v>
      </c>
      <c r="I202" s="155"/>
      <c r="L202" s="151"/>
      <c r="M202" s="156"/>
      <c r="T202" s="157"/>
      <c r="AT202" s="152" t="s">
        <v>176</v>
      </c>
      <c r="AU202" s="152" t="s">
        <v>84</v>
      </c>
      <c r="AV202" s="13" t="s">
        <v>84</v>
      </c>
      <c r="AW202" s="13" t="s">
        <v>37</v>
      </c>
      <c r="AX202" s="13" t="s">
        <v>75</v>
      </c>
      <c r="AY202" s="152" t="s">
        <v>165</v>
      </c>
    </row>
    <row r="203" spans="2:65" s="13" customFormat="1">
      <c r="B203" s="151"/>
      <c r="D203" s="145" t="s">
        <v>176</v>
      </c>
      <c r="E203" s="152" t="s">
        <v>19</v>
      </c>
      <c r="F203" s="153" t="s">
        <v>231</v>
      </c>
      <c r="H203" s="154">
        <v>171.05799999999999</v>
      </c>
      <c r="I203" s="155"/>
      <c r="L203" s="151"/>
      <c r="M203" s="156"/>
      <c r="T203" s="157"/>
      <c r="AT203" s="152" t="s">
        <v>176</v>
      </c>
      <c r="AU203" s="152" t="s">
        <v>84</v>
      </c>
      <c r="AV203" s="13" t="s">
        <v>84</v>
      </c>
      <c r="AW203" s="13" t="s">
        <v>37</v>
      </c>
      <c r="AX203" s="13" t="s">
        <v>75</v>
      </c>
      <c r="AY203" s="152" t="s">
        <v>165</v>
      </c>
    </row>
    <row r="204" spans="2:65" s="12" customFormat="1">
      <c r="B204" s="144"/>
      <c r="D204" s="145" t="s">
        <v>176</v>
      </c>
      <c r="E204" s="146" t="s">
        <v>19</v>
      </c>
      <c r="F204" s="147" t="s">
        <v>232</v>
      </c>
      <c r="H204" s="146" t="s">
        <v>19</v>
      </c>
      <c r="I204" s="148"/>
      <c r="L204" s="144"/>
      <c r="M204" s="149"/>
      <c r="T204" s="150"/>
      <c r="AT204" s="146" t="s">
        <v>176</v>
      </c>
      <c r="AU204" s="146" t="s">
        <v>84</v>
      </c>
      <c r="AV204" s="12" t="s">
        <v>14</v>
      </c>
      <c r="AW204" s="12" t="s">
        <v>37</v>
      </c>
      <c r="AX204" s="12" t="s">
        <v>75</v>
      </c>
      <c r="AY204" s="146" t="s">
        <v>165</v>
      </c>
    </row>
    <row r="205" spans="2:65" s="13" customFormat="1">
      <c r="B205" s="151"/>
      <c r="D205" s="145" t="s">
        <v>176</v>
      </c>
      <c r="E205" s="152" t="s">
        <v>19</v>
      </c>
      <c r="F205" s="153" t="s">
        <v>233</v>
      </c>
      <c r="H205" s="154">
        <v>38.597000000000001</v>
      </c>
      <c r="I205" s="155"/>
      <c r="L205" s="151"/>
      <c r="M205" s="156"/>
      <c r="T205" s="157"/>
      <c r="AT205" s="152" t="s">
        <v>176</v>
      </c>
      <c r="AU205" s="152" t="s">
        <v>84</v>
      </c>
      <c r="AV205" s="13" t="s">
        <v>84</v>
      </c>
      <c r="AW205" s="13" t="s">
        <v>37</v>
      </c>
      <c r="AX205" s="13" t="s">
        <v>75</v>
      </c>
      <c r="AY205" s="152" t="s">
        <v>165</v>
      </c>
    </row>
    <row r="206" spans="2:65" s="12" customFormat="1" ht="20.399999999999999">
      <c r="B206" s="144"/>
      <c r="D206" s="145" t="s">
        <v>176</v>
      </c>
      <c r="E206" s="146" t="s">
        <v>19</v>
      </c>
      <c r="F206" s="147" t="s">
        <v>248</v>
      </c>
      <c r="H206" s="146" t="s">
        <v>19</v>
      </c>
      <c r="I206" s="148"/>
      <c r="L206" s="144"/>
      <c r="M206" s="149"/>
      <c r="T206" s="150"/>
      <c r="AT206" s="146" t="s">
        <v>176</v>
      </c>
      <c r="AU206" s="146" t="s">
        <v>84</v>
      </c>
      <c r="AV206" s="12" t="s">
        <v>14</v>
      </c>
      <c r="AW206" s="12" t="s">
        <v>37</v>
      </c>
      <c r="AX206" s="12" t="s">
        <v>75</v>
      </c>
      <c r="AY206" s="146" t="s">
        <v>165</v>
      </c>
    </row>
    <row r="207" spans="2:65" s="13" customFormat="1">
      <c r="B207" s="151"/>
      <c r="D207" s="145" t="s">
        <v>176</v>
      </c>
      <c r="E207" s="152" t="s">
        <v>19</v>
      </c>
      <c r="F207" s="153" t="s">
        <v>249</v>
      </c>
      <c r="H207" s="154">
        <v>319.49599999999998</v>
      </c>
      <c r="I207" s="155"/>
      <c r="L207" s="151"/>
      <c r="M207" s="156"/>
      <c r="T207" s="157"/>
      <c r="AT207" s="152" t="s">
        <v>176</v>
      </c>
      <c r="AU207" s="152" t="s">
        <v>84</v>
      </c>
      <c r="AV207" s="13" t="s">
        <v>84</v>
      </c>
      <c r="AW207" s="13" t="s">
        <v>37</v>
      </c>
      <c r="AX207" s="13" t="s">
        <v>75</v>
      </c>
      <c r="AY207" s="152" t="s">
        <v>165</v>
      </c>
    </row>
    <row r="208" spans="2:65" s="12" customFormat="1">
      <c r="B208" s="144"/>
      <c r="D208" s="145" t="s">
        <v>176</v>
      </c>
      <c r="E208" s="146" t="s">
        <v>19</v>
      </c>
      <c r="F208" s="147" t="s">
        <v>238</v>
      </c>
      <c r="H208" s="146" t="s">
        <v>19</v>
      </c>
      <c r="I208" s="148"/>
      <c r="L208" s="144"/>
      <c r="M208" s="149"/>
      <c r="T208" s="150"/>
      <c r="AT208" s="146" t="s">
        <v>176</v>
      </c>
      <c r="AU208" s="146" t="s">
        <v>84</v>
      </c>
      <c r="AV208" s="12" t="s">
        <v>14</v>
      </c>
      <c r="AW208" s="12" t="s">
        <v>37</v>
      </c>
      <c r="AX208" s="12" t="s">
        <v>75</v>
      </c>
      <c r="AY208" s="146" t="s">
        <v>165</v>
      </c>
    </row>
    <row r="209" spans="2:65" s="13" customFormat="1">
      <c r="B209" s="151"/>
      <c r="D209" s="145" t="s">
        <v>176</v>
      </c>
      <c r="E209" s="152" t="s">
        <v>19</v>
      </c>
      <c r="F209" s="153" t="s">
        <v>239</v>
      </c>
      <c r="H209" s="154">
        <v>39.840000000000003</v>
      </c>
      <c r="I209" s="155"/>
      <c r="L209" s="151"/>
      <c r="M209" s="156"/>
      <c r="T209" s="157"/>
      <c r="AT209" s="152" t="s">
        <v>176</v>
      </c>
      <c r="AU209" s="152" t="s">
        <v>84</v>
      </c>
      <c r="AV209" s="13" t="s">
        <v>84</v>
      </c>
      <c r="AW209" s="13" t="s">
        <v>37</v>
      </c>
      <c r="AX209" s="13" t="s">
        <v>75</v>
      </c>
      <c r="AY209" s="152" t="s">
        <v>165</v>
      </c>
    </row>
    <row r="210" spans="2:65" s="14" customFormat="1">
      <c r="B210" s="158"/>
      <c r="D210" s="145" t="s">
        <v>176</v>
      </c>
      <c r="E210" s="159" t="s">
        <v>19</v>
      </c>
      <c r="F210" s="160" t="s">
        <v>179</v>
      </c>
      <c r="H210" s="161">
        <v>985.34100000000001</v>
      </c>
      <c r="I210" s="162"/>
      <c r="L210" s="158"/>
      <c r="M210" s="163"/>
      <c r="T210" s="164"/>
      <c r="AT210" s="159" t="s">
        <v>176</v>
      </c>
      <c r="AU210" s="159" t="s">
        <v>84</v>
      </c>
      <c r="AV210" s="14" t="s">
        <v>172</v>
      </c>
      <c r="AW210" s="14" t="s">
        <v>37</v>
      </c>
      <c r="AX210" s="14" t="s">
        <v>14</v>
      </c>
      <c r="AY210" s="159" t="s">
        <v>165</v>
      </c>
    </row>
    <row r="211" spans="2:65" s="1" customFormat="1" ht="49.2" customHeight="1">
      <c r="B211" s="32"/>
      <c r="C211" s="127" t="s">
        <v>250</v>
      </c>
      <c r="D211" s="127" t="s">
        <v>167</v>
      </c>
      <c r="E211" s="128" t="s">
        <v>251</v>
      </c>
      <c r="F211" s="129" t="s">
        <v>252</v>
      </c>
      <c r="G211" s="130" t="s">
        <v>182</v>
      </c>
      <c r="H211" s="131">
        <v>4</v>
      </c>
      <c r="I211" s="132"/>
      <c r="J211" s="133">
        <f>ROUND(I211*H211,2)</f>
        <v>0</v>
      </c>
      <c r="K211" s="129" t="s">
        <v>171</v>
      </c>
      <c r="L211" s="32"/>
      <c r="M211" s="134" t="s">
        <v>19</v>
      </c>
      <c r="N211" s="135" t="s">
        <v>46</v>
      </c>
      <c r="P211" s="136">
        <f>O211*H211</f>
        <v>0</v>
      </c>
      <c r="Q211" s="136">
        <v>0</v>
      </c>
      <c r="R211" s="136">
        <f>Q211*H211</f>
        <v>0</v>
      </c>
      <c r="S211" s="136">
        <v>0</v>
      </c>
      <c r="T211" s="137">
        <f>S211*H211</f>
        <v>0</v>
      </c>
      <c r="AR211" s="138" t="s">
        <v>172</v>
      </c>
      <c r="AT211" s="138" t="s">
        <v>167</v>
      </c>
      <c r="AU211" s="138" t="s">
        <v>84</v>
      </c>
      <c r="AY211" s="17" t="s">
        <v>165</v>
      </c>
      <c r="BE211" s="139">
        <f>IF(N211="základní",J211,0)</f>
        <v>0</v>
      </c>
      <c r="BF211" s="139">
        <f>IF(N211="snížená",J211,0)</f>
        <v>0</v>
      </c>
      <c r="BG211" s="139">
        <f>IF(N211="zákl. přenesená",J211,0)</f>
        <v>0</v>
      </c>
      <c r="BH211" s="139">
        <f>IF(N211="sníž. přenesená",J211,0)</f>
        <v>0</v>
      </c>
      <c r="BI211" s="139">
        <f>IF(N211="nulová",J211,0)</f>
        <v>0</v>
      </c>
      <c r="BJ211" s="17" t="s">
        <v>14</v>
      </c>
      <c r="BK211" s="139">
        <f>ROUND(I211*H211,2)</f>
        <v>0</v>
      </c>
      <c r="BL211" s="17" t="s">
        <v>172</v>
      </c>
      <c r="BM211" s="138" t="s">
        <v>253</v>
      </c>
    </row>
    <row r="212" spans="2:65" s="1" customFormat="1">
      <c r="B212" s="32"/>
      <c r="D212" s="140" t="s">
        <v>174</v>
      </c>
      <c r="F212" s="141" t="s">
        <v>254</v>
      </c>
      <c r="I212" s="142"/>
      <c r="L212" s="32"/>
      <c r="M212" s="143"/>
      <c r="T212" s="53"/>
      <c r="AT212" s="17" t="s">
        <v>174</v>
      </c>
      <c r="AU212" s="17" t="s">
        <v>84</v>
      </c>
    </row>
    <row r="213" spans="2:65" s="12" customFormat="1">
      <c r="B213" s="144"/>
      <c r="D213" s="145" t="s">
        <v>176</v>
      </c>
      <c r="E213" s="146" t="s">
        <v>19</v>
      </c>
      <c r="F213" s="147" t="s">
        <v>185</v>
      </c>
      <c r="H213" s="146" t="s">
        <v>19</v>
      </c>
      <c r="I213" s="148"/>
      <c r="L213" s="144"/>
      <c r="M213" s="149"/>
      <c r="T213" s="150"/>
      <c r="AT213" s="146" t="s">
        <v>176</v>
      </c>
      <c r="AU213" s="146" t="s">
        <v>84</v>
      </c>
      <c r="AV213" s="12" t="s">
        <v>14</v>
      </c>
      <c r="AW213" s="12" t="s">
        <v>37</v>
      </c>
      <c r="AX213" s="12" t="s">
        <v>75</v>
      </c>
      <c r="AY213" s="146" t="s">
        <v>165</v>
      </c>
    </row>
    <row r="214" spans="2:65" s="13" customFormat="1">
      <c r="B214" s="151"/>
      <c r="D214" s="145" t="s">
        <v>176</v>
      </c>
      <c r="E214" s="152" t="s">
        <v>19</v>
      </c>
      <c r="F214" s="153" t="s">
        <v>14</v>
      </c>
      <c r="H214" s="154">
        <v>1</v>
      </c>
      <c r="I214" s="155"/>
      <c r="L214" s="151"/>
      <c r="M214" s="156"/>
      <c r="T214" s="157"/>
      <c r="AT214" s="152" t="s">
        <v>176</v>
      </c>
      <c r="AU214" s="152" t="s">
        <v>84</v>
      </c>
      <c r="AV214" s="13" t="s">
        <v>84</v>
      </c>
      <c r="AW214" s="13" t="s">
        <v>37</v>
      </c>
      <c r="AX214" s="13" t="s">
        <v>75</v>
      </c>
      <c r="AY214" s="152" t="s">
        <v>165</v>
      </c>
    </row>
    <row r="215" spans="2:65" s="12" customFormat="1">
      <c r="B215" s="144"/>
      <c r="D215" s="145" t="s">
        <v>176</v>
      </c>
      <c r="E215" s="146" t="s">
        <v>19</v>
      </c>
      <c r="F215" s="147" t="s">
        <v>186</v>
      </c>
      <c r="H215" s="146" t="s">
        <v>19</v>
      </c>
      <c r="I215" s="148"/>
      <c r="L215" s="144"/>
      <c r="M215" s="149"/>
      <c r="T215" s="150"/>
      <c r="AT215" s="146" t="s">
        <v>176</v>
      </c>
      <c r="AU215" s="146" t="s">
        <v>84</v>
      </c>
      <c r="AV215" s="12" t="s">
        <v>14</v>
      </c>
      <c r="AW215" s="12" t="s">
        <v>37</v>
      </c>
      <c r="AX215" s="12" t="s">
        <v>75</v>
      </c>
      <c r="AY215" s="146" t="s">
        <v>165</v>
      </c>
    </row>
    <row r="216" spans="2:65" s="13" customFormat="1">
      <c r="B216" s="151"/>
      <c r="D216" s="145" t="s">
        <v>176</v>
      </c>
      <c r="E216" s="152" t="s">
        <v>19</v>
      </c>
      <c r="F216" s="153" t="s">
        <v>187</v>
      </c>
      <c r="H216" s="154">
        <v>3</v>
      </c>
      <c r="I216" s="155"/>
      <c r="L216" s="151"/>
      <c r="M216" s="156"/>
      <c r="T216" s="157"/>
      <c r="AT216" s="152" t="s">
        <v>176</v>
      </c>
      <c r="AU216" s="152" t="s">
        <v>84</v>
      </c>
      <c r="AV216" s="13" t="s">
        <v>84</v>
      </c>
      <c r="AW216" s="13" t="s">
        <v>37</v>
      </c>
      <c r="AX216" s="13" t="s">
        <v>75</v>
      </c>
      <c r="AY216" s="152" t="s">
        <v>165</v>
      </c>
    </row>
    <row r="217" spans="2:65" s="14" customFormat="1">
      <c r="B217" s="158"/>
      <c r="D217" s="145" t="s">
        <v>176</v>
      </c>
      <c r="E217" s="159" t="s">
        <v>19</v>
      </c>
      <c r="F217" s="160" t="s">
        <v>179</v>
      </c>
      <c r="H217" s="161">
        <v>4</v>
      </c>
      <c r="I217" s="162"/>
      <c r="L217" s="158"/>
      <c r="M217" s="163"/>
      <c r="T217" s="164"/>
      <c r="AT217" s="159" t="s">
        <v>176</v>
      </c>
      <c r="AU217" s="159" t="s">
        <v>84</v>
      </c>
      <c r="AV217" s="14" t="s">
        <v>172</v>
      </c>
      <c r="AW217" s="14" t="s">
        <v>37</v>
      </c>
      <c r="AX217" s="14" t="s">
        <v>14</v>
      </c>
      <c r="AY217" s="159" t="s">
        <v>165</v>
      </c>
    </row>
    <row r="218" spans="2:65" s="1" customFormat="1" ht="62.7" customHeight="1">
      <c r="B218" s="32"/>
      <c r="C218" s="127" t="s">
        <v>8</v>
      </c>
      <c r="D218" s="127" t="s">
        <v>167</v>
      </c>
      <c r="E218" s="128" t="s">
        <v>255</v>
      </c>
      <c r="F218" s="129" t="s">
        <v>256</v>
      </c>
      <c r="G218" s="130" t="s">
        <v>213</v>
      </c>
      <c r="H218" s="131">
        <v>950.48099999999999</v>
      </c>
      <c r="I218" s="132"/>
      <c r="J218" s="133">
        <f>ROUND(I218*H218,2)</f>
        <v>0</v>
      </c>
      <c r="K218" s="129" t="s">
        <v>171</v>
      </c>
      <c r="L218" s="32"/>
      <c r="M218" s="134" t="s">
        <v>19</v>
      </c>
      <c r="N218" s="135" t="s">
        <v>46</v>
      </c>
      <c r="P218" s="136">
        <f>O218*H218</f>
        <v>0</v>
      </c>
      <c r="Q218" s="136">
        <v>0</v>
      </c>
      <c r="R218" s="136">
        <f>Q218*H218</f>
        <v>0</v>
      </c>
      <c r="S218" s="136">
        <v>0</v>
      </c>
      <c r="T218" s="137">
        <f>S218*H218</f>
        <v>0</v>
      </c>
      <c r="AR218" s="138" t="s">
        <v>172</v>
      </c>
      <c r="AT218" s="138" t="s">
        <v>167</v>
      </c>
      <c r="AU218" s="138" t="s">
        <v>84</v>
      </c>
      <c r="AY218" s="17" t="s">
        <v>165</v>
      </c>
      <c r="BE218" s="139">
        <f>IF(N218="základní",J218,0)</f>
        <v>0</v>
      </c>
      <c r="BF218" s="139">
        <f>IF(N218="snížená",J218,0)</f>
        <v>0</v>
      </c>
      <c r="BG218" s="139">
        <f>IF(N218="zákl. přenesená",J218,0)</f>
        <v>0</v>
      </c>
      <c r="BH218" s="139">
        <f>IF(N218="sníž. přenesená",J218,0)</f>
        <v>0</v>
      </c>
      <c r="BI218" s="139">
        <f>IF(N218="nulová",J218,0)</f>
        <v>0</v>
      </c>
      <c r="BJ218" s="17" t="s">
        <v>14</v>
      </c>
      <c r="BK218" s="139">
        <f>ROUND(I218*H218,2)</f>
        <v>0</v>
      </c>
      <c r="BL218" s="17" t="s">
        <v>172</v>
      </c>
      <c r="BM218" s="138" t="s">
        <v>257</v>
      </c>
    </row>
    <row r="219" spans="2:65" s="1" customFormat="1">
      <c r="B219" s="32"/>
      <c r="D219" s="140" t="s">
        <v>174</v>
      </c>
      <c r="F219" s="141" t="s">
        <v>258</v>
      </c>
      <c r="I219" s="142"/>
      <c r="L219" s="32"/>
      <c r="M219" s="143"/>
      <c r="T219" s="53"/>
      <c r="AT219" s="17" t="s">
        <v>174</v>
      </c>
      <c r="AU219" s="17" t="s">
        <v>84</v>
      </c>
    </row>
    <row r="220" spans="2:65" s="12" customFormat="1">
      <c r="B220" s="144"/>
      <c r="D220" s="145" t="s">
        <v>176</v>
      </c>
      <c r="E220" s="146" t="s">
        <v>19</v>
      </c>
      <c r="F220" s="147" t="s">
        <v>216</v>
      </c>
      <c r="H220" s="146" t="s">
        <v>19</v>
      </c>
      <c r="I220" s="148"/>
      <c r="L220" s="144"/>
      <c r="M220" s="149"/>
      <c r="T220" s="150"/>
      <c r="AT220" s="146" t="s">
        <v>176</v>
      </c>
      <c r="AU220" s="146" t="s">
        <v>84</v>
      </c>
      <c r="AV220" s="12" t="s">
        <v>14</v>
      </c>
      <c r="AW220" s="12" t="s">
        <v>37</v>
      </c>
      <c r="AX220" s="12" t="s">
        <v>75</v>
      </c>
      <c r="AY220" s="146" t="s">
        <v>165</v>
      </c>
    </row>
    <row r="221" spans="2:65" s="12" customFormat="1">
      <c r="B221" s="144"/>
      <c r="D221" s="145" t="s">
        <v>176</v>
      </c>
      <c r="E221" s="146" t="s">
        <v>19</v>
      </c>
      <c r="F221" s="147" t="s">
        <v>217</v>
      </c>
      <c r="H221" s="146" t="s">
        <v>19</v>
      </c>
      <c r="I221" s="148"/>
      <c r="L221" s="144"/>
      <c r="M221" s="149"/>
      <c r="T221" s="150"/>
      <c r="AT221" s="146" t="s">
        <v>176</v>
      </c>
      <c r="AU221" s="146" t="s">
        <v>84</v>
      </c>
      <c r="AV221" s="12" t="s">
        <v>14</v>
      </c>
      <c r="AW221" s="12" t="s">
        <v>37</v>
      </c>
      <c r="AX221" s="12" t="s">
        <v>75</v>
      </c>
      <c r="AY221" s="146" t="s">
        <v>165</v>
      </c>
    </row>
    <row r="222" spans="2:65" s="13" customFormat="1">
      <c r="B222" s="151"/>
      <c r="D222" s="145" t="s">
        <v>176</v>
      </c>
      <c r="E222" s="152" t="s">
        <v>19</v>
      </c>
      <c r="F222" s="153" t="s">
        <v>218</v>
      </c>
      <c r="H222" s="154">
        <v>1.8360000000000001</v>
      </c>
      <c r="I222" s="155"/>
      <c r="L222" s="151"/>
      <c r="M222" s="156"/>
      <c r="T222" s="157"/>
      <c r="AT222" s="152" t="s">
        <v>176</v>
      </c>
      <c r="AU222" s="152" t="s">
        <v>84</v>
      </c>
      <c r="AV222" s="13" t="s">
        <v>84</v>
      </c>
      <c r="AW222" s="13" t="s">
        <v>37</v>
      </c>
      <c r="AX222" s="13" t="s">
        <v>75</v>
      </c>
      <c r="AY222" s="152" t="s">
        <v>165</v>
      </c>
    </row>
    <row r="223" spans="2:65" s="12" customFormat="1">
      <c r="B223" s="144"/>
      <c r="D223" s="145" t="s">
        <v>176</v>
      </c>
      <c r="E223" s="146" t="s">
        <v>19</v>
      </c>
      <c r="F223" s="147" t="s">
        <v>219</v>
      </c>
      <c r="H223" s="146" t="s">
        <v>19</v>
      </c>
      <c r="I223" s="148"/>
      <c r="L223" s="144"/>
      <c r="M223" s="149"/>
      <c r="T223" s="150"/>
      <c r="AT223" s="146" t="s">
        <v>176</v>
      </c>
      <c r="AU223" s="146" t="s">
        <v>84</v>
      </c>
      <c r="AV223" s="12" t="s">
        <v>14</v>
      </c>
      <c r="AW223" s="12" t="s">
        <v>37</v>
      </c>
      <c r="AX223" s="12" t="s">
        <v>75</v>
      </c>
      <c r="AY223" s="146" t="s">
        <v>165</v>
      </c>
    </row>
    <row r="224" spans="2:65" s="13" customFormat="1">
      <c r="B224" s="151"/>
      <c r="D224" s="145" t="s">
        <v>176</v>
      </c>
      <c r="E224" s="152" t="s">
        <v>19</v>
      </c>
      <c r="F224" s="153" t="s">
        <v>220</v>
      </c>
      <c r="H224" s="154">
        <v>2.8530000000000002</v>
      </c>
      <c r="I224" s="155"/>
      <c r="L224" s="151"/>
      <c r="M224" s="156"/>
      <c r="T224" s="157"/>
      <c r="AT224" s="152" t="s">
        <v>176</v>
      </c>
      <c r="AU224" s="152" t="s">
        <v>84</v>
      </c>
      <c r="AV224" s="13" t="s">
        <v>84</v>
      </c>
      <c r="AW224" s="13" t="s">
        <v>37</v>
      </c>
      <c r="AX224" s="13" t="s">
        <v>75</v>
      </c>
      <c r="AY224" s="152" t="s">
        <v>165</v>
      </c>
    </row>
    <row r="225" spans="2:51" s="12" customFormat="1">
      <c r="B225" s="144"/>
      <c r="D225" s="145" t="s">
        <v>176</v>
      </c>
      <c r="E225" s="146" t="s">
        <v>19</v>
      </c>
      <c r="F225" s="147" t="s">
        <v>221</v>
      </c>
      <c r="H225" s="146" t="s">
        <v>19</v>
      </c>
      <c r="I225" s="148"/>
      <c r="L225" s="144"/>
      <c r="M225" s="149"/>
      <c r="T225" s="150"/>
      <c r="AT225" s="146" t="s">
        <v>176</v>
      </c>
      <c r="AU225" s="146" t="s">
        <v>84</v>
      </c>
      <c r="AV225" s="12" t="s">
        <v>14</v>
      </c>
      <c r="AW225" s="12" t="s">
        <v>37</v>
      </c>
      <c r="AX225" s="12" t="s">
        <v>75</v>
      </c>
      <c r="AY225" s="146" t="s">
        <v>165</v>
      </c>
    </row>
    <row r="226" spans="2:51" s="13" customFormat="1">
      <c r="B226" s="151"/>
      <c r="D226" s="145" t="s">
        <v>176</v>
      </c>
      <c r="E226" s="152" t="s">
        <v>19</v>
      </c>
      <c r="F226" s="153" t="s">
        <v>222</v>
      </c>
      <c r="H226" s="154">
        <v>8.56</v>
      </c>
      <c r="I226" s="155"/>
      <c r="L226" s="151"/>
      <c r="M226" s="156"/>
      <c r="T226" s="157"/>
      <c r="AT226" s="152" t="s">
        <v>176</v>
      </c>
      <c r="AU226" s="152" t="s">
        <v>84</v>
      </c>
      <c r="AV226" s="13" t="s">
        <v>84</v>
      </c>
      <c r="AW226" s="13" t="s">
        <v>37</v>
      </c>
      <c r="AX226" s="13" t="s">
        <v>75</v>
      </c>
      <c r="AY226" s="152" t="s">
        <v>165</v>
      </c>
    </row>
    <row r="227" spans="2:51" s="12" customFormat="1">
      <c r="B227" s="144"/>
      <c r="D227" s="145" t="s">
        <v>176</v>
      </c>
      <c r="E227" s="146" t="s">
        <v>19</v>
      </c>
      <c r="F227" s="147" t="s">
        <v>216</v>
      </c>
      <c r="H227" s="146" t="s">
        <v>19</v>
      </c>
      <c r="I227" s="148"/>
      <c r="L227" s="144"/>
      <c r="M227" s="149"/>
      <c r="T227" s="150"/>
      <c r="AT227" s="146" t="s">
        <v>176</v>
      </c>
      <c r="AU227" s="146" t="s">
        <v>84</v>
      </c>
      <c r="AV227" s="12" t="s">
        <v>14</v>
      </c>
      <c r="AW227" s="12" t="s">
        <v>37</v>
      </c>
      <c r="AX227" s="12" t="s">
        <v>75</v>
      </c>
      <c r="AY227" s="146" t="s">
        <v>165</v>
      </c>
    </row>
    <row r="228" spans="2:51" s="13" customFormat="1">
      <c r="B228" s="151"/>
      <c r="D228" s="145" t="s">
        <v>176</v>
      </c>
      <c r="E228" s="152" t="s">
        <v>19</v>
      </c>
      <c r="F228" s="153" t="s">
        <v>228</v>
      </c>
      <c r="H228" s="154">
        <v>212.49100000000001</v>
      </c>
      <c r="I228" s="155"/>
      <c r="L228" s="151"/>
      <c r="M228" s="156"/>
      <c r="T228" s="157"/>
      <c r="AT228" s="152" t="s">
        <v>176</v>
      </c>
      <c r="AU228" s="152" t="s">
        <v>84</v>
      </c>
      <c r="AV228" s="13" t="s">
        <v>84</v>
      </c>
      <c r="AW228" s="13" t="s">
        <v>37</v>
      </c>
      <c r="AX228" s="13" t="s">
        <v>75</v>
      </c>
      <c r="AY228" s="152" t="s">
        <v>165</v>
      </c>
    </row>
    <row r="229" spans="2:51" s="12" customFormat="1">
      <c r="B229" s="144"/>
      <c r="D229" s="145" t="s">
        <v>176</v>
      </c>
      <c r="E229" s="146" t="s">
        <v>19</v>
      </c>
      <c r="F229" s="147" t="s">
        <v>217</v>
      </c>
      <c r="H229" s="146" t="s">
        <v>19</v>
      </c>
      <c r="I229" s="148"/>
      <c r="L229" s="144"/>
      <c r="M229" s="149"/>
      <c r="T229" s="150"/>
      <c r="AT229" s="146" t="s">
        <v>176</v>
      </c>
      <c r="AU229" s="146" t="s">
        <v>84</v>
      </c>
      <c r="AV229" s="12" t="s">
        <v>14</v>
      </c>
      <c r="AW229" s="12" t="s">
        <v>37</v>
      </c>
      <c r="AX229" s="12" t="s">
        <v>75</v>
      </c>
      <c r="AY229" s="146" t="s">
        <v>165</v>
      </c>
    </row>
    <row r="230" spans="2:51" s="13" customFormat="1">
      <c r="B230" s="151"/>
      <c r="D230" s="145" t="s">
        <v>176</v>
      </c>
      <c r="E230" s="152" t="s">
        <v>19</v>
      </c>
      <c r="F230" s="153" t="s">
        <v>229</v>
      </c>
      <c r="H230" s="154">
        <v>125.134</v>
      </c>
      <c r="I230" s="155"/>
      <c r="L230" s="151"/>
      <c r="M230" s="156"/>
      <c r="T230" s="157"/>
      <c r="AT230" s="152" t="s">
        <v>176</v>
      </c>
      <c r="AU230" s="152" t="s">
        <v>84</v>
      </c>
      <c r="AV230" s="13" t="s">
        <v>84</v>
      </c>
      <c r="AW230" s="13" t="s">
        <v>37</v>
      </c>
      <c r="AX230" s="13" t="s">
        <v>75</v>
      </c>
      <c r="AY230" s="152" t="s">
        <v>165</v>
      </c>
    </row>
    <row r="231" spans="2:51" s="12" customFormat="1">
      <c r="B231" s="144"/>
      <c r="D231" s="145" t="s">
        <v>176</v>
      </c>
      <c r="E231" s="146" t="s">
        <v>19</v>
      </c>
      <c r="F231" s="147" t="s">
        <v>219</v>
      </c>
      <c r="H231" s="146" t="s">
        <v>19</v>
      </c>
      <c r="I231" s="148"/>
      <c r="L231" s="144"/>
      <c r="M231" s="149"/>
      <c r="T231" s="150"/>
      <c r="AT231" s="146" t="s">
        <v>176</v>
      </c>
      <c r="AU231" s="146" t="s">
        <v>84</v>
      </c>
      <c r="AV231" s="12" t="s">
        <v>14</v>
      </c>
      <c r="AW231" s="12" t="s">
        <v>37</v>
      </c>
      <c r="AX231" s="12" t="s">
        <v>75</v>
      </c>
      <c r="AY231" s="146" t="s">
        <v>165</v>
      </c>
    </row>
    <row r="232" spans="2:51" s="13" customFormat="1">
      <c r="B232" s="151"/>
      <c r="D232" s="145" t="s">
        <v>176</v>
      </c>
      <c r="E232" s="152" t="s">
        <v>19</v>
      </c>
      <c r="F232" s="153" t="s">
        <v>230</v>
      </c>
      <c r="H232" s="154">
        <v>65.475999999999999</v>
      </c>
      <c r="I232" s="155"/>
      <c r="L232" s="151"/>
      <c r="M232" s="156"/>
      <c r="T232" s="157"/>
      <c r="AT232" s="152" t="s">
        <v>176</v>
      </c>
      <c r="AU232" s="152" t="s">
        <v>84</v>
      </c>
      <c r="AV232" s="13" t="s">
        <v>84</v>
      </c>
      <c r="AW232" s="13" t="s">
        <v>37</v>
      </c>
      <c r="AX232" s="13" t="s">
        <v>75</v>
      </c>
      <c r="AY232" s="152" t="s">
        <v>165</v>
      </c>
    </row>
    <row r="233" spans="2:51" s="12" customFormat="1">
      <c r="B233" s="144"/>
      <c r="D233" s="145" t="s">
        <v>176</v>
      </c>
      <c r="E233" s="146" t="s">
        <v>19</v>
      </c>
      <c r="F233" s="147" t="s">
        <v>221</v>
      </c>
      <c r="H233" s="146" t="s">
        <v>19</v>
      </c>
      <c r="I233" s="148"/>
      <c r="L233" s="144"/>
      <c r="M233" s="149"/>
      <c r="T233" s="150"/>
      <c r="AT233" s="146" t="s">
        <v>176</v>
      </c>
      <c r="AU233" s="146" t="s">
        <v>84</v>
      </c>
      <c r="AV233" s="12" t="s">
        <v>14</v>
      </c>
      <c r="AW233" s="12" t="s">
        <v>37</v>
      </c>
      <c r="AX233" s="12" t="s">
        <v>75</v>
      </c>
      <c r="AY233" s="146" t="s">
        <v>165</v>
      </c>
    </row>
    <row r="234" spans="2:51" s="13" customFormat="1">
      <c r="B234" s="151"/>
      <c r="D234" s="145" t="s">
        <v>176</v>
      </c>
      <c r="E234" s="152" t="s">
        <v>19</v>
      </c>
      <c r="F234" s="153" t="s">
        <v>231</v>
      </c>
      <c r="H234" s="154">
        <v>171.05799999999999</v>
      </c>
      <c r="I234" s="155"/>
      <c r="L234" s="151"/>
      <c r="M234" s="156"/>
      <c r="T234" s="157"/>
      <c r="AT234" s="152" t="s">
        <v>176</v>
      </c>
      <c r="AU234" s="152" t="s">
        <v>84</v>
      </c>
      <c r="AV234" s="13" t="s">
        <v>84</v>
      </c>
      <c r="AW234" s="13" t="s">
        <v>37</v>
      </c>
      <c r="AX234" s="13" t="s">
        <v>75</v>
      </c>
      <c r="AY234" s="152" t="s">
        <v>165</v>
      </c>
    </row>
    <row r="235" spans="2:51" s="12" customFormat="1">
      <c r="B235" s="144"/>
      <c r="D235" s="145" t="s">
        <v>176</v>
      </c>
      <c r="E235" s="146" t="s">
        <v>19</v>
      </c>
      <c r="F235" s="147" t="s">
        <v>232</v>
      </c>
      <c r="H235" s="146" t="s">
        <v>19</v>
      </c>
      <c r="I235" s="148"/>
      <c r="L235" s="144"/>
      <c r="M235" s="149"/>
      <c r="T235" s="150"/>
      <c r="AT235" s="146" t="s">
        <v>176</v>
      </c>
      <c r="AU235" s="146" t="s">
        <v>84</v>
      </c>
      <c r="AV235" s="12" t="s">
        <v>14</v>
      </c>
      <c r="AW235" s="12" t="s">
        <v>37</v>
      </c>
      <c r="AX235" s="12" t="s">
        <v>75</v>
      </c>
      <c r="AY235" s="146" t="s">
        <v>165</v>
      </c>
    </row>
    <row r="236" spans="2:51" s="13" customFormat="1">
      <c r="B236" s="151"/>
      <c r="D236" s="145" t="s">
        <v>176</v>
      </c>
      <c r="E236" s="152" t="s">
        <v>19</v>
      </c>
      <c r="F236" s="153" t="s">
        <v>233</v>
      </c>
      <c r="H236" s="154">
        <v>38.597000000000001</v>
      </c>
      <c r="I236" s="155"/>
      <c r="L236" s="151"/>
      <c r="M236" s="156"/>
      <c r="T236" s="157"/>
      <c r="AT236" s="152" t="s">
        <v>176</v>
      </c>
      <c r="AU236" s="152" t="s">
        <v>84</v>
      </c>
      <c r="AV236" s="13" t="s">
        <v>84</v>
      </c>
      <c r="AW236" s="13" t="s">
        <v>37</v>
      </c>
      <c r="AX236" s="13" t="s">
        <v>75</v>
      </c>
      <c r="AY236" s="152" t="s">
        <v>165</v>
      </c>
    </row>
    <row r="237" spans="2:51" s="12" customFormat="1" ht="20.399999999999999">
      <c r="B237" s="144"/>
      <c r="D237" s="145" t="s">
        <v>176</v>
      </c>
      <c r="E237" s="146" t="s">
        <v>19</v>
      </c>
      <c r="F237" s="147" t="s">
        <v>248</v>
      </c>
      <c r="H237" s="146" t="s">
        <v>19</v>
      </c>
      <c r="I237" s="148"/>
      <c r="L237" s="144"/>
      <c r="M237" s="149"/>
      <c r="T237" s="150"/>
      <c r="AT237" s="146" t="s">
        <v>176</v>
      </c>
      <c r="AU237" s="146" t="s">
        <v>84</v>
      </c>
      <c r="AV237" s="12" t="s">
        <v>14</v>
      </c>
      <c r="AW237" s="12" t="s">
        <v>37</v>
      </c>
      <c r="AX237" s="12" t="s">
        <v>75</v>
      </c>
      <c r="AY237" s="146" t="s">
        <v>165</v>
      </c>
    </row>
    <row r="238" spans="2:51" s="13" customFormat="1">
      <c r="B238" s="151"/>
      <c r="D238" s="145" t="s">
        <v>176</v>
      </c>
      <c r="E238" s="152" t="s">
        <v>19</v>
      </c>
      <c r="F238" s="153" t="s">
        <v>249</v>
      </c>
      <c r="H238" s="154">
        <v>319.49599999999998</v>
      </c>
      <c r="I238" s="155"/>
      <c r="L238" s="151"/>
      <c r="M238" s="156"/>
      <c r="T238" s="157"/>
      <c r="AT238" s="152" t="s">
        <v>176</v>
      </c>
      <c r="AU238" s="152" t="s">
        <v>84</v>
      </c>
      <c r="AV238" s="13" t="s">
        <v>84</v>
      </c>
      <c r="AW238" s="13" t="s">
        <v>37</v>
      </c>
      <c r="AX238" s="13" t="s">
        <v>75</v>
      </c>
      <c r="AY238" s="152" t="s">
        <v>165</v>
      </c>
    </row>
    <row r="239" spans="2:51" s="12" customFormat="1">
      <c r="B239" s="144"/>
      <c r="D239" s="145" t="s">
        <v>176</v>
      </c>
      <c r="E239" s="146" t="s">
        <v>19</v>
      </c>
      <c r="F239" s="147" t="s">
        <v>238</v>
      </c>
      <c r="H239" s="146" t="s">
        <v>19</v>
      </c>
      <c r="I239" s="148"/>
      <c r="L239" s="144"/>
      <c r="M239" s="149"/>
      <c r="T239" s="150"/>
      <c r="AT239" s="146" t="s">
        <v>176</v>
      </c>
      <c r="AU239" s="146" t="s">
        <v>84</v>
      </c>
      <c r="AV239" s="12" t="s">
        <v>14</v>
      </c>
      <c r="AW239" s="12" t="s">
        <v>37</v>
      </c>
      <c r="AX239" s="12" t="s">
        <v>75</v>
      </c>
      <c r="AY239" s="146" t="s">
        <v>165</v>
      </c>
    </row>
    <row r="240" spans="2:51" s="13" customFormat="1">
      <c r="B240" s="151"/>
      <c r="D240" s="145" t="s">
        <v>176</v>
      </c>
      <c r="E240" s="152" t="s">
        <v>19</v>
      </c>
      <c r="F240" s="153" t="s">
        <v>259</v>
      </c>
      <c r="H240" s="154">
        <v>4.9800000000000004</v>
      </c>
      <c r="I240" s="155"/>
      <c r="L240" s="151"/>
      <c r="M240" s="156"/>
      <c r="T240" s="157"/>
      <c r="AT240" s="152" t="s">
        <v>176</v>
      </c>
      <c r="AU240" s="152" t="s">
        <v>84</v>
      </c>
      <c r="AV240" s="13" t="s">
        <v>84</v>
      </c>
      <c r="AW240" s="13" t="s">
        <v>37</v>
      </c>
      <c r="AX240" s="13" t="s">
        <v>75</v>
      </c>
      <c r="AY240" s="152" t="s">
        <v>165</v>
      </c>
    </row>
    <row r="241" spans="2:65" s="14" customFormat="1">
      <c r="B241" s="158"/>
      <c r="D241" s="145" t="s">
        <v>176</v>
      </c>
      <c r="E241" s="159" t="s">
        <v>19</v>
      </c>
      <c r="F241" s="160" t="s">
        <v>179</v>
      </c>
      <c r="H241" s="161">
        <v>950.48099999999999</v>
      </c>
      <c r="I241" s="162"/>
      <c r="L241" s="158"/>
      <c r="M241" s="163"/>
      <c r="T241" s="164"/>
      <c r="AT241" s="159" t="s">
        <v>176</v>
      </c>
      <c r="AU241" s="159" t="s">
        <v>84</v>
      </c>
      <c r="AV241" s="14" t="s">
        <v>172</v>
      </c>
      <c r="AW241" s="14" t="s">
        <v>37</v>
      </c>
      <c r="AX241" s="14" t="s">
        <v>14</v>
      </c>
      <c r="AY241" s="159" t="s">
        <v>165</v>
      </c>
    </row>
    <row r="242" spans="2:65" s="1" customFormat="1" ht="37.950000000000003" customHeight="1">
      <c r="B242" s="32"/>
      <c r="C242" s="127" t="s">
        <v>260</v>
      </c>
      <c r="D242" s="127" t="s">
        <v>167</v>
      </c>
      <c r="E242" s="128" t="s">
        <v>261</v>
      </c>
      <c r="F242" s="129" t="s">
        <v>262</v>
      </c>
      <c r="G242" s="130" t="s">
        <v>213</v>
      </c>
      <c r="H242" s="131">
        <v>39.840000000000003</v>
      </c>
      <c r="I242" s="132"/>
      <c r="J242" s="133">
        <f>ROUND(I242*H242,2)</f>
        <v>0</v>
      </c>
      <c r="K242" s="129" t="s">
        <v>19</v>
      </c>
      <c r="L242" s="32"/>
      <c r="M242" s="134" t="s">
        <v>19</v>
      </c>
      <c r="N242" s="135" t="s">
        <v>46</v>
      </c>
      <c r="P242" s="136">
        <f>O242*H242</f>
        <v>0</v>
      </c>
      <c r="Q242" s="136">
        <v>0</v>
      </c>
      <c r="R242" s="136">
        <f>Q242*H242</f>
        <v>0</v>
      </c>
      <c r="S242" s="136">
        <v>0</v>
      </c>
      <c r="T242" s="137">
        <f>S242*H242</f>
        <v>0</v>
      </c>
      <c r="AR242" s="138" t="s">
        <v>172</v>
      </c>
      <c r="AT242" s="138" t="s">
        <v>167</v>
      </c>
      <c r="AU242" s="138" t="s">
        <v>84</v>
      </c>
      <c r="AY242" s="17" t="s">
        <v>165</v>
      </c>
      <c r="BE242" s="139">
        <f>IF(N242="základní",J242,0)</f>
        <v>0</v>
      </c>
      <c r="BF242" s="139">
        <f>IF(N242="snížená",J242,0)</f>
        <v>0</v>
      </c>
      <c r="BG242" s="139">
        <f>IF(N242="zákl. přenesená",J242,0)</f>
        <v>0</v>
      </c>
      <c r="BH242" s="139">
        <f>IF(N242="sníž. přenesená",J242,0)</f>
        <v>0</v>
      </c>
      <c r="BI242" s="139">
        <f>IF(N242="nulová",J242,0)</f>
        <v>0</v>
      </c>
      <c r="BJ242" s="17" t="s">
        <v>14</v>
      </c>
      <c r="BK242" s="139">
        <f>ROUND(I242*H242,2)</f>
        <v>0</v>
      </c>
      <c r="BL242" s="17" t="s">
        <v>172</v>
      </c>
      <c r="BM242" s="138" t="s">
        <v>263</v>
      </c>
    </row>
    <row r="243" spans="2:65" s="12" customFormat="1">
      <c r="B243" s="144"/>
      <c r="D243" s="145" t="s">
        <v>176</v>
      </c>
      <c r="E243" s="146" t="s">
        <v>19</v>
      </c>
      <c r="F243" s="147" t="s">
        <v>238</v>
      </c>
      <c r="H243" s="146" t="s">
        <v>19</v>
      </c>
      <c r="I243" s="148"/>
      <c r="L243" s="144"/>
      <c r="M243" s="149"/>
      <c r="T243" s="150"/>
      <c r="AT243" s="146" t="s">
        <v>176</v>
      </c>
      <c r="AU243" s="146" t="s">
        <v>84</v>
      </c>
      <c r="AV243" s="12" t="s">
        <v>14</v>
      </c>
      <c r="AW243" s="12" t="s">
        <v>37</v>
      </c>
      <c r="AX243" s="12" t="s">
        <v>75</v>
      </c>
      <c r="AY243" s="146" t="s">
        <v>165</v>
      </c>
    </row>
    <row r="244" spans="2:65" s="13" customFormat="1">
      <c r="B244" s="151"/>
      <c r="D244" s="145" t="s">
        <v>176</v>
      </c>
      <c r="E244" s="152" t="s">
        <v>19</v>
      </c>
      <c r="F244" s="153" t="s">
        <v>239</v>
      </c>
      <c r="H244" s="154">
        <v>39.840000000000003</v>
      </c>
      <c r="I244" s="155"/>
      <c r="L244" s="151"/>
      <c r="M244" s="156"/>
      <c r="T244" s="157"/>
      <c r="AT244" s="152" t="s">
        <v>176</v>
      </c>
      <c r="AU244" s="152" t="s">
        <v>84</v>
      </c>
      <c r="AV244" s="13" t="s">
        <v>84</v>
      </c>
      <c r="AW244" s="13" t="s">
        <v>37</v>
      </c>
      <c r="AX244" s="13" t="s">
        <v>75</v>
      </c>
      <c r="AY244" s="152" t="s">
        <v>165</v>
      </c>
    </row>
    <row r="245" spans="2:65" s="14" customFormat="1">
      <c r="B245" s="158"/>
      <c r="D245" s="145" t="s">
        <v>176</v>
      </c>
      <c r="E245" s="159" t="s">
        <v>19</v>
      </c>
      <c r="F245" s="160" t="s">
        <v>179</v>
      </c>
      <c r="H245" s="161">
        <v>39.840000000000003</v>
      </c>
      <c r="I245" s="162"/>
      <c r="L245" s="158"/>
      <c r="M245" s="163"/>
      <c r="T245" s="164"/>
      <c r="AT245" s="159" t="s">
        <v>176</v>
      </c>
      <c r="AU245" s="159" t="s">
        <v>84</v>
      </c>
      <c r="AV245" s="14" t="s">
        <v>172</v>
      </c>
      <c r="AW245" s="14" t="s">
        <v>37</v>
      </c>
      <c r="AX245" s="14" t="s">
        <v>14</v>
      </c>
      <c r="AY245" s="159" t="s">
        <v>165</v>
      </c>
    </row>
    <row r="246" spans="2:65" s="1" customFormat="1" ht="33" customHeight="1">
      <c r="B246" s="32"/>
      <c r="C246" s="127" t="s">
        <v>264</v>
      </c>
      <c r="D246" s="127" t="s">
        <v>167</v>
      </c>
      <c r="E246" s="128" t="s">
        <v>265</v>
      </c>
      <c r="F246" s="129" t="s">
        <v>266</v>
      </c>
      <c r="G246" s="130" t="s">
        <v>170</v>
      </c>
      <c r="H246" s="131">
        <v>132</v>
      </c>
      <c r="I246" s="132"/>
      <c r="J246" s="133">
        <f>ROUND(I246*H246,2)</f>
        <v>0</v>
      </c>
      <c r="K246" s="129" t="s">
        <v>171</v>
      </c>
      <c r="L246" s="32"/>
      <c r="M246" s="134" t="s">
        <v>19</v>
      </c>
      <c r="N246" s="135" t="s">
        <v>46</v>
      </c>
      <c r="P246" s="136">
        <f>O246*H246</f>
        <v>0</v>
      </c>
      <c r="Q246" s="136">
        <v>0</v>
      </c>
      <c r="R246" s="136">
        <f>Q246*H246</f>
        <v>0</v>
      </c>
      <c r="S246" s="136">
        <v>0</v>
      </c>
      <c r="T246" s="137">
        <f>S246*H246</f>
        <v>0</v>
      </c>
      <c r="AR246" s="138" t="s">
        <v>172</v>
      </c>
      <c r="AT246" s="138" t="s">
        <v>167</v>
      </c>
      <c r="AU246" s="138" t="s">
        <v>84</v>
      </c>
      <c r="AY246" s="17" t="s">
        <v>165</v>
      </c>
      <c r="BE246" s="139">
        <f>IF(N246="základní",J246,0)</f>
        <v>0</v>
      </c>
      <c r="BF246" s="139">
        <f>IF(N246="snížená",J246,0)</f>
        <v>0</v>
      </c>
      <c r="BG246" s="139">
        <f>IF(N246="zákl. přenesená",J246,0)</f>
        <v>0</v>
      </c>
      <c r="BH246" s="139">
        <f>IF(N246="sníž. přenesená",J246,0)</f>
        <v>0</v>
      </c>
      <c r="BI246" s="139">
        <f>IF(N246="nulová",J246,0)</f>
        <v>0</v>
      </c>
      <c r="BJ246" s="17" t="s">
        <v>14</v>
      </c>
      <c r="BK246" s="139">
        <f>ROUND(I246*H246,2)</f>
        <v>0</v>
      </c>
      <c r="BL246" s="17" t="s">
        <v>172</v>
      </c>
      <c r="BM246" s="138" t="s">
        <v>267</v>
      </c>
    </row>
    <row r="247" spans="2:65" s="1" customFormat="1">
      <c r="B247" s="32"/>
      <c r="D247" s="140" t="s">
        <v>174</v>
      </c>
      <c r="F247" s="141" t="s">
        <v>268</v>
      </c>
      <c r="I247" s="142"/>
      <c r="L247" s="32"/>
      <c r="M247" s="143"/>
      <c r="T247" s="53"/>
      <c r="AT247" s="17" t="s">
        <v>174</v>
      </c>
      <c r="AU247" s="17" t="s">
        <v>84</v>
      </c>
    </row>
    <row r="248" spans="2:65" s="12" customFormat="1">
      <c r="B248" s="144"/>
      <c r="D248" s="145" t="s">
        <v>176</v>
      </c>
      <c r="E248" s="146" t="s">
        <v>19</v>
      </c>
      <c r="F248" s="147" t="s">
        <v>177</v>
      </c>
      <c r="H248" s="146" t="s">
        <v>19</v>
      </c>
      <c r="I248" s="148"/>
      <c r="L248" s="144"/>
      <c r="M248" s="149"/>
      <c r="T248" s="150"/>
      <c r="AT248" s="146" t="s">
        <v>176</v>
      </c>
      <c r="AU248" s="146" t="s">
        <v>84</v>
      </c>
      <c r="AV248" s="12" t="s">
        <v>14</v>
      </c>
      <c r="AW248" s="12" t="s">
        <v>37</v>
      </c>
      <c r="AX248" s="12" t="s">
        <v>75</v>
      </c>
      <c r="AY248" s="146" t="s">
        <v>165</v>
      </c>
    </row>
    <row r="249" spans="2:65" s="13" customFormat="1">
      <c r="B249" s="151"/>
      <c r="D249" s="145" t="s">
        <v>176</v>
      </c>
      <c r="E249" s="152" t="s">
        <v>19</v>
      </c>
      <c r="F249" s="153" t="s">
        <v>178</v>
      </c>
      <c r="H249" s="154">
        <v>132</v>
      </c>
      <c r="I249" s="155"/>
      <c r="L249" s="151"/>
      <c r="M249" s="156"/>
      <c r="T249" s="157"/>
      <c r="AT249" s="152" t="s">
        <v>176</v>
      </c>
      <c r="AU249" s="152" t="s">
        <v>84</v>
      </c>
      <c r="AV249" s="13" t="s">
        <v>84</v>
      </c>
      <c r="AW249" s="13" t="s">
        <v>37</v>
      </c>
      <c r="AX249" s="13" t="s">
        <v>75</v>
      </c>
      <c r="AY249" s="152" t="s">
        <v>165</v>
      </c>
    </row>
    <row r="250" spans="2:65" s="14" customFormat="1">
      <c r="B250" s="158"/>
      <c r="D250" s="145" t="s">
        <v>176</v>
      </c>
      <c r="E250" s="159" t="s">
        <v>19</v>
      </c>
      <c r="F250" s="160" t="s">
        <v>179</v>
      </c>
      <c r="H250" s="161">
        <v>132</v>
      </c>
      <c r="I250" s="162"/>
      <c r="L250" s="158"/>
      <c r="M250" s="163"/>
      <c r="T250" s="164"/>
      <c r="AT250" s="159" t="s">
        <v>176</v>
      </c>
      <c r="AU250" s="159" t="s">
        <v>84</v>
      </c>
      <c r="AV250" s="14" t="s">
        <v>172</v>
      </c>
      <c r="AW250" s="14" t="s">
        <v>37</v>
      </c>
      <c r="AX250" s="14" t="s">
        <v>14</v>
      </c>
      <c r="AY250" s="159" t="s">
        <v>165</v>
      </c>
    </row>
    <row r="251" spans="2:65" s="1" customFormat="1" ht="62.7" customHeight="1">
      <c r="B251" s="32"/>
      <c r="C251" s="127" t="s">
        <v>269</v>
      </c>
      <c r="D251" s="127" t="s">
        <v>167</v>
      </c>
      <c r="E251" s="128" t="s">
        <v>270</v>
      </c>
      <c r="F251" s="129" t="s">
        <v>271</v>
      </c>
      <c r="G251" s="130" t="s">
        <v>182</v>
      </c>
      <c r="H251" s="131">
        <v>24</v>
      </c>
      <c r="I251" s="132"/>
      <c r="J251" s="133">
        <f>ROUND(I251*H251,2)</f>
        <v>0</v>
      </c>
      <c r="K251" s="129" t="s">
        <v>171</v>
      </c>
      <c r="L251" s="32"/>
      <c r="M251" s="134" t="s">
        <v>19</v>
      </c>
      <c r="N251" s="135" t="s">
        <v>46</v>
      </c>
      <c r="P251" s="136">
        <f>O251*H251</f>
        <v>0</v>
      </c>
      <c r="Q251" s="136">
        <v>0</v>
      </c>
      <c r="R251" s="136">
        <f>Q251*H251</f>
        <v>0</v>
      </c>
      <c r="S251" s="136">
        <v>0</v>
      </c>
      <c r="T251" s="137">
        <f>S251*H251</f>
        <v>0</v>
      </c>
      <c r="AR251" s="138" t="s">
        <v>172</v>
      </c>
      <c r="AT251" s="138" t="s">
        <v>167</v>
      </c>
      <c r="AU251" s="138" t="s">
        <v>84</v>
      </c>
      <c r="AY251" s="17" t="s">
        <v>165</v>
      </c>
      <c r="BE251" s="139">
        <f>IF(N251="základní",J251,0)</f>
        <v>0</v>
      </c>
      <c r="BF251" s="139">
        <f>IF(N251="snížená",J251,0)</f>
        <v>0</v>
      </c>
      <c r="BG251" s="139">
        <f>IF(N251="zákl. přenesená",J251,0)</f>
        <v>0</v>
      </c>
      <c r="BH251" s="139">
        <f>IF(N251="sníž. přenesená",J251,0)</f>
        <v>0</v>
      </c>
      <c r="BI251" s="139">
        <f>IF(N251="nulová",J251,0)</f>
        <v>0</v>
      </c>
      <c r="BJ251" s="17" t="s">
        <v>14</v>
      </c>
      <c r="BK251" s="139">
        <f>ROUND(I251*H251,2)</f>
        <v>0</v>
      </c>
      <c r="BL251" s="17" t="s">
        <v>172</v>
      </c>
      <c r="BM251" s="138" t="s">
        <v>272</v>
      </c>
    </row>
    <row r="252" spans="2:65" s="1" customFormat="1">
      <c r="B252" s="32"/>
      <c r="D252" s="140" t="s">
        <v>174</v>
      </c>
      <c r="F252" s="141" t="s">
        <v>273</v>
      </c>
      <c r="I252" s="142"/>
      <c r="L252" s="32"/>
      <c r="M252" s="143"/>
      <c r="T252" s="53"/>
      <c r="AT252" s="17" t="s">
        <v>174</v>
      </c>
      <c r="AU252" s="17" t="s">
        <v>84</v>
      </c>
    </row>
    <row r="253" spans="2:65" s="12" customFormat="1">
      <c r="B253" s="144"/>
      <c r="D253" s="145" t="s">
        <v>176</v>
      </c>
      <c r="E253" s="146" t="s">
        <v>19</v>
      </c>
      <c r="F253" s="147" t="s">
        <v>274</v>
      </c>
      <c r="H253" s="146" t="s">
        <v>19</v>
      </c>
      <c r="I253" s="148"/>
      <c r="L253" s="144"/>
      <c r="M253" s="149"/>
      <c r="T253" s="150"/>
      <c r="AT253" s="146" t="s">
        <v>176</v>
      </c>
      <c r="AU253" s="146" t="s">
        <v>84</v>
      </c>
      <c r="AV253" s="12" t="s">
        <v>14</v>
      </c>
      <c r="AW253" s="12" t="s">
        <v>37</v>
      </c>
      <c r="AX253" s="12" t="s">
        <v>75</v>
      </c>
      <c r="AY253" s="146" t="s">
        <v>165</v>
      </c>
    </row>
    <row r="254" spans="2:65" s="13" customFormat="1">
      <c r="B254" s="151"/>
      <c r="D254" s="145" t="s">
        <v>176</v>
      </c>
      <c r="E254" s="152" t="s">
        <v>19</v>
      </c>
      <c r="F254" s="153" t="s">
        <v>275</v>
      </c>
      <c r="H254" s="154">
        <v>6</v>
      </c>
      <c r="I254" s="155"/>
      <c r="L254" s="151"/>
      <c r="M254" s="156"/>
      <c r="T254" s="157"/>
      <c r="AT254" s="152" t="s">
        <v>176</v>
      </c>
      <c r="AU254" s="152" t="s">
        <v>84</v>
      </c>
      <c r="AV254" s="13" t="s">
        <v>84</v>
      </c>
      <c r="AW254" s="13" t="s">
        <v>37</v>
      </c>
      <c r="AX254" s="13" t="s">
        <v>75</v>
      </c>
      <c r="AY254" s="152" t="s">
        <v>165</v>
      </c>
    </row>
    <row r="255" spans="2:65" s="12" customFormat="1">
      <c r="B255" s="144"/>
      <c r="D255" s="145" t="s">
        <v>176</v>
      </c>
      <c r="E255" s="146" t="s">
        <v>19</v>
      </c>
      <c r="F255" s="147" t="s">
        <v>186</v>
      </c>
      <c r="H255" s="146" t="s">
        <v>19</v>
      </c>
      <c r="I255" s="148"/>
      <c r="L255" s="144"/>
      <c r="M255" s="149"/>
      <c r="T255" s="150"/>
      <c r="AT255" s="146" t="s">
        <v>176</v>
      </c>
      <c r="AU255" s="146" t="s">
        <v>84</v>
      </c>
      <c r="AV255" s="12" t="s">
        <v>14</v>
      </c>
      <c r="AW255" s="12" t="s">
        <v>37</v>
      </c>
      <c r="AX255" s="12" t="s">
        <v>75</v>
      </c>
      <c r="AY255" s="146" t="s">
        <v>165</v>
      </c>
    </row>
    <row r="256" spans="2:65" s="13" customFormat="1">
      <c r="B256" s="151"/>
      <c r="D256" s="145" t="s">
        <v>176</v>
      </c>
      <c r="E256" s="152" t="s">
        <v>19</v>
      </c>
      <c r="F256" s="153" t="s">
        <v>276</v>
      </c>
      <c r="H256" s="154">
        <v>18</v>
      </c>
      <c r="I256" s="155"/>
      <c r="L256" s="151"/>
      <c r="M256" s="156"/>
      <c r="T256" s="157"/>
      <c r="AT256" s="152" t="s">
        <v>176</v>
      </c>
      <c r="AU256" s="152" t="s">
        <v>84</v>
      </c>
      <c r="AV256" s="13" t="s">
        <v>84</v>
      </c>
      <c r="AW256" s="13" t="s">
        <v>37</v>
      </c>
      <c r="AX256" s="13" t="s">
        <v>75</v>
      </c>
      <c r="AY256" s="152" t="s">
        <v>165</v>
      </c>
    </row>
    <row r="257" spans="2:65" s="14" customFormat="1">
      <c r="B257" s="158"/>
      <c r="D257" s="145" t="s">
        <v>176</v>
      </c>
      <c r="E257" s="159" t="s">
        <v>19</v>
      </c>
      <c r="F257" s="160" t="s">
        <v>179</v>
      </c>
      <c r="H257" s="161">
        <v>24</v>
      </c>
      <c r="I257" s="162"/>
      <c r="L257" s="158"/>
      <c r="M257" s="163"/>
      <c r="T257" s="164"/>
      <c r="AT257" s="159" t="s">
        <v>176</v>
      </c>
      <c r="AU257" s="159" t="s">
        <v>84</v>
      </c>
      <c r="AV257" s="14" t="s">
        <v>172</v>
      </c>
      <c r="AW257" s="14" t="s">
        <v>37</v>
      </c>
      <c r="AX257" s="14" t="s">
        <v>14</v>
      </c>
      <c r="AY257" s="159" t="s">
        <v>165</v>
      </c>
    </row>
    <row r="258" spans="2:65" s="1" customFormat="1" ht="33" customHeight="1">
      <c r="B258" s="32"/>
      <c r="C258" s="127" t="s">
        <v>277</v>
      </c>
      <c r="D258" s="127" t="s">
        <v>167</v>
      </c>
      <c r="E258" s="128" t="s">
        <v>278</v>
      </c>
      <c r="F258" s="129" t="s">
        <v>279</v>
      </c>
      <c r="G258" s="130" t="s">
        <v>170</v>
      </c>
      <c r="H258" s="131">
        <v>124</v>
      </c>
      <c r="I258" s="132"/>
      <c r="J258" s="133">
        <f>ROUND(I258*H258,2)</f>
        <v>0</v>
      </c>
      <c r="K258" s="129" t="s">
        <v>171</v>
      </c>
      <c r="L258" s="32"/>
      <c r="M258" s="134" t="s">
        <v>19</v>
      </c>
      <c r="N258" s="135" t="s">
        <v>46</v>
      </c>
      <c r="P258" s="136">
        <f>O258*H258</f>
        <v>0</v>
      </c>
      <c r="Q258" s="136">
        <v>0</v>
      </c>
      <c r="R258" s="136">
        <f>Q258*H258</f>
        <v>0</v>
      </c>
      <c r="S258" s="136">
        <v>0</v>
      </c>
      <c r="T258" s="137">
        <f>S258*H258</f>
        <v>0</v>
      </c>
      <c r="AR258" s="138" t="s">
        <v>172</v>
      </c>
      <c r="AT258" s="138" t="s">
        <v>167</v>
      </c>
      <c r="AU258" s="138" t="s">
        <v>84</v>
      </c>
      <c r="AY258" s="17" t="s">
        <v>165</v>
      </c>
      <c r="BE258" s="139">
        <f>IF(N258="základní",J258,0)</f>
        <v>0</v>
      </c>
      <c r="BF258" s="139">
        <f>IF(N258="snížená",J258,0)</f>
        <v>0</v>
      </c>
      <c r="BG258" s="139">
        <f>IF(N258="zákl. přenesená",J258,0)</f>
        <v>0</v>
      </c>
      <c r="BH258" s="139">
        <f>IF(N258="sníž. přenesená",J258,0)</f>
        <v>0</v>
      </c>
      <c r="BI258" s="139">
        <f>IF(N258="nulová",J258,0)</f>
        <v>0</v>
      </c>
      <c r="BJ258" s="17" t="s">
        <v>14</v>
      </c>
      <c r="BK258" s="139">
        <f>ROUND(I258*H258,2)</f>
        <v>0</v>
      </c>
      <c r="BL258" s="17" t="s">
        <v>172</v>
      </c>
      <c r="BM258" s="138" t="s">
        <v>280</v>
      </c>
    </row>
    <row r="259" spans="2:65" s="1" customFormat="1">
      <c r="B259" s="32"/>
      <c r="D259" s="140" t="s">
        <v>174</v>
      </c>
      <c r="F259" s="141" t="s">
        <v>281</v>
      </c>
      <c r="I259" s="142"/>
      <c r="L259" s="32"/>
      <c r="M259" s="143"/>
      <c r="T259" s="53"/>
      <c r="AT259" s="17" t="s">
        <v>174</v>
      </c>
      <c r="AU259" s="17" t="s">
        <v>84</v>
      </c>
    </row>
    <row r="260" spans="2:65" s="12" customFormat="1">
      <c r="B260" s="144"/>
      <c r="D260" s="145" t="s">
        <v>176</v>
      </c>
      <c r="E260" s="146" t="s">
        <v>19</v>
      </c>
      <c r="F260" s="147" t="s">
        <v>282</v>
      </c>
      <c r="H260" s="146" t="s">
        <v>19</v>
      </c>
      <c r="I260" s="148"/>
      <c r="L260" s="144"/>
      <c r="M260" s="149"/>
      <c r="T260" s="150"/>
      <c r="AT260" s="146" t="s">
        <v>176</v>
      </c>
      <c r="AU260" s="146" t="s">
        <v>84</v>
      </c>
      <c r="AV260" s="12" t="s">
        <v>14</v>
      </c>
      <c r="AW260" s="12" t="s">
        <v>37</v>
      </c>
      <c r="AX260" s="12" t="s">
        <v>75</v>
      </c>
      <c r="AY260" s="146" t="s">
        <v>165</v>
      </c>
    </row>
    <row r="261" spans="2:65" s="13" customFormat="1">
      <c r="B261" s="151"/>
      <c r="D261" s="145" t="s">
        <v>176</v>
      </c>
      <c r="E261" s="152" t="s">
        <v>19</v>
      </c>
      <c r="F261" s="153" t="s">
        <v>283</v>
      </c>
      <c r="H261" s="154">
        <v>124</v>
      </c>
      <c r="I261" s="155"/>
      <c r="L261" s="151"/>
      <c r="M261" s="156"/>
      <c r="T261" s="157"/>
      <c r="AT261" s="152" t="s">
        <v>176</v>
      </c>
      <c r="AU261" s="152" t="s">
        <v>84</v>
      </c>
      <c r="AV261" s="13" t="s">
        <v>84</v>
      </c>
      <c r="AW261" s="13" t="s">
        <v>37</v>
      </c>
      <c r="AX261" s="13" t="s">
        <v>75</v>
      </c>
      <c r="AY261" s="152" t="s">
        <v>165</v>
      </c>
    </row>
    <row r="262" spans="2:65" s="14" customFormat="1">
      <c r="B262" s="158"/>
      <c r="D262" s="145" t="s">
        <v>176</v>
      </c>
      <c r="E262" s="159" t="s">
        <v>19</v>
      </c>
      <c r="F262" s="160" t="s">
        <v>179</v>
      </c>
      <c r="H262" s="161">
        <v>124</v>
      </c>
      <c r="I262" s="162"/>
      <c r="L262" s="158"/>
      <c r="M262" s="163"/>
      <c r="T262" s="164"/>
      <c r="AT262" s="159" t="s">
        <v>176</v>
      </c>
      <c r="AU262" s="159" t="s">
        <v>84</v>
      </c>
      <c r="AV262" s="14" t="s">
        <v>172</v>
      </c>
      <c r="AW262" s="14" t="s">
        <v>37</v>
      </c>
      <c r="AX262" s="14" t="s">
        <v>14</v>
      </c>
      <c r="AY262" s="159" t="s">
        <v>165</v>
      </c>
    </row>
    <row r="263" spans="2:65" s="1" customFormat="1" ht="62.7" customHeight="1">
      <c r="B263" s="32"/>
      <c r="C263" s="127" t="s">
        <v>284</v>
      </c>
      <c r="D263" s="127" t="s">
        <v>167</v>
      </c>
      <c r="E263" s="128" t="s">
        <v>285</v>
      </c>
      <c r="F263" s="129" t="s">
        <v>286</v>
      </c>
      <c r="G263" s="130" t="s">
        <v>213</v>
      </c>
      <c r="H263" s="131">
        <v>630.98500000000001</v>
      </c>
      <c r="I263" s="132"/>
      <c r="J263" s="133">
        <f>ROUND(I263*H263,2)</f>
        <v>0</v>
      </c>
      <c r="K263" s="129" t="s">
        <v>171</v>
      </c>
      <c r="L263" s="32"/>
      <c r="M263" s="134" t="s">
        <v>19</v>
      </c>
      <c r="N263" s="135" t="s">
        <v>46</v>
      </c>
      <c r="P263" s="136">
        <f>O263*H263</f>
        <v>0</v>
      </c>
      <c r="Q263" s="136">
        <v>0</v>
      </c>
      <c r="R263" s="136">
        <f>Q263*H263</f>
        <v>0</v>
      </c>
      <c r="S263" s="136">
        <v>0</v>
      </c>
      <c r="T263" s="137">
        <f>S263*H263</f>
        <v>0</v>
      </c>
      <c r="AR263" s="138" t="s">
        <v>172</v>
      </c>
      <c r="AT263" s="138" t="s">
        <v>167</v>
      </c>
      <c r="AU263" s="138" t="s">
        <v>84</v>
      </c>
      <c r="AY263" s="17" t="s">
        <v>165</v>
      </c>
      <c r="BE263" s="139">
        <f>IF(N263="základní",J263,0)</f>
        <v>0</v>
      </c>
      <c r="BF263" s="139">
        <f>IF(N263="snížená",J263,0)</f>
        <v>0</v>
      </c>
      <c r="BG263" s="139">
        <f>IF(N263="zákl. přenesená",J263,0)</f>
        <v>0</v>
      </c>
      <c r="BH263" s="139">
        <f>IF(N263="sníž. přenesená",J263,0)</f>
        <v>0</v>
      </c>
      <c r="BI263" s="139">
        <f>IF(N263="nulová",J263,0)</f>
        <v>0</v>
      </c>
      <c r="BJ263" s="17" t="s">
        <v>14</v>
      </c>
      <c r="BK263" s="139">
        <f>ROUND(I263*H263,2)</f>
        <v>0</v>
      </c>
      <c r="BL263" s="17" t="s">
        <v>172</v>
      </c>
      <c r="BM263" s="138" t="s">
        <v>287</v>
      </c>
    </row>
    <row r="264" spans="2:65" s="1" customFormat="1">
      <c r="B264" s="32"/>
      <c r="D264" s="140" t="s">
        <v>174</v>
      </c>
      <c r="F264" s="141" t="s">
        <v>288</v>
      </c>
      <c r="I264" s="142"/>
      <c r="L264" s="32"/>
      <c r="M264" s="143"/>
      <c r="T264" s="53"/>
      <c r="AT264" s="17" t="s">
        <v>174</v>
      </c>
      <c r="AU264" s="17" t="s">
        <v>84</v>
      </c>
    </row>
    <row r="265" spans="2:65" s="12" customFormat="1" ht="20.399999999999999">
      <c r="B265" s="144"/>
      <c r="D265" s="145" t="s">
        <v>176</v>
      </c>
      <c r="E265" s="146" t="s">
        <v>19</v>
      </c>
      <c r="F265" s="147" t="s">
        <v>248</v>
      </c>
      <c r="H265" s="146" t="s">
        <v>19</v>
      </c>
      <c r="I265" s="148"/>
      <c r="L265" s="144"/>
      <c r="M265" s="149"/>
      <c r="T265" s="150"/>
      <c r="AT265" s="146" t="s">
        <v>176</v>
      </c>
      <c r="AU265" s="146" t="s">
        <v>84</v>
      </c>
      <c r="AV265" s="12" t="s">
        <v>14</v>
      </c>
      <c r="AW265" s="12" t="s">
        <v>37</v>
      </c>
      <c r="AX265" s="12" t="s">
        <v>75</v>
      </c>
      <c r="AY265" s="146" t="s">
        <v>165</v>
      </c>
    </row>
    <row r="266" spans="2:65" s="13" customFormat="1">
      <c r="B266" s="151"/>
      <c r="D266" s="145" t="s">
        <v>176</v>
      </c>
      <c r="E266" s="152" t="s">
        <v>19</v>
      </c>
      <c r="F266" s="153" t="s">
        <v>249</v>
      </c>
      <c r="H266" s="154">
        <v>319.49599999999998</v>
      </c>
      <c r="I266" s="155"/>
      <c r="L266" s="151"/>
      <c r="M266" s="156"/>
      <c r="T266" s="157"/>
      <c r="AT266" s="152" t="s">
        <v>176</v>
      </c>
      <c r="AU266" s="152" t="s">
        <v>84</v>
      </c>
      <c r="AV266" s="13" t="s">
        <v>84</v>
      </c>
      <c r="AW266" s="13" t="s">
        <v>37</v>
      </c>
      <c r="AX266" s="13" t="s">
        <v>75</v>
      </c>
      <c r="AY266" s="152" t="s">
        <v>165</v>
      </c>
    </row>
    <row r="267" spans="2:65" s="12" customFormat="1">
      <c r="B267" s="144"/>
      <c r="D267" s="145" t="s">
        <v>176</v>
      </c>
      <c r="E267" s="146" t="s">
        <v>19</v>
      </c>
      <c r="F267" s="147" t="s">
        <v>289</v>
      </c>
      <c r="H267" s="146" t="s">
        <v>19</v>
      </c>
      <c r="I267" s="148"/>
      <c r="L267" s="144"/>
      <c r="M267" s="149"/>
      <c r="T267" s="150"/>
      <c r="AT267" s="146" t="s">
        <v>176</v>
      </c>
      <c r="AU267" s="146" t="s">
        <v>84</v>
      </c>
      <c r="AV267" s="12" t="s">
        <v>14</v>
      </c>
      <c r="AW267" s="12" t="s">
        <v>37</v>
      </c>
      <c r="AX267" s="12" t="s">
        <v>75</v>
      </c>
      <c r="AY267" s="146" t="s">
        <v>165</v>
      </c>
    </row>
    <row r="268" spans="2:65" s="13" customFormat="1">
      <c r="B268" s="151"/>
      <c r="D268" s="145" t="s">
        <v>176</v>
      </c>
      <c r="E268" s="152" t="s">
        <v>19</v>
      </c>
      <c r="F268" s="153" t="s">
        <v>290</v>
      </c>
      <c r="H268" s="154">
        <v>13.249000000000001</v>
      </c>
      <c r="I268" s="155"/>
      <c r="L268" s="151"/>
      <c r="M268" s="156"/>
      <c r="T268" s="157"/>
      <c r="AT268" s="152" t="s">
        <v>176</v>
      </c>
      <c r="AU268" s="152" t="s">
        <v>84</v>
      </c>
      <c r="AV268" s="13" t="s">
        <v>84</v>
      </c>
      <c r="AW268" s="13" t="s">
        <v>37</v>
      </c>
      <c r="AX268" s="13" t="s">
        <v>75</v>
      </c>
      <c r="AY268" s="152" t="s">
        <v>165</v>
      </c>
    </row>
    <row r="269" spans="2:65" s="12" customFormat="1">
      <c r="B269" s="144"/>
      <c r="D269" s="145" t="s">
        <v>176</v>
      </c>
      <c r="E269" s="146" t="s">
        <v>19</v>
      </c>
      <c r="F269" s="147" t="s">
        <v>291</v>
      </c>
      <c r="H269" s="146" t="s">
        <v>19</v>
      </c>
      <c r="I269" s="148"/>
      <c r="L269" s="144"/>
      <c r="M269" s="149"/>
      <c r="T269" s="150"/>
      <c r="AT269" s="146" t="s">
        <v>176</v>
      </c>
      <c r="AU269" s="146" t="s">
        <v>84</v>
      </c>
      <c r="AV269" s="12" t="s">
        <v>14</v>
      </c>
      <c r="AW269" s="12" t="s">
        <v>37</v>
      </c>
      <c r="AX269" s="12" t="s">
        <v>75</v>
      </c>
      <c r="AY269" s="146" t="s">
        <v>165</v>
      </c>
    </row>
    <row r="270" spans="2:65" s="13" customFormat="1">
      <c r="B270" s="151"/>
      <c r="D270" s="145" t="s">
        <v>176</v>
      </c>
      <c r="E270" s="152" t="s">
        <v>19</v>
      </c>
      <c r="F270" s="153" t="s">
        <v>292</v>
      </c>
      <c r="H270" s="154">
        <v>293.26</v>
      </c>
      <c r="I270" s="155"/>
      <c r="L270" s="151"/>
      <c r="M270" s="156"/>
      <c r="T270" s="157"/>
      <c r="AT270" s="152" t="s">
        <v>176</v>
      </c>
      <c r="AU270" s="152" t="s">
        <v>84</v>
      </c>
      <c r="AV270" s="13" t="s">
        <v>84</v>
      </c>
      <c r="AW270" s="13" t="s">
        <v>37</v>
      </c>
      <c r="AX270" s="13" t="s">
        <v>75</v>
      </c>
      <c r="AY270" s="152" t="s">
        <v>165</v>
      </c>
    </row>
    <row r="271" spans="2:65" s="12" customFormat="1">
      <c r="B271" s="144"/>
      <c r="D271" s="145" t="s">
        <v>176</v>
      </c>
      <c r="E271" s="146" t="s">
        <v>19</v>
      </c>
      <c r="F271" s="147" t="s">
        <v>238</v>
      </c>
      <c r="H271" s="146" t="s">
        <v>19</v>
      </c>
      <c r="I271" s="148"/>
      <c r="L271" s="144"/>
      <c r="M271" s="149"/>
      <c r="T271" s="150"/>
      <c r="AT271" s="146" t="s">
        <v>176</v>
      </c>
      <c r="AU271" s="146" t="s">
        <v>84</v>
      </c>
      <c r="AV271" s="12" t="s">
        <v>14</v>
      </c>
      <c r="AW271" s="12" t="s">
        <v>37</v>
      </c>
      <c r="AX271" s="12" t="s">
        <v>75</v>
      </c>
      <c r="AY271" s="146" t="s">
        <v>165</v>
      </c>
    </row>
    <row r="272" spans="2:65" s="13" customFormat="1">
      <c r="B272" s="151"/>
      <c r="D272" s="145" t="s">
        <v>176</v>
      </c>
      <c r="E272" s="152" t="s">
        <v>19</v>
      </c>
      <c r="F272" s="153" t="s">
        <v>293</v>
      </c>
      <c r="H272" s="154">
        <v>4.9800000000000004</v>
      </c>
      <c r="I272" s="155"/>
      <c r="L272" s="151"/>
      <c r="M272" s="156"/>
      <c r="T272" s="157"/>
      <c r="AT272" s="152" t="s">
        <v>176</v>
      </c>
      <c r="AU272" s="152" t="s">
        <v>84</v>
      </c>
      <c r="AV272" s="13" t="s">
        <v>84</v>
      </c>
      <c r="AW272" s="13" t="s">
        <v>37</v>
      </c>
      <c r="AX272" s="13" t="s">
        <v>75</v>
      </c>
      <c r="AY272" s="152" t="s">
        <v>165</v>
      </c>
    </row>
    <row r="273" spans="2:65" s="14" customFormat="1">
      <c r="B273" s="158"/>
      <c r="D273" s="145" t="s">
        <v>176</v>
      </c>
      <c r="E273" s="159" t="s">
        <v>19</v>
      </c>
      <c r="F273" s="160" t="s">
        <v>179</v>
      </c>
      <c r="H273" s="161">
        <v>630.98500000000001</v>
      </c>
      <c r="I273" s="162"/>
      <c r="L273" s="158"/>
      <c r="M273" s="163"/>
      <c r="T273" s="164"/>
      <c r="AT273" s="159" t="s">
        <v>176</v>
      </c>
      <c r="AU273" s="159" t="s">
        <v>84</v>
      </c>
      <c r="AV273" s="14" t="s">
        <v>172</v>
      </c>
      <c r="AW273" s="14" t="s">
        <v>37</v>
      </c>
      <c r="AX273" s="14" t="s">
        <v>14</v>
      </c>
      <c r="AY273" s="159" t="s">
        <v>165</v>
      </c>
    </row>
    <row r="274" spans="2:65" s="1" customFormat="1" ht="37.950000000000003" customHeight="1">
      <c r="B274" s="32"/>
      <c r="C274" s="127" t="s">
        <v>294</v>
      </c>
      <c r="D274" s="127" t="s">
        <v>167</v>
      </c>
      <c r="E274" s="128" t="s">
        <v>295</v>
      </c>
      <c r="F274" s="129" t="s">
        <v>296</v>
      </c>
      <c r="G274" s="130" t="s">
        <v>213</v>
      </c>
      <c r="H274" s="131">
        <v>626.005</v>
      </c>
      <c r="I274" s="132"/>
      <c r="J274" s="133">
        <f>ROUND(I274*H274,2)</f>
        <v>0</v>
      </c>
      <c r="K274" s="129" t="s">
        <v>171</v>
      </c>
      <c r="L274" s="32"/>
      <c r="M274" s="134" t="s">
        <v>19</v>
      </c>
      <c r="N274" s="135" t="s">
        <v>46</v>
      </c>
      <c r="P274" s="136">
        <f>O274*H274</f>
        <v>0</v>
      </c>
      <c r="Q274" s="136">
        <v>0</v>
      </c>
      <c r="R274" s="136">
        <f>Q274*H274</f>
        <v>0</v>
      </c>
      <c r="S274" s="136">
        <v>0</v>
      </c>
      <c r="T274" s="137">
        <f>S274*H274</f>
        <v>0</v>
      </c>
      <c r="AR274" s="138" t="s">
        <v>172</v>
      </c>
      <c r="AT274" s="138" t="s">
        <v>167</v>
      </c>
      <c r="AU274" s="138" t="s">
        <v>84</v>
      </c>
      <c r="AY274" s="17" t="s">
        <v>165</v>
      </c>
      <c r="BE274" s="139">
        <f>IF(N274="základní",J274,0)</f>
        <v>0</v>
      </c>
      <c r="BF274" s="139">
        <f>IF(N274="snížená",J274,0)</f>
        <v>0</v>
      </c>
      <c r="BG274" s="139">
        <f>IF(N274="zákl. přenesená",J274,0)</f>
        <v>0</v>
      </c>
      <c r="BH274" s="139">
        <f>IF(N274="sníž. přenesená",J274,0)</f>
        <v>0</v>
      </c>
      <c r="BI274" s="139">
        <f>IF(N274="nulová",J274,0)</f>
        <v>0</v>
      </c>
      <c r="BJ274" s="17" t="s">
        <v>14</v>
      </c>
      <c r="BK274" s="139">
        <f>ROUND(I274*H274,2)</f>
        <v>0</v>
      </c>
      <c r="BL274" s="17" t="s">
        <v>172</v>
      </c>
      <c r="BM274" s="138" t="s">
        <v>297</v>
      </c>
    </row>
    <row r="275" spans="2:65" s="1" customFormat="1">
      <c r="B275" s="32"/>
      <c r="D275" s="140" t="s">
        <v>174</v>
      </c>
      <c r="F275" s="141" t="s">
        <v>298</v>
      </c>
      <c r="I275" s="142"/>
      <c r="L275" s="32"/>
      <c r="M275" s="143"/>
      <c r="T275" s="53"/>
      <c r="AT275" s="17" t="s">
        <v>174</v>
      </c>
      <c r="AU275" s="17" t="s">
        <v>84</v>
      </c>
    </row>
    <row r="276" spans="2:65" s="12" customFormat="1" ht="20.399999999999999">
      <c r="B276" s="144"/>
      <c r="D276" s="145" t="s">
        <v>176</v>
      </c>
      <c r="E276" s="146" t="s">
        <v>19</v>
      </c>
      <c r="F276" s="147" t="s">
        <v>248</v>
      </c>
      <c r="H276" s="146" t="s">
        <v>19</v>
      </c>
      <c r="I276" s="148"/>
      <c r="L276" s="144"/>
      <c r="M276" s="149"/>
      <c r="T276" s="150"/>
      <c r="AT276" s="146" t="s">
        <v>176</v>
      </c>
      <c r="AU276" s="146" t="s">
        <v>84</v>
      </c>
      <c r="AV276" s="12" t="s">
        <v>14</v>
      </c>
      <c r="AW276" s="12" t="s">
        <v>37</v>
      </c>
      <c r="AX276" s="12" t="s">
        <v>75</v>
      </c>
      <c r="AY276" s="146" t="s">
        <v>165</v>
      </c>
    </row>
    <row r="277" spans="2:65" s="13" customFormat="1">
      <c r="B277" s="151"/>
      <c r="D277" s="145" t="s">
        <v>176</v>
      </c>
      <c r="E277" s="152" t="s">
        <v>19</v>
      </c>
      <c r="F277" s="153" t="s">
        <v>249</v>
      </c>
      <c r="H277" s="154">
        <v>319.49599999999998</v>
      </c>
      <c r="I277" s="155"/>
      <c r="L277" s="151"/>
      <c r="M277" s="156"/>
      <c r="T277" s="157"/>
      <c r="AT277" s="152" t="s">
        <v>176</v>
      </c>
      <c r="AU277" s="152" t="s">
        <v>84</v>
      </c>
      <c r="AV277" s="13" t="s">
        <v>84</v>
      </c>
      <c r="AW277" s="13" t="s">
        <v>37</v>
      </c>
      <c r="AX277" s="13" t="s">
        <v>75</v>
      </c>
      <c r="AY277" s="152" t="s">
        <v>165</v>
      </c>
    </row>
    <row r="278" spans="2:65" s="12" customFormat="1">
      <c r="B278" s="144"/>
      <c r="D278" s="145" t="s">
        <v>176</v>
      </c>
      <c r="E278" s="146" t="s">
        <v>19</v>
      </c>
      <c r="F278" s="147" t="s">
        <v>289</v>
      </c>
      <c r="H278" s="146" t="s">
        <v>19</v>
      </c>
      <c r="I278" s="148"/>
      <c r="L278" s="144"/>
      <c r="M278" s="149"/>
      <c r="T278" s="150"/>
      <c r="AT278" s="146" t="s">
        <v>176</v>
      </c>
      <c r="AU278" s="146" t="s">
        <v>84</v>
      </c>
      <c r="AV278" s="12" t="s">
        <v>14</v>
      </c>
      <c r="AW278" s="12" t="s">
        <v>37</v>
      </c>
      <c r="AX278" s="12" t="s">
        <v>75</v>
      </c>
      <c r="AY278" s="146" t="s">
        <v>165</v>
      </c>
    </row>
    <row r="279" spans="2:65" s="13" customFormat="1">
      <c r="B279" s="151"/>
      <c r="D279" s="145" t="s">
        <v>176</v>
      </c>
      <c r="E279" s="152" t="s">
        <v>19</v>
      </c>
      <c r="F279" s="153" t="s">
        <v>290</v>
      </c>
      <c r="H279" s="154">
        <v>13.249000000000001</v>
      </c>
      <c r="I279" s="155"/>
      <c r="L279" s="151"/>
      <c r="M279" s="156"/>
      <c r="T279" s="157"/>
      <c r="AT279" s="152" t="s">
        <v>176</v>
      </c>
      <c r="AU279" s="152" t="s">
        <v>84</v>
      </c>
      <c r="AV279" s="13" t="s">
        <v>84</v>
      </c>
      <c r="AW279" s="13" t="s">
        <v>37</v>
      </c>
      <c r="AX279" s="13" t="s">
        <v>75</v>
      </c>
      <c r="AY279" s="152" t="s">
        <v>165</v>
      </c>
    </row>
    <row r="280" spans="2:65" s="12" customFormat="1">
      <c r="B280" s="144"/>
      <c r="D280" s="145" t="s">
        <v>176</v>
      </c>
      <c r="E280" s="146" t="s">
        <v>19</v>
      </c>
      <c r="F280" s="147" t="s">
        <v>291</v>
      </c>
      <c r="H280" s="146" t="s">
        <v>19</v>
      </c>
      <c r="I280" s="148"/>
      <c r="L280" s="144"/>
      <c r="M280" s="149"/>
      <c r="T280" s="150"/>
      <c r="AT280" s="146" t="s">
        <v>176</v>
      </c>
      <c r="AU280" s="146" t="s">
        <v>84</v>
      </c>
      <c r="AV280" s="12" t="s">
        <v>14</v>
      </c>
      <c r="AW280" s="12" t="s">
        <v>37</v>
      </c>
      <c r="AX280" s="12" t="s">
        <v>75</v>
      </c>
      <c r="AY280" s="146" t="s">
        <v>165</v>
      </c>
    </row>
    <row r="281" spans="2:65" s="13" customFormat="1">
      <c r="B281" s="151"/>
      <c r="D281" s="145" t="s">
        <v>176</v>
      </c>
      <c r="E281" s="152" t="s">
        <v>19</v>
      </c>
      <c r="F281" s="153" t="s">
        <v>292</v>
      </c>
      <c r="H281" s="154">
        <v>293.26</v>
      </c>
      <c r="I281" s="155"/>
      <c r="L281" s="151"/>
      <c r="M281" s="156"/>
      <c r="T281" s="157"/>
      <c r="AT281" s="152" t="s">
        <v>176</v>
      </c>
      <c r="AU281" s="152" t="s">
        <v>84</v>
      </c>
      <c r="AV281" s="13" t="s">
        <v>84</v>
      </c>
      <c r="AW281" s="13" t="s">
        <v>37</v>
      </c>
      <c r="AX281" s="13" t="s">
        <v>75</v>
      </c>
      <c r="AY281" s="152" t="s">
        <v>165</v>
      </c>
    </row>
    <row r="282" spans="2:65" s="14" customFormat="1">
      <c r="B282" s="158"/>
      <c r="D282" s="145" t="s">
        <v>176</v>
      </c>
      <c r="E282" s="159" t="s">
        <v>19</v>
      </c>
      <c r="F282" s="160" t="s">
        <v>179</v>
      </c>
      <c r="H282" s="161">
        <v>626.005</v>
      </c>
      <c r="I282" s="162"/>
      <c r="L282" s="158"/>
      <c r="M282" s="163"/>
      <c r="T282" s="164"/>
      <c r="AT282" s="159" t="s">
        <v>176</v>
      </c>
      <c r="AU282" s="159" t="s">
        <v>84</v>
      </c>
      <c r="AV282" s="14" t="s">
        <v>172</v>
      </c>
      <c r="AW282" s="14" t="s">
        <v>37</v>
      </c>
      <c r="AX282" s="14" t="s">
        <v>14</v>
      </c>
      <c r="AY282" s="159" t="s">
        <v>165</v>
      </c>
    </row>
    <row r="283" spans="2:65" s="1" customFormat="1" ht="37.950000000000003" customHeight="1">
      <c r="B283" s="32"/>
      <c r="C283" s="127" t="s">
        <v>299</v>
      </c>
      <c r="D283" s="127" t="s">
        <v>167</v>
      </c>
      <c r="E283" s="128" t="s">
        <v>300</v>
      </c>
      <c r="F283" s="129" t="s">
        <v>301</v>
      </c>
      <c r="G283" s="130" t="s">
        <v>213</v>
      </c>
      <c r="H283" s="131">
        <v>39.840000000000003</v>
      </c>
      <c r="I283" s="132"/>
      <c r="J283" s="133">
        <f>ROUND(I283*H283,2)</f>
        <v>0</v>
      </c>
      <c r="K283" s="129" t="s">
        <v>171</v>
      </c>
      <c r="L283" s="32"/>
      <c r="M283" s="134" t="s">
        <v>19</v>
      </c>
      <c r="N283" s="135" t="s">
        <v>46</v>
      </c>
      <c r="P283" s="136">
        <f>O283*H283</f>
        <v>0</v>
      </c>
      <c r="Q283" s="136">
        <v>0</v>
      </c>
      <c r="R283" s="136">
        <f>Q283*H283</f>
        <v>0</v>
      </c>
      <c r="S283" s="136">
        <v>0</v>
      </c>
      <c r="T283" s="137">
        <f>S283*H283</f>
        <v>0</v>
      </c>
      <c r="AR283" s="138" t="s">
        <v>172</v>
      </c>
      <c r="AT283" s="138" t="s">
        <v>167</v>
      </c>
      <c r="AU283" s="138" t="s">
        <v>84</v>
      </c>
      <c r="AY283" s="17" t="s">
        <v>165</v>
      </c>
      <c r="BE283" s="139">
        <f>IF(N283="základní",J283,0)</f>
        <v>0</v>
      </c>
      <c r="BF283" s="139">
        <f>IF(N283="snížená",J283,0)</f>
        <v>0</v>
      </c>
      <c r="BG283" s="139">
        <f>IF(N283="zákl. přenesená",J283,0)</f>
        <v>0</v>
      </c>
      <c r="BH283" s="139">
        <f>IF(N283="sníž. přenesená",J283,0)</f>
        <v>0</v>
      </c>
      <c r="BI283" s="139">
        <f>IF(N283="nulová",J283,0)</f>
        <v>0</v>
      </c>
      <c r="BJ283" s="17" t="s">
        <v>14</v>
      </c>
      <c r="BK283" s="139">
        <f>ROUND(I283*H283,2)</f>
        <v>0</v>
      </c>
      <c r="BL283" s="17" t="s">
        <v>172</v>
      </c>
      <c r="BM283" s="138" t="s">
        <v>302</v>
      </c>
    </row>
    <row r="284" spans="2:65" s="1" customFormat="1">
      <c r="B284" s="32"/>
      <c r="D284" s="140" t="s">
        <v>174</v>
      </c>
      <c r="F284" s="141" t="s">
        <v>303</v>
      </c>
      <c r="I284" s="142"/>
      <c r="L284" s="32"/>
      <c r="M284" s="143"/>
      <c r="T284" s="53"/>
      <c r="AT284" s="17" t="s">
        <v>174</v>
      </c>
      <c r="AU284" s="17" t="s">
        <v>84</v>
      </c>
    </row>
    <row r="285" spans="2:65" s="12" customFormat="1">
      <c r="B285" s="144"/>
      <c r="D285" s="145" t="s">
        <v>176</v>
      </c>
      <c r="E285" s="146" t="s">
        <v>19</v>
      </c>
      <c r="F285" s="147" t="s">
        <v>238</v>
      </c>
      <c r="H285" s="146" t="s">
        <v>19</v>
      </c>
      <c r="I285" s="148"/>
      <c r="L285" s="144"/>
      <c r="M285" s="149"/>
      <c r="T285" s="150"/>
      <c r="AT285" s="146" t="s">
        <v>176</v>
      </c>
      <c r="AU285" s="146" t="s">
        <v>84</v>
      </c>
      <c r="AV285" s="12" t="s">
        <v>14</v>
      </c>
      <c r="AW285" s="12" t="s">
        <v>37</v>
      </c>
      <c r="AX285" s="12" t="s">
        <v>75</v>
      </c>
      <c r="AY285" s="146" t="s">
        <v>165</v>
      </c>
    </row>
    <row r="286" spans="2:65" s="13" customFormat="1">
      <c r="B286" s="151"/>
      <c r="D286" s="145" t="s">
        <v>176</v>
      </c>
      <c r="E286" s="152" t="s">
        <v>19</v>
      </c>
      <c r="F286" s="153" t="s">
        <v>239</v>
      </c>
      <c r="H286" s="154">
        <v>39.840000000000003</v>
      </c>
      <c r="I286" s="155"/>
      <c r="L286" s="151"/>
      <c r="M286" s="156"/>
      <c r="T286" s="157"/>
      <c r="AT286" s="152" t="s">
        <v>176</v>
      </c>
      <c r="AU286" s="152" t="s">
        <v>84</v>
      </c>
      <c r="AV286" s="13" t="s">
        <v>84</v>
      </c>
      <c r="AW286" s="13" t="s">
        <v>37</v>
      </c>
      <c r="AX286" s="13" t="s">
        <v>75</v>
      </c>
      <c r="AY286" s="152" t="s">
        <v>165</v>
      </c>
    </row>
    <row r="287" spans="2:65" s="14" customFormat="1">
      <c r="B287" s="158"/>
      <c r="D287" s="145" t="s">
        <v>176</v>
      </c>
      <c r="E287" s="159" t="s">
        <v>19</v>
      </c>
      <c r="F287" s="160" t="s">
        <v>179</v>
      </c>
      <c r="H287" s="161">
        <v>39.840000000000003</v>
      </c>
      <c r="I287" s="162"/>
      <c r="L287" s="158"/>
      <c r="M287" s="163"/>
      <c r="T287" s="164"/>
      <c r="AT287" s="159" t="s">
        <v>176</v>
      </c>
      <c r="AU287" s="159" t="s">
        <v>84</v>
      </c>
      <c r="AV287" s="14" t="s">
        <v>172</v>
      </c>
      <c r="AW287" s="14" t="s">
        <v>37</v>
      </c>
      <c r="AX287" s="14" t="s">
        <v>14</v>
      </c>
      <c r="AY287" s="159" t="s">
        <v>165</v>
      </c>
    </row>
    <row r="288" spans="2:65" s="1" customFormat="1" ht="44.25" customHeight="1">
      <c r="B288" s="32"/>
      <c r="C288" s="127" t="s">
        <v>304</v>
      </c>
      <c r="D288" s="127" t="s">
        <v>167</v>
      </c>
      <c r="E288" s="128" t="s">
        <v>305</v>
      </c>
      <c r="F288" s="129" t="s">
        <v>306</v>
      </c>
      <c r="G288" s="130" t="s">
        <v>307</v>
      </c>
      <c r="H288" s="131">
        <v>1072.675</v>
      </c>
      <c r="I288" s="132"/>
      <c r="J288" s="133">
        <f>ROUND(I288*H288,2)</f>
        <v>0</v>
      </c>
      <c r="K288" s="129" t="s">
        <v>171</v>
      </c>
      <c r="L288" s="32"/>
      <c r="M288" s="134" t="s">
        <v>19</v>
      </c>
      <c r="N288" s="135" t="s">
        <v>46</v>
      </c>
      <c r="P288" s="136">
        <f>O288*H288</f>
        <v>0</v>
      </c>
      <c r="Q288" s="136">
        <v>0</v>
      </c>
      <c r="R288" s="136">
        <f>Q288*H288</f>
        <v>0</v>
      </c>
      <c r="S288" s="136">
        <v>0</v>
      </c>
      <c r="T288" s="137">
        <f>S288*H288</f>
        <v>0</v>
      </c>
      <c r="AR288" s="138" t="s">
        <v>172</v>
      </c>
      <c r="AT288" s="138" t="s">
        <v>167</v>
      </c>
      <c r="AU288" s="138" t="s">
        <v>84</v>
      </c>
      <c r="AY288" s="17" t="s">
        <v>165</v>
      </c>
      <c r="BE288" s="139">
        <f>IF(N288="základní",J288,0)</f>
        <v>0</v>
      </c>
      <c r="BF288" s="139">
        <f>IF(N288="snížená",J288,0)</f>
        <v>0</v>
      </c>
      <c r="BG288" s="139">
        <f>IF(N288="zákl. přenesená",J288,0)</f>
        <v>0</v>
      </c>
      <c r="BH288" s="139">
        <f>IF(N288="sníž. přenesená",J288,0)</f>
        <v>0</v>
      </c>
      <c r="BI288" s="139">
        <f>IF(N288="nulová",J288,0)</f>
        <v>0</v>
      </c>
      <c r="BJ288" s="17" t="s">
        <v>14</v>
      </c>
      <c r="BK288" s="139">
        <f>ROUND(I288*H288,2)</f>
        <v>0</v>
      </c>
      <c r="BL288" s="17" t="s">
        <v>172</v>
      </c>
      <c r="BM288" s="138" t="s">
        <v>308</v>
      </c>
    </row>
    <row r="289" spans="2:65" s="1" customFormat="1">
      <c r="B289" s="32"/>
      <c r="D289" s="140" t="s">
        <v>174</v>
      </c>
      <c r="F289" s="141" t="s">
        <v>309</v>
      </c>
      <c r="I289" s="142"/>
      <c r="L289" s="32"/>
      <c r="M289" s="143"/>
      <c r="T289" s="53"/>
      <c r="AT289" s="17" t="s">
        <v>174</v>
      </c>
      <c r="AU289" s="17" t="s">
        <v>84</v>
      </c>
    </row>
    <row r="290" spans="2:65" s="13" customFormat="1">
      <c r="B290" s="151"/>
      <c r="D290" s="145" t="s">
        <v>176</v>
      </c>
      <c r="E290" s="152" t="s">
        <v>19</v>
      </c>
      <c r="F290" s="153" t="s">
        <v>310</v>
      </c>
      <c r="H290" s="154">
        <v>1072.675</v>
      </c>
      <c r="I290" s="155"/>
      <c r="L290" s="151"/>
      <c r="M290" s="156"/>
      <c r="T290" s="157"/>
      <c r="AT290" s="152" t="s">
        <v>176</v>
      </c>
      <c r="AU290" s="152" t="s">
        <v>84</v>
      </c>
      <c r="AV290" s="13" t="s">
        <v>84</v>
      </c>
      <c r="AW290" s="13" t="s">
        <v>37</v>
      </c>
      <c r="AX290" s="13" t="s">
        <v>75</v>
      </c>
      <c r="AY290" s="152" t="s">
        <v>165</v>
      </c>
    </row>
    <row r="291" spans="2:65" s="14" customFormat="1">
      <c r="B291" s="158"/>
      <c r="D291" s="145" t="s">
        <v>176</v>
      </c>
      <c r="E291" s="159" t="s">
        <v>19</v>
      </c>
      <c r="F291" s="160" t="s">
        <v>179</v>
      </c>
      <c r="H291" s="161">
        <v>1072.675</v>
      </c>
      <c r="I291" s="162"/>
      <c r="L291" s="158"/>
      <c r="M291" s="163"/>
      <c r="T291" s="164"/>
      <c r="AT291" s="159" t="s">
        <v>176</v>
      </c>
      <c r="AU291" s="159" t="s">
        <v>84</v>
      </c>
      <c r="AV291" s="14" t="s">
        <v>172</v>
      </c>
      <c r="AW291" s="14" t="s">
        <v>37</v>
      </c>
      <c r="AX291" s="14" t="s">
        <v>14</v>
      </c>
      <c r="AY291" s="159" t="s">
        <v>165</v>
      </c>
    </row>
    <row r="292" spans="2:65" s="1" customFormat="1" ht="16.5" customHeight="1">
      <c r="B292" s="32"/>
      <c r="C292" s="127" t="s">
        <v>7</v>
      </c>
      <c r="D292" s="127" t="s">
        <v>167</v>
      </c>
      <c r="E292" s="128" t="s">
        <v>311</v>
      </c>
      <c r="F292" s="129" t="s">
        <v>312</v>
      </c>
      <c r="G292" s="130" t="s">
        <v>213</v>
      </c>
      <c r="H292" s="131">
        <v>4.9800000000000004</v>
      </c>
      <c r="I292" s="132"/>
      <c r="J292" s="133">
        <f>ROUND(I292*H292,2)</f>
        <v>0</v>
      </c>
      <c r="K292" s="129" t="s">
        <v>19</v>
      </c>
      <c r="L292" s="32"/>
      <c r="M292" s="134" t="s">
        <v>19</v>
      </c>
      <c r="N292" s="135" t="s">
        <v>46</v>
      </c>
      <c r="P292" s="136">
        <f>O292*H292</f>
        <v>0</v>
      </c>
      <c r="Q292" s="136">
        <v>0</v>
      </c>
      <c r="R292" s="136">
        <f>Q292*H292</f>
        <v>0</v>
      </c>
      <c r="S292" s="136">
        <v>0</v>
      </c>
      <c r="T292" s="137">
        <f>S292*H292</f>
        <v>0</v>
      </c>
      <c r="AR292" s="138" t="s">
        <v>172</v>
      </c>
      <c r="AT292" s="138" t="s">
        <v>167</v>
      </c>
      <c r="AU292" s="138" t="s">
        <v>84</v>
      </c>
      <c r="AY292" s="17" t="s">
        <v>165</v>
      </c>
      <c r="BE292" s="139">
        <f>IF(N292="základní",J292,0)</f>
        <v>0</v>
      </c>
      <c r="BF292" s="139">
        <f>IF(N292="snížená",J292,0)</f>
        <v>0</v>
      </c>
      <c r="BG292" s="139">
        <f>IF(N292="zákl. přenesená",J292,0)</f>
        <v>0</v>
      </c>
      <c r="BH292" s="139">
        <f>IF(N292="sníž. přenesená",J292,0)</f>
        <v>0</v>
      </c>
      <c r="BI292" s="139">
        <f>IF(N292="nulová",J292,0)</f>
        <v>0</v>
      </c>
      <c r="BJ292" s="17" t="s">
        <v>14</v>
      </c>
      <c r="BK292" s="139">
        <f>ROUND(I292*H292,2)</f>
        <v>0</v>
      </c>
      <c r="BL292" s="17" t="s">
        <v>172</v>
      </c>
      <c r="BM292" s="138" t="s">
        <v>313</v>
      </c>
    </row>
    <row r="293" spans="2:65" s="12" customFormat="1">
      <c r="B293" s="144"/>
      <c r="D293" s="145" t="s">
        <v>176</v>
      </c>
      <c r="E293" s="146" t="s">
        <v>19</v>
      </c>
      <c r="F293" s="147" t="s">
        <v>238</v>
      </c>
      <c r="H293" s="146" t="s">
        <v>19</v>
      </c>
      <c r="I293" s="148"/>
      <c r="L293" s="144"/>
      <c r="M293" s="149"/>
      <c r="T293" s="150"/>
      <c r="AT293" s="146" t="s">
        <v>176</v>
      </c>
      <c r="AU293" s="146" t="s">
        <v>84</v>
      </c>
      <c r="AV293" s="12" t="s">
        <v>14</v>
      </c>
      <c r="AW293" s="12" t="s">
        <v>37</v>
      </c>
      <c r="AX293" s="12" t="s">
        <v>75</v>
      </c>
      <c r="AY293" s="146" t="s">
        <v>165</v>
      </c>
    </row>
    <row r="294" spans="2:65" s="13" customFormat="1">
      <c r="B294" s="151"/>
      <c r="D294" s="145" t="s">
        <v>176</v>
      </c>
      <c r="E294" s="152" t="s">
        <v>19</v>
      </c>
      <c r="F294" s="153" t="s">
        <v>293</v>
      </c>
      <c r="H294" s="154">
        <v>4.9800000000000004</v>
      </c>
      <c r="I294" s="155"/>
      <c r="L294" s="151"/>
      <c r="M294" s="156"/>
      <c r="T294" s="157"/>
      <c r="AT294" s="152" t="s">
        <v>176</v>
      </c>
      <c r="AU294" s="152" t="s">
        <v>84</v>
      </c>
      <c r="AV294" s="13" t="s">
        <v>84</v>
      </c>
      <c r="AW294" s="13" t="s">
        <v>37</v>
      </c>
      <c r="AX294" s="13" t="s">
        <v>75</v>
      </c>
      <c r="AY294" s="152" t="s">
        <v>165</v>
      </c>
    </row>
    <row r="295" spans="2:65" s="14" customFormat="1">
      <c r="B295" s="158"/>
      <c r="D295" s="145" t="s">
        <v>176</v>
      </c>
      <c r="E295" s="159" t="s">
        <v>19</v>
      </c>
      <c r="F295" s="160" t="s">
        <v>179</v>
      </c>
      <c r="H295" s="161">
        <v>4.9800000000000004</v>
      </c>
      <c r="I295" s="162"/>
      <c r="L295" s="158"/>
      <c r="M295" s="163"/>
      <c r="T295" s="164"/>
      <c r="AT295" s="159" t="s">
        <v>176</v>
      </c>
      <c r="AU295" s="159" t="s">
        <v>84</v>
      </c>
      <c r="AV295" s="14" t="s">
        <v>172</v>
      </c>
      <c r="AW295" s="14" t="s">
        <v>37</v>
      </c>
      <c r="AX295" s="14" t="s">
        <v>14</v>
      </c>
      <c r="AY295" s="159" t="s">
        <v>165</v>
      </c>
    </row>
    <row r="296" spans="2:65" s="1" customFormat="1" ht="37.950000000000003" customHeight="1">
      <c r="B296" s="32"/>
      <c r="C296" s="127" t="s">
        <v>314</v>
      </c>
      <c r="D296" s="127" t="s">
        <v>167</v>
      </c>
      <c r="E296" s="128" t="s">
        <v>315</v>
      </c>
      <c r="F296" s="129" t="s">
        <v>316</v>
      </c>
      <c r="G296" s="130" t="s">
        <v>213</v>
      </c>
      <c r="H296" s="131">
        <v>630.98500000000001</v>
      </c>
      <c r="I296" s="132"/>
      <c r="J296" s="133">
        <f>ROUND(I296*H296,2)</f>
        <v>0</v>
      </c>
      <c r="K296" s="129" t="s">
        <v>171</v>
      </c>
      <c r="L296" s="32"/>
      <c r="M296" s="134" t="s">
        <v>19</v>
      </c>
      <c r="N296" s="135" t="s">
        <v>46</v>
      </c>
      <c r="P296" s="136">
        <f>O296*H296</f>
        <v>0</v>
      </c>
      <c r="Q296" s="136">
        <v>0</v>
      </c>
      <c r="R296" s="136">
        <f>Q296*H296</f>
        <v>0</v>
      </c>
      <c r="S296" s="136">
        <v>0</v>
      </c>
      <c r="T296" s="137">
        <f>S296*H296</f>
        <v>0</v>
      </c>
      <c r="AR296" s="138" t="s">
        <v>172</v>
      </c>
      <c r="AT296" s="138" t="s">
        <v>167</v>
      </c>
      <c r="AU296" s="138" t="s">
        <v>84</v>
      </c>
      <c r="AY296" s="17" t="s">
        <v>165</v>
      </c>
      <c r="BE296" s="139">
        <f>IF(N296="základní",J296,0)</f>
        <v>0</v>
      </c>
      <c r="BF296" s="139">
        <f>IF(N296="snížená",J296,0)</f>
        <v>0</v>
      </c>
      <c r="BG296" s="139">
        <f>IF(N296="zákl. přenesená",J296,0)</f>
        <v>0</v>
      </c>
      <c r="BH296" s="139">
        <f>IF(N296="sníž. přenesená",J296,0)</f>
        <v>0</v>
      </c>
      <c r="BI296" s="139">
        <f>IF(N296="nulová",J296,0)</f>
        <v>0</v>
      </c>
      <c r="BJ296" s="17" t="s">
        <v>14</v>
      </c>
      <c r="BK296" s="139">
        <f>ROUND(I296*H296,2)</f>
        <v>0</v>
      </c>
      <c r="BL296" s="17" t="s">
        <v>172</v>
      </c>
      <c r="BM296" s="138" t="s">
        <v>317</v>
      </c>
    </row>
    <row r="297" spans="2:65" s="1" customFormat="1">
      <c r="B297" s="32"/>
      <c r="D297" s="140" t="s">
        <v>174</v>
      </c>
      <c r="F297" s="141" t="s">
        <v>318</v>
      </c>
      <c r="I297" s="142"/>
      <c r="L297" s="32"/>
      <c r="M297" s="143"/>
      <c r="T297" s="53"/>
      <c r="AT297" s="17" t="s">
        <v>174</v>
      </c>
      <c r="AU297" s="17" t="s">
        <v>84</v>
      </c>
    </row>
    <row r="298" spans="2:65" s="12" customFormat="1" ht="20.399999999999999">
      <c r="B298" s="144"/>
      <c r="D298" s="145" t="s">
        <v>176</v>
      </c>
      <c r="E298" s="146" t="s">
        <v>19</v>
      </c>
      <c r="F298" s="147" t="s">
        <v>248</v>
      </c>
      <c r="H298" s="146" t="s">
        <v>19</v>
      </c>
      <c r="I298" s="148"/>
      <c r="L298" s="144"/>
      <c r="M298" s="149"/>
      <c r="T298" s="150"/>
      <c r="AT298" s="146" t="s">
        <v>176</v>
      </c>
      <c r="AU298" s="146" t="s">
        <v>84</v>
      </c>
      <c r="AV298" s="12" t="s">
        <v>14</v>
      </c>
      <c r="AW298" s="12" t="s">
        <v>37</v>
      </c>
      <c r="AX298" s="12" t="s">
        <v>75</v>
      </c>
      <c r="AY298" s="146" t="s">
        <v>165</v>
      </c>
    </row>
    <row r="299" spans="2:65" s="13" customFormat="1">
      <c r="B299" s="151"/>
      <c r="D299" s="145" t="s">
        <v>176</v>
      </c>
      <c r="E299" s="152" t="s">
        <v>19</v>
      </c>
      <c r="F299" s="153" t="s">
        <v>249</v>
      </c>
      <c r="H299" s="154">
        <v>319.49599999999998</v>
      </c>
      <c r="I299" s="155"/>
      <c r="L299" s="151"/>
      <c r="M299" s="156"/>
      <c r="T299" s="157"/>
      <c r="AT299" s="152" t="s">
        <v>176</v>
      </c>
      <c r="AU299" s="152" t="s">
        <v>84</v>
      </c>
      <c r="AV299" s="13" t="s">
        <v>84</v>
      </c>
      <c r="AW299" s="13" t="s">
        <v>37</v>
      </c>
      <c r="AX299" s="13" t="s">
        <v>75</v>
      </c>
      <c r="AY299" s="152" t="s">
        <v>165</v>
      </c>
    </row>
    <row r="300" spans="2:65" s="12" customFormat="1">
      <c r="B300" s="144"/>
      <c r="D300" s="145" t="s">
        <v>176</v>
      </c>
      <c r="E300" s="146" t="s">
        <v>19</v>
      </c>
      <c r="F300" s="147" t="s">
        <v>289</v>
      </c>
      <c r="H300" s="146" t="s">
        <v>19</v>
      </c>
      <c r="I300" s="148"/>
      <c r="L300" s="144"/>
      <c r="M300" s="149"/>
      <c r="T300" s="150"/>
      <c r="AT300" s="146" t="s">
        <v>176</v>
      </c>
      <c r="AU300" s="146" t="s">
        <v>84</v>
      </c>
      <c r="AV300" s="12" t="s">
        <v>14</v>
      </c>
      <c r="AW300" s="12" t="s">
        <v>37</v>
      </c>
      <c r="AX300" s="12" t="s">
        <v>75</v>
      </c>
      <c r="AY300" s="146" t="s">
        <v>165</v>
      </c>
    </row>
    <row r="301" spans="2:65" s="13" customFormat="1">
      <c r="B301" s="151"/>
      <c r="D301" s="145" t="s">
        <v>176</v>
      </c>
      <c r="E301" s="152" t="s">
        <v>19</v>
      </c>
      <c r="F301" s="153" t="s">
        <v>290</v>
      </c>
      <c r="H301" s="154">
        <v>13.249000000000001</v>
      </c>
      <c r="I301" s="155"/>
      <c r="L301" s="151"/>
      <c r="M301" s="156"/>
      <c r="T301" s="157"/>
      <c r="AT301" s="152" t="s">
        <v>176</v>
      </c>
      <c r="AU301" s="152" t="s">
        <v>84</v>
      </c>
      <c r="AV301" s="13" t="s">
        <v>84</v>
      </c>
      <c r="AW301" s="13" t="s">
        <v>37</v>
      </c>
      <c r="AX301" s="13" t="s">
        <v>75</v>
      </c>
      <c r="AY301" s="152" t="s">
        <v>165</v>
      </c>
    </row>
    <row r="302" spans="2:65" s="12" customFormat="1">
      <c r="B302" s="144"/>
      <c r="D302" s="145" t="s">
        <v>176</v>
      </c>
      <c r="E302" s="146" t="s">
        <v>19</v>
      </c>
      <c r="F302" s="147" t="s">
        <v>291</v>
      </c>
      <c r="H302" s="146" t="s">
        <v>19</v>
      </c>
      <c r="I302" s="148"/>
      <c r="L302" s="144"/>
      <c r="M302" s="149"/>
      <c r="T302" s="150"/>
      <c r="AT302" s="146" t="s">
        <v>176</v>
      </c>
      <c r="AU302" s="146" t="s">
        <v>84</v>
      </c>
      <c r="AV302" s="12" t="s">
        <v>14</v>
      </c>
      <c r="AW302" s="12" t="s">
        <v>37</v>
      </c>
      <c r="AX302" s="12" t="s">
        <v>75</v>
      </c>
      <c r="AY302" s="146" t="s">
        <v>165</v>
      </c>
    </row>
    <row r="303" spans="2:65" s="13" customFormat="1">
      <c r="B303" s="151"/>
      <c r="D303" s="145" t="s">
        <v>176</v>
      </c>
      <c r="E303" s="152" t="s">
        <v>19</v>
      </c>
      <c r="F303" s="153" t="s">
        <v>292</v>
      </c>
      <c r="H303" s="154">
        <v>293.26</v>
      </c>
      <c r="I303" s="155"/>
      <c r="L303" s="151"/>
      <c r="M303" s="156"/>
      <c r="T303" s="157"/>
      <c r="AT303" s="152" t="s">
        <v>176</v>
      </c>
      <c r="AU303" s="152" t="s">
        <v>84</v>
      </c>
      <c r="AV303" s="13" t="s">
        <v>84</v>
      </c>
      <c r="AW303" s="13" t="s">
        <v>37</v>
      </c>
      <c r="AX303" s="13" t="s">
        <v>75</v>
      </c>
      <c r="AY303" s="152" t="s">
        <v>165</v>
      </c>
    </row>
    <row r="304" spans="2:65" s="12" customFormat="1">
      <c r="B304" s="144"/>
      <c r="D304" s="145" t="s">
        <v>176</v>
      </c>
      <c r="E304" s="146" t="s">
        <v>19</v>
      </c>
      <c r="F304" s="147" t="s">
        <v>238</v>
      </c>
      <c r="H304" s="146" t="s">
        <v>19</v>
      </c>
      <c r="I304" s="148"/>
      <c r="L304" s="144"/>
      <c r="M304" s="149"/>
      <c r="T304" s="150"/>
      <c r="AT304" s="146" t="s">
        <v>176</v>
      </c>
      <c r="AU304" s="146" t="s">
        <v>84</v>
      </c>
      <c r="AV304" s="12" t="s">
        <v>14</v>
      </c>
      <c r="AW304" s="12" t="s">
        <v>37</v>
      </c>
      <c r="AX304" s="12" t="s">
        <v>75</v>
      </c>
      <c r="AY304" s="146" t="s">
        <v>165</v>
      </c>
    </row>
    <row r="305" spans="2:65" s="13" customFormat="1">
      <c r="B305" s="151"/>
      <c r="D305" s="145" t="s">
        <v>176</v>
      </c>
      <c r="E305" s="152" t="s">
        <v>19</v>
      </c>
      <c r="F305" s="153" t="s">
        <v>293</v>
      </c>
      <c r="H305" s="154">
        <v>4.9800000000000004</v>
      </c>
      <c r="I305" s="155"/>
      <c r="L305" s="151"/>
      <c r="M305" s="156"/>
      <c r="T305" s="157"/>
      <c r="AT305" s="152" t="s">
        <v>176</v>
      </c>
      <c r="AU305" s="152" t="s">
        <v>84</v>
      </c>
      <c r="AV305" s="13" t="s">
        <v>84</v>
      </c>
      <c r="AW305" s="13" t="s">
        <v>37</v>
      </c>
      <c r="AX305" s="13" t="s">
        <v>75</v>
      </c>
      <c r="AY305" s="152" t="s">
        <v>165</v>
      </c>
    </row>
    <row r="306" spans="2:65" s="14" customFormat="1">
      <c r="B306" s="158"/>
      <c r="D306" s="145" t="s">
        <v>176</v>
      </c>
      <c r="E306" s="159" t="s">
        <v>19</v>
      </c>
      <c r="F306" s="160" t="s">
        <v>179</v>
      </c>
      <c r="H306" s="161">
        <v>630.98500000000001</v>
      </c>
      <c r="I306" s="162"/>
      <c r="L306" s="158"/>
      <c r="M306" s="163"/>
      <c r="T306" s="164"/>
      <c r="AT306" s="159" t="s">
        <v>176</v>
      </c>
      <c r="AU306" s="159" t="s">
        <v>84</v>
      </c>
      <c r="AV306" s="14" t="s">
        <v>172</v>
      </c>
      <c r="AW306" s="14" t="s">
        <v>37</v>
      </c>
      <c r="AX306" s="14" t="s">
        <v>14</v>
      </c>
      <c r="AY306" s="159" t="s">
        <v>165</v>
      </c>
    </row>
    <row r="307" spans="2:65" s="1" customFormat="1" ht="24.15" customHeight="1">
      <c r="B307" s="32"/>
      <c r="C307" s="127" t="s">
        <v>319</v>
      </c>
      <c r="D307" s="127" t="s">
        <v>167</v>
      </c>
      <c r="E307" s="128" t="s">
        <v>320</v>
      </c>
      <c r="F307" s="129" t="s">
        <v>321</v>
      </c>
      <c r="G307" s="130" t="s">
        <v>213</v>
      </c>
      <c r="H307" s="131">
        <v>4.9800000000000004</v>
      </c>
      <c r="I307" s="132"/>
      <c r="J307" s="133">
        <f>ROUND(I307*H307,2)</f>
        <v>0</v>
      </c>
      <c r="K307" s="129" t="s">
        <v>19</v>
      </c>
      <c r="L307" s="32"/>
      <c r="M307" s="134" t="s">
        <v>19</v>
      </c>
      <c r="N307" s="135" t="s">
        <v>46</v>
      </c>
      <c r="P307" s="136">
        <f>O307*H307</f>
        <v>0</v>
      </c>
      <c r="Q307" s="136">
        <v>0</v>
      </c>
      <c r="R307" s="136">
        <f>Q307*H307</f>
        <v>0</v>
      </c>
      <c r="S307" s="136">
        <v>0</v>
      </c>
      <c r="T307" s="137">
        <f>S307*H307</f>
        <v>0</v>
      </c>
      <c r="AR307" s="138" t="s">
        <v>172</v>
      </c>
      <c r="AT307" s="138" t="s">
        <v>167</v>
      </c>
      <c r="AU307" s="138" t="s">
        <v>84</v>
      </c>
      <c r="AY307" s="17" t="s">
        <v>165</v>
      </c>
      <c r="BE307" s="139">
        <f>IF(N307="základní",J307,0)</f>
        <v>0</v>
      </c>
      <c r="BF307" s="139">
        <f>IF(N307="snížená",J307,0)</f>
        <v>0</v>
      </c>
      <c r="BG307" s="139">
        <f>IF(N307="zákl. přenesená",J307,0)</f>
        <v>0</v>
      </c>
      <c r="BH307" s="139">
        <f>IF(N307="sníž. přenesená",J307,0)</f>
        <v>0</v>
      </c>
      <c r="BI307" s="139">
        <f>IF(N307="nulová",J307,0)</f>
        <v>0</v>
      </c>
      <c r="BJ307" s="17" t="s">
        <v>14</v>
      </c>
      <c r="BK307" s="139">
        <f>ROUND(I307*H307,2)</f>
        <v>0</v>
      </c>
      <c r="BL307" s="17" t="s">
        <v>172</v>
      </c>
      <c r="BM307" s="138" t="s">
        <v>322</v>
      </c>
    </row>
    <row r="308" spans="2:65" s="12" customFormat="1">
      <c r="B308" s="144"/>
      <c r="D308" s="145" t="s">
        <v>176</v>
      </c>
      <c r="E308" s="146" t="s">
        <v>19</v>
      </c>
      <c r="F308" s="147" t="s">
        <v>238</v>
      </c>
      <c r="H308" s="146" t="s">
        <v>19</v>
      </c>
      <c r="I308" s="148"/>
      <c r="L308" s="144"/>
      <c r="M308" s="149"/>
      <c r="T308" s="150"/>
      <c r="AT308" s="146" t="s">
        <v>176</v>
      </c>
      <c r="AU308" s="146" t="s">
        <v>84</v>
      </c>
      <c r="AV308" s="12" t="s">
        <v>14</v>
      </c>
      <c r="AW308" s="12" t="s">
        <v>37</v>
      </c>
      <c r="AX308" s="12" t="s">
        <v>75</v>
      </c>
      <c r="AY308" s="146" t="s">
        <v>165</v>
      </c>
    </row>
    <row r="309" spans="2:65" s="13" customFormat="1">
      <c r="B309" s="151"/>
      <c r="D309" s="145" t="s">
        <v>176</v>
      </c>
      <c r="E309" s="152" t="s">
        <v>19</v>
      </c>
      <c r="F309" s="153" t="s">
        <v>259</v>
      </c>
      <c r="H309" s="154">
        <v>4.9800000000000004</v>
      </c>
      <c r="I309" s="155"/>
      <c r="L309" s="151"/>
      <c r="M309" s="156"/>
      <c r="T309" s="157"/>
      <c r="AT309" s="152" t="s">
        <v>176</v>
      </c>
      <c r="AU309" s="152" t="s">
        <v>84</v>
      </c>
      <c r="AV309" s="13" t="s">
        <v>84</v>
      </c>
      <c r="AW309" s="13" t="s">
        <v>37</v>
      </c>
      <c r="AX309" s="13" t="s">
        <v>75</v>
      </c>
      <c r="AY309" s="152" t="s">
        <v>165</v>
      </c>
    </row>
    <row r="310" spans="2:65" s="14" customFormat="1">
      <c r="B310" s="158"/>
      <c r="D310" s="145" t="s">
        <v>176</v>
      </c>
      <c r="E310" s="159" t="s">
        <v>19</v>
      </c>
      <c r="F310" s="160" t="s">
        <v>179</v>
      </c>
      <c r="H310" s="161">
        <v>4.9800000000000004</v>
      </c>
      <c r="I310" s="162"/>
      <c r="L310" s="158"/>
      <c r="M310" s="163"/>
      <c r="T310" s="164"/>
      <c r="AT310" s="159" t="s">
        <v>176</v>
      </c>
      <c r="AU310" s="159" t="s">
        <v>84</v>
      </c>
      <c r="AV310" s="14" t="s">
        <v>172</v>
      </c>
      <c r="AW310" s="14" t="s">
        <v>37</v>
      </c>
      <c r="AX310" s="14" t="s">
        <v>14</v>
      </c>
      <c r="AY310" s="159" t="s">
        <v>165</v>
      </c>
    </row>
    <row r="311" spans="2:65" s="1" customFormat="1" ht="66.75" customHeight="1">
      <c r="B311" s="32"/>
      <c r="C311" s="127" t="s">
        <v>323</v>
      </c>
      <c r="D311" s="127" t="s">
        <v>167</v>
      </c>
      <c r="E311" s="128" t="s">
        <v>324</v>
      </c>
      <c r="F311" s="129" t="s">
        <v>325</v>
      </c>
      <c r="G311" s="130" t="s">
        <v>213</v>
      </c>
      <c r="H311" s="131">
        <v>319.49599999999998</v>
      </c>
      <c r="I311" s="132"/>
      <c r="J311" s="133">
        <f>ROUND(I311*H311,2)</f>
        <v>0</v>
      </c>
      <c r="K311" s="129" t="s">
        <v>171</v>
      </c>
      <c r="L311" s="32"/>
      <c r="M311" s="134" t="s">
        <v>19</v>
      </c>
      <c r="N311" s="135" t="s">
        <v>46</v>
      </c>
      <c r="P311" s="136">
        <f>O311*H311</f>
        <v>0</v>
      </c>
      <c r="Q311" s="136">
        <v>0</v>
      </c>
      <c r="R311" s="136">
        <f>Q311*H311</f>
        <v>0</v>
      </c>
      <c r="S311" s="136">
        <v>0</v>
      </c>
      <c r="T311" s="137">
        <f>S311*H311</f>
        <v>0</v>
      </c>
      <c r="AR311" s="138" t="s">
        <v>172</v>
      </c>
      <c r="AT311" s="138" t="s">
        <v>167</v>
      </c>
      <c r="AU311" s="138" t="s">
        <v>84</v>
      </c>
      <c r="AY311" s="17" t="s">
        <v>165</v>
      </c>
      <c r="BE311" s="139">
        <f>IF(N311="základní",J311,0)</f>
        <v>0</v>
      </c>
      <c r="BF311" s="139">
        <f>IF(N311="snížená",J311,0)</f>
        <v>0</v>
      </c>
      <c r="BG311" s="139">
        <f>IF(N311="zákl. přenesená",J311,0)</f>
        <v>0</v>
      </c>
      <c r="BH311" s="139">
        <f>IF(N311="sníž. přenesená",J311,0)</f>
        <v>0</v>
      </c>
      <c r="BI311" s="139">
        <f>IF(N311="nulová",J311,0)</f>
        <v>0</v>
      </c>
      <c r="BJ311" s="17" t="s">
        <v>14</v>
      </c>
      <c r="BK311" s="139">
        <f>ROUND(I311*H311,2)</f>
        <v>0</v>
      </c>
      <c r="BL311" s="17" t="s">
        <v>172</v>
      </c>
      <c r="BM311" s="138" t="s">
        <v>326</v>
      </c>
    </row>
    <row r="312" spans="2:65" s="1" customFormat="1">
      <c r="B312" s="32"/>
      <c r="D312" s="140" t="s">
        <v>174</v>
      </c>
      <c r="F312" s="141" t="s">
        <v>327</v>
      </c>
      <c r="I312" s="142"/>
      <c r="L312" s="32"/>
      <c r="M312" s="143"/>
      <c r="T312" s="53"/>
      <c r="AT312" s="17" t="s">
        <v>174</v>
      </c>
      <c r="AU312" s="17" t="s">
        <v>84</v>
      </c>
    </row>
    <row r="313" spans="2:65" s="12" customFormat="1">
      <c r="B313" s="144"/>
      <c r="D313" s="145" t="s">
        <v>176</v>
      </c>
      <c r="E313" s="146" t="s">
        <v>19</v>
      </c>
      <c r="F313" s="147" t="s">
        <v>328</v>
      </c>
      <c r="H313" s="146" t="s">
        <v>19</v>
      </c>
      <c r="I313" s="148"/>
      <c r="L313" s="144"/>
      <c r="M313" s="149"/>
      <c r="T313" s="150"/>
      <c r="AT313" s="146" t="s">
        <v>176</v>
      </c>
      <c r="AU313" s="146" t="s">
        <v>84</v>
      </c>
      <c r="AV313" s="12" t="s">
        <v>14</v>
      </c>
      <c r="AW313" s="12" t="s">
        <v>37</v>
      </c>
      <c r="AX313" s="12" t="s">
        <v>75</v>
      </c>
      <c r="AY313" s="146" t="s">
        <v>165</v>
      </c>
    </row>
    <row r="314" spans="2:65" s="13" customFormat="1">
      <c r="B314" s="151"/>
      <c r="D314" s="145" t="s">
        <v>176</v>
      </c>
      <c r="E314" s="152" t="s">
        <v>19</v>
      </c>
      <c r="F314" s="153" t="s">
        <v>329</v>
      </c>
      <c r="H314" s="154">
        <v>204.691</v>
      </c>
      <c r="I314" s="155"/>
      <c r="L314" s="151"/>
      <c r="M314" s="156"/>
      <c r="T314" s="157"/>
      <c r="AT314" s="152" t="s">
        <v>176</v>
      </c>
      <c r="AU314" s="152" t="s">
        <v>84</v>
      </c>
      <c r="AV314" s="13" t="s">
        <v>84</v>
      </c>
      <c r="AW314" s="13" t="s">
        <v>37</v>
      </c>
      <c r="AX314" s="13" t="s">
        <v>75</v>
      </c>
      <c r="AY314" s="152" t="s">
        <v>165</v>
      </c>
    </row>
    <row r="315" spans="2:65" s="12" customFormat="1">
      <c r="B315" s="144"/>
      <c r="D315" s="145" t="s">
        <v>176</v>
      </c>
      <c r="E315" s="146" t="s">
        <v>19</v>
      </c>
      <c r="F315" s="147" t="s">
        <v>217</v>
      </c>
      <c r="H315" s="146" t="s">
        <v>19</v>
      </c>
      <c r="I315" s="148"/>
      <c r="L315" s="144"/>
      <c r="M315" s="149"/>
      <c r="T315" s="150"/>
      <c r="AT315" s="146" t="s">
        <v>176</v>
      </c>
      <c r="AU315" s="146" t="s">
        <v>84</v>
      </c>
      <c r="AV315" s="12" t="s">
        <v>14</v>
      </c>
      <c r="AW315" s="12" t="s">
        <v>37</v>
      </c>
      <c r="AX315" s="12" t="s">
        <v>75</v>
      </c>
      <c r="AY315" s="146" t="s">
        <v>165</v>
      </c>
    </row>
    <row r="316" spans="2:65" s="13" customFormat="1">
      <c r="B316" s="151"/>
      <c r="D316" s="145" t="s">
        <v>176</v>
      </c>
      <c r="E316" s="152" t="s">
        <v>19</v>
      </c>
      <c r="F316" s="153" t="s">
        <v>330</v>
      </c>
      <c r="H316" s="154">
        <v>96.981999999999999</v>
      </c>
      <c r="I316" s="155"/>
      <c r="L316" s="151"/>
      <c r="M316" s="156"/>
      <c r="T316" s="157"/>
      <c r="AT316" s="152" t="s">
        <v>176</v>
      </c>
      <c r="AU316" s="152" t="s">
        <v>84</v>
      </c>
      <c r="AV316" s="13" t="s">
        <v>84</v>
      </c>
      <c r="AW316" s="13" t="s">
        <v>37</v>
      </c>
      <c r="AX316" s="13" t="s">
        <v>75</v>
      </c>
      <c r="AY316" s="152" t="s">
        <v>165</v>
      </c>
    </row>
    <row r="317" spans="2:65" s="12" customFormat="1">
      <c r="B317" s="144"/>
      <c r="D317" s="145" t="s">
        <v>176</v>
      </c>
      <c r="E317" s="146" t="s">
        <v>19</v>
      </c>
      <c r="F317" s="147" t="s">
        <v>219</v>
      </c>
      <c r="H317" s="146" t="s">
        <v>19</v>
      </c>
      <c r="I317" s="148"/>
      <c r="L317" s="144"/>
      <c r="M317" s="149"/>
      <c r="T317" s="150"/>
      <c r="AT317" s="146" t="s">
        <v>176</v>
      </c>
      <c r="AU317" s="146" t="s">
        <v>84</v>
      </c>
      <c r="AV317" s="12" t="s">
        <v>14</v>
      </c>
      <c r="AW317" s="12" t="s">
        <v>37</v>
      </c>
      <c r="AX317" s="12" t="s">
        <v>75</v>
      </c>
      <c r="AY317" s="146" t="s">
        <v>165</v>
      </c>
    </row>
    <row r="318" spans="2:65" s="13" customFormat="1">
      <c r="B318" s="151"/>
      <c r="D318" s="145" t="s">
        <v>176</v>
      </c>
      <c r="E318" s="152" t="s">
        <v>19</v>
      </c>
      <c r="F318" s="153" t="s">
        <v>331</v>
      </c>
      <c r="H318" s="154">
        <v>46.932000000000002</v>
      </c>
      <c r="I318" s="155"/>
      <c r="L318" s="151"/>
      <c r="M318" s="156"/>
      <c r="T318" s="157"/>
      <c r="AT318" s="152" t="s">
        <v>176</v>
      </c>
      <c r="AU318" s="152" t="s">
        <v>84</v>
      </c>
      <c r="AV318" s="13" t="s">
        <v>84</v>
      </c>
      <c r="AW318" s="13" t="s">
        <v>37</v>
      </c>
      <c r="AX318" s="13" t="s">
        <v>75</v>
      </c>
      <c r="AY318" s="152" t="s">
        <v>165</v>
      </c>
    </row>
    <row r="319" spans="2:65" s="12" customFormat="1">
      <c r="B319" s="144"/>
      <c r="D319" s="145" t="s">
        <v>176</v>
      </c>
      <c r="E319" s="146" t="s">
        <v>19</v>
      </c>
      <c r="F319" s="147" t="s">
        <v>221</v>
      </c>
      <c r="H319" s="146" t="s">
        <v>19</v>
      </c>
      <c r="I319" s="148"/>
      <c r="L319" s="144"/>
      <c r="M319" s="149"/>
      <c r="T319" s="150"/>
      <c r="AT319" s="146" t="s">
        <v>176</v>
      </c>
      <c r="AU319" s="146" t="s">
        <v>84</v>
      </c>
      <c r="AV319" s="12" t="s">
        <v>14</v>
      </c>
      <c r="AW319" s="12" t="s">
        <v>37</v>
      </c>
      <c r="AX319" s="12" t="s">
        <v>75</v>
      </c>
      <c r="AY319" s="146" t="s">
        <v>165</v>
      </c>
    </row>
    <row r="320" spans="2:65" s="13" customFormat="1" ht="20.399999999999999">
      <c r="B320" s="151"/>
      <c r="D320" s="145" t="s">
        <v>176</v>
      </c>
      <c r="E320" s="152" t="s">
        <v>19</v>
      </c>
      <c r="F320" s="153" t="s">
        <v>332</v>
      </c>
      <c r="H320" s="154">
        <v>117.217</v>
      </c>
      <c r="I320" s="155"/>
      <c r="L320" s="151"/>
      <c r="M320" s="156"/>
      <c r="T320" s="157"/>
      <c r="AT320" s="152" t="s">
        <v>176</v>
      </c>
      <c r="AU320" s="152" t="s">
        <v>84</v>
      </c>
      <c r="AV320" s="13" t="s">
        <v>84</v>
      </c>
      <c r="AW320" s="13" t="s">
        <v>37</v>
      </c>
      <c r="AX320" s="13" t="s">
        <v>75</v>
      </c>
      <c r="AY320" s="152" t="s">
        <v>165</v>
      </c>
    </row>
    <row r="321" spans="2:65" s="12" customFormat="1">
      <c r="B321" s="144"/>
      <c r="D321" s="145" t="s">
        <v>176</v>
      </c>
      <c r="E321" s="146" t="s">
        <v>19</v>
      </c>
      <c r="F321" s="147" t="s">
        <v>232</v>
      </c>
      <c r="H321" s="146" t="s">
        <v>19</v>
      </c>
      <c r="I321" s="148"/>
      <c r="L321" s="144"/>
      <c r="M321" s="149"/>
      <c r="T321" s="150"/>
      <c r="AT321" s="146" t="s">
        <v>176</v>
      </c>
      <c r="AU321" s="146" t="s">
        <v>84</v>
      </c>
      <c r="AV321" s="12" t="s">
        <v>14</v>
      </c>
      <c r="AW321" s="12" t="s">
        <v>37</v>
      </c>
      <c r="AX321" s="12" t="s">
        <v>75</v>
      </c>
      <c r="AY321" s="146" t="s">
        <v>165</v>
      </c>
    </row>
    <row r="322" spans="2:65" s="13" customFormat="1">
      <c r="B322" s="151"/>
      <c r="D322" s="145" t="s">
        <v>176</v>
      </c>
      <c r="E322" s="152" t="s">
        <v>19</v>
      </c>
      <c r="F322" s="153" t="s">
        <v>333</v>
      </c>
      <c r="H322" s="154">
        <v>34.308</v>
      </c>
      <c r="I322" s="155"/>
      <c r="L322" s="151"/>
      <c r="M322" s="156"/>
      <c r="T322" s="157"/>
      <c r="AT322" s="152" t="s">
        <v>176</v>
      </c>
      <c r="AU322" s="152" t="s">
        <v>84</v>
      </c>
      <c r="AV322" s="13" t="s">
        <v>84</v>
      </c>
      <c r="AW322" s="13" t="s">
        <v>37</v>
      </c>
      <c r="AX322" s="13" t="s">
        <v>75</v>
      </c>
      <c r="AY322" s="152" t="s">
        <v>165</v>
      </c>
    </row>
    <row r="323" spans="2:65" s="12" customFormat="1">
      <c r="B323" s="144"/>
      <c r="D323" s="145" t="s">
        <v>176</v>
      </c>
      <c r="E323" s="146" t="s">
        <v>19</v>
      </c>
      <c r="F323" s="147" t="s">
        <v>334</v>
      </c>
      <c r="H323" s="146" t="s">
        <v>19</v>
      </c>
      <c r="I323" s="148"/>
      <c r="L323" s="144"/>
      <c r="M323" s="149"/>
      <c r="T323" s="150"/>
      <c r="AT323" s="146" t="s">
        <v>176</v>
      </c>
      <c r="AU323" s="146" t="s">
        <v>84</v>
      </c>
      <c r="AV323" s="12" t="s">
        <v>14</v>
      </c>
      <c r="AW323" s="12" t="s">
        <v>37</v>
      </c>
      <c r="AX323" s="12" t="s">
        <v>75</v>
      </c>
      <c r="AY323" s="146" t="s">
        <v>165</v>
      </c>
    </row>
    <row r="324" spans="2:65" s="13" customFormat="1">
      <c r="B324" s="151"/>
      <c r="D324" s="145" t="s">
        <v>176</v>
      </c>
      <c r="E324" s="152" t="s">
        <v>19</v>
      </c>
      <c r="F324" s="153" t="s">
        <v>335</v>
      </c>
      <c r="H324" s="154">
        <v>-18.062999999999999</v>
      </c>
      <c r="I324" s="155"/>
      <c r="L324" s="151"/>
      <c r="M324" s="156"/>
      <c r="T324" s="157"/>
      <c r="AT324" s="152" t="s">
        <v>176</v>
      </c>
      <c r="AU324" s="152" t="s">
        <v>84</v>
      </c>
      <c r="AV324" s="13" t="s">
        <v>84</v>
      </c>
      <c r="AW324" s="13" t="s">
        <v>37</v>
      </c>
      <c r="AX324" s="13" t="s">
        <v>75</v>
      </c>
      <c r="AY324" s="152" t="s">
        <v>165</v>
      </c>
    </row>
    <row r="325" spans="2:65" s="12" customFormat="1">
      <c r="B325" s="144"/>
      <c r="D325" s="145" t="s">
        <v>176</v>
      </c>
      <c r="E325" s="146" t="s">
        <v>19</v>
      </c>
      <c r="F325" s="147" t="s">
        <v>334</v>
      </c>
      <c r="H325" s="146" t="s">
        <v>19</v>
      </c>
      <c r="I325" s="148"/>
      <c r="L325" s="144"/>
      <c r="M325" s="149"/>
      <c r="T325" s="150"/>
      <c r="AT325" s="146" t="s">
        <v>176</v>
      </c>
      <c r="AU325" s="146" t="s">
        <v>84</v>
      </c>
      <c r="AV325" s="12" t="s">
        <v>14</v>
      </c>
      <c r="AW325" s="12" t="s">
        <v>37</v>
      </c>
      <c r="AX325" s="12" t="s">
        <v>75</v>
      </c>
      <c r="AY325" s="146" t="s">
        <v>165</v>
      </c>
    </row>
    <row r="326" spans="2:65" s="13" customFormat="1">
      <c r="B326" s="151"/>
      <c r="D326" s="145" t="s">
        <v>176</v>
      </c>
      <c r="E326" s="152" t="s">
        <v>19</v>
      </c>
      <c r="F326" s="153" t="s">
        <v>336</v>
      </c>
      <c r="H326" s="154">
        <v>-162.571</v>
      </c>
      <c r="I326" s="155"/>
      <c r="L326" s="151"/>
      <c r="M326" s="156"/>
      <c r="T326" s="157"/>
      <c r="AT326" s="152" t="s">
        <v>176</v>
      </c>
      <c r="AU326" s="152" t="s">
        <v>84</v>
      </c>
      <c r="AV326" s="13" t="s">
        <v>84</v>
      </c>
      <c r="AW326" s="13" t="s">
        <v>37</v>
      </c>
      <c r="AX326" s="13" t="s">
        <v>75</v>
      </c>
      <c r="AY326" s="152" t="s">
        <v>165</v>
      </c>
    </row>
    <row r="327" spans="2:65" s="14" customFormat="1">
      <c r="B327" s="158"/>
      <c r="D327" s="145" t="s">
        <v>176</v>
      </c>
      <c r="E327" s="159" t="s">
        <v>19</v>
      </c>
      <c r="F327" s="160" t="s">
        <v>179</v>
      </c>
      <c r="H327" s="161">
        <v>319.49599999999998</v>
      </c>
      <c r="I327" s="162"/>
      <c r="L327" s="158"/>
      <c r="M327" s="163"/>
      <c r="T327" s="164"/>
      <c r="AT327" s="159" t="s">
        <v>176</v>
      </c>
      <c r="AU327" s="159" t="s">
        <v>84</v>
      </c>
      <c r="AV327" s="14" t="s">
        <v>172</v>
      </c>
      <c r="AW327" s="14" t="s">
        <v>37</v>
      </c>
      <c r="AX327" s="14" t="s">
        <v>14</v>
      </c>
      <c r="AY327" s="159" t="s">
        <v>165</v>
      </c>
    </row>
    <row r="328" spans="2:65" s="1" customFormat="1" ht="33" customHeight="1">
      <c r="B328" s="32"/>
      <c r="C328" s="127" t="s">
        <v>337</v>
      </c>
      <c r="D328" s="127" t="s">
        <v>167</v>
      </c>
      <c r="E328" s="128" t="s">
        <v>338</v>
      </c>
      <c r="F328" s="129" t="s">
        <v>339</v>
      </c>
      <c r="G328" s="130" t="s">
        <v>213</v>
      </c>
      <c r="H328" s="131">
        <v>319.49599999999998</v>
      </c>
      <c r="I328" s="132"/>
      <c r="J328" s="133">
        <f>ROUND(I328*H328,2)</f>
        <v>0</v>
      </c>
      <c r="K328" s="129" t="s">
        <v>171</v>
      </c>
      <c r="L328" s="32"/>
      <c r="M328" s="134" t="s">
        <v>19</v>
      </c>
      <c r="N328" s="135" t="s">
        <v>46</v>
      </c>
      <c r="P328" s="136">
        <f>O328*H328</f>
        <v>0</v>
      </c>
      <c r="Q328" s="136">
        <v>0</v>
      </c>
      <c r="R328" s="136">
        <f>Q328*H328</f>
        <v>0</v>
      </c>
      <c r="S328" s="136">
        <v>0</v>
      </c>
      <c r="T328" s="137">
        <f>S328*H328</f>
        <v>0</v>
      </c>
      <c r="AR328" s="138" t="s">
        <v>172</v>
      </c>
      <c r="AT328" s="138" t="s">
        <v>167</v>
      </c>
      <c r="AU328" s="138" t="s">
        <v>84</v>
      </c>
      <c r="AY328" s="17" t="s">
        <v>165</v>
      </c>
      <c r="BE328" s="139">
        <f>IF(N328="základní",J328,0)</f>
        <v>0</v>
      </c>
      <c r="BF328" s="139">
        <f>IF(N328="snížená",J328,0)</f>
        <v>0</v>
      </c>
      <c r="BG328" s="139">
        <f>IF(N328="zákl. přenesená",J328,0)</f>
        <v>0</v>
      </c>
      <c r="BH328" s="139">
        <f>IF(N328="sníž. přenesená",J328,0)</f>
        <v>0</v>
      </c>
      <c r="BI328" s="139">
        <f>IF(N328="nulová",J328,0)</f>
        <v>0</v>
      </c>
      <c r="BJ328" s="17" t="s">
        <v>14</v>
      </c>
      <c r="BK328" s="139">
        <f>ROUND(I328*H328,2)</f>
        <v>0</v>
      </c>
      <c r="BL328" s="17" t="s">
        <v>172</v>
      </c>
      <c r="BM328" s="138" t="s">
        <v>340</v>
      </c>
    </row>
    <row r="329" spans="2:65" s="1" customFormat="1">
      <c r="B329" s="32"/>
      <c r="D329" s="140" t="s">
        <v>174</v>
      </c>
      <c r="F329" s="141" t="s">
        <v>341</v>
      </c>
      <c r="I329" s="142"/>
      <c r="L329" s="32"/>
      <c r="M329" s="143"/>
      <c r="T329" s="53"/>
      <c r="AT329" s="17" t="s">
        <v>174</v>
      </c>
      <c r="AU329" s="17" t="s">
        <v>84</v>
      </c>
    </row>
    <row r="330" spans="2:65" s="12" customFormat="1" ht="20.399999999999999">
      <c r="B330" s="144"/>
      <c r="D330" s="145" t="s">
        <v>176</v>
      </c>
      <c r="E330" s="146" t="s">
        <v>19</v>
      </c>
      <c r="F330" s="147" t="s">
        <v>248</v>
      </c>
      <c r="H330" s="146" t="s">
        <v>19</v>
      </c>
      <c r="I330" s="148"/>
      <c r="L330" s="144"/>
      <c r="M330" s="149"/>
      <c r="T330" s="150"/>
      <c r="AT330" s="146" t="s">
        <v>176</v>
      </c>
      <c r="AU330" s="146" t="s">
        <v>84</v>
      </c>
      <c r="AV330" s="12" t="s">
        <v>14</v>
      </c>
      <c r="AW330" s="12" t="s">
        <v>37</v>
      </c>
      <c r="AX330" s="12" t="s">
        <v>75</v>
      </c>
      <c r="AY330" s="146" t="s">
        <v>165</v>
      </c>
    </row>
    <row r="331" spans="2:65" s="13" customFormat="1">
      <c r="B331" s="151"/>
      <c r="D331" s="145" t="s">
        <v>176</v>
      </c>
      <c r="E331" s="152" t="s">
        <v>19</v>
      </c>
      <c r="F331" s="153" t="s">
        <v>342</v>
      </c>
      <c r="H331" s="154">
        <v>500.13</v>
      </c>
      <c r="I331" s="155"/>
      <c r="L331" s="151"/>
      <c r="M331" s="156"/>
      <c r="T331" s="157"/>
      <c r="AT331" s="152" t="s">
        <v>176</v>
      </c>
      <c r="AU331" s="152" t="s">
        <v>84</v>
      </c>
      <c r="AV331" s="13" t="s">
        <v>84</v>
      </c>
      <c r="AW331" s="13" t="s">
        <v>37</v>
      </c>
      <c r="AX331" s="13" t="s">
        <v>75</v>
      </c>
      <c r="AY331" s="152" t="s">
        <v>165</v>
      </c>
    </row>
    <row r="332" spans="2:65" s="12" customFormat="1">
      <c r="B332" s="144"/>
      <c r="D332" s="145" t="s">
        <v>176</v>
      </c>
      <c r="E332" s="146" t="s">
        <v>19</v>
      </c>
      <c r="F332" s="147" t="s">
        <v>334</v>
      </c>
      <c r="H332" s="146" t="s">
        <v>19</v>
      </c>
      <c r="I332" s="148"/>
      <c r="L332" s="144"/>
      <c r="M332" s="149"/>
      <c r="T332" s="150"/>
      <c r="AT332" s="146" t="s">
        <v>176</v>
      </c>
      <c r="AU332" s="146" t="s">
        <v>84</v>
      </c>
      <c r="AV332" s="12" t="s">
        <v>14</v>
      </c>
      <c r="AW332" s="12" t="s">
        <v>37</v>
      </c>
      <c r="AX332" s="12" t="s">
        <v>75</v>
      </c>
      <c r="AY332" s="146" t="s">
        <v>165</v>
      </c>
    </row>
    <row r="333" spans="2:65" s="13" customFormat="1">
      <c r="B333" s="151"/>
      <c r="D333" s="145" t="s">
        <v>176</v>
      </c>
      <c r="E333" s="152" t="s">
        <v>19</v>
      </c>
      <c r="F333" s="153" t="s">
        <v>335</v>
      </c>
      <c r="H333" s="154">
        <v>-18.062999999999999</v>
      </c>
      <c r="I333" s="155"/>
      <c r="L333" s="151"/>
      <c r="M333" s="156"/>
      <c r="T333" s="157"/>
      <c r="AT333" s="152" t="s">
        <v>176</v>
      </c>
      <c r="AU333" s="152" t="s">
        <v>84</v>
      </c>
      <c r="AV333" s="13" t="s">
        <v>84</v>
      </c>
      <c r="AW333" s="13" t="s">
        <v>37</v>
      </c>
      <c r="AX333" s="13" t="s">
        <v>75</v>
      </c>
      <c r="AY333" s="152" t="s">
        <v>165</v>
      </c>
    </row>
    <row r="334" spans="2:65" s="12" customFormat="1">
      <c r="B334" s="144"/>
      <c r="D334" s="145" t="s">
        <v>176</v>
      </c>
      <c r="E334" s="146" t="s">
        <v>19</v>
      </c>
      <c r="F334" s="147" t="s">
        <v>334</v>
      </c>
      <c r="H334" s="146" t="s">
        <v>19</v>
      </c>
      <c r="I334" s="148"/>
      <c r="L334" s="144"/>
      <c r="M334" s="149"/>
      <c r="T334" s="150"/>
      <c r="AT334" s="146" t="s">
        <v>176</v>
      </c>
      <c r="AU334" s="146" t="s">
        <v>84</v>
      </c>
      <c r="AV334" s="12" t="s">
        <v>14</v>
      </c>
      <c r="AW334" s="12" t="s">
        <v>37</v>
      </c>
      <c r="AX334" s="12" t="s">
        <v>75</v>
      </c>
      <c r="AY334" s="146" t="s">
        <v>165</v>
      </c>
    </row>
    <row r="335" spans="2:65" s="13" customFormat="1">
      <c r="B335" s="151"/>
      <c r="D335" s="145" t="s">
        <v>176</v>
      </c>
      <c r="E335" s="152" t="s">
        <v>19</v>
      </c>
      <c r="F335" s="153" t="s">
        <v>336</v>
      </c>
      <c r="H335" s="154">
        <v>-162.571</v>
      </c>
      <c r="I335" s="155"/>
      <c r="L335" s="151"/>
      <c r="M335" s="156"/>
      <c r="T335" s="157"/>
      <c r="AT335" s="152" t="s">
        <v>176</v>
      </c>
      <c r="AU335" s="152" t="s">
        <v>84</v>
      </c>
      <c r="AV335" s="13" t="s">
        <v>84</v>
      </c>
      <c r="AW335" s="13" t="s">
        <v>37</v>
      </c>
      <c r="AX335" s="13" t="s">
        <v>75</v>
      </c>
      <c r="AY335" s="152" t="s">
        <v>165</v>
      </c>
    </row>
    <row r="336" spans="2:65" s="14" customFormat="1">
      <c r="B336" s="158"/>
      <c r="D336" s="145" t="s">
        <v>176</v>
      </c>
      <c r="E336" s="159" t="s">
        <v>19</v>
      </c>
      <c r="F336" s="160" t="s">
        <v>179</v>
      </c>
      <c r="H336" s="161">
        <v>319.49599999999998</v>
      </c>
      <c r="I336" s="162"/>
      <c r="L336" s="158"/>
      <c r="M336" s="163"/>
      <c r="T336" s="164"/>
      <c r="AT336" s="159" t="s">
        <v>176</v>
      </c>
      <c r="AU336" s="159" t="s">
        <v>84</v>
      </c>
      <c r="AV336" s="14" t="s">
        <v>172</v>
      </c>
      <c r="AW336" s="14" t="s">
        <v>37</v>
      </c>
      <c r="AX336" s="14" t="s">
        <v>14</v>
      </c>
      <c r="AY336" s="159" t="s">
        <v>165</v>
      </c>
    </row>
    <row r="337" spans="2:65" s="1" customFormat="1" ht="24.15" customHeight="1">
      <c r="B337" s="32"/>
      <c r="C337" s="127" t="s">
        <v>343</v>
      </c>
      <c r="D337" s="127" t="s">
        <v>167</v>
      </c>
      <c r="E337" s="128" t="s">
        <v>344</v>
      </c>
      <c r="F337" s="129" t="s">
        <v>345</v>
      </c>
      <c r="G337" s="130" t="s">
        <v>213</v>
      </c>
      <c r="H337" s="131">
        <v>28.22</v>
      </c>
      <c r="I337" s="132"/>
      <c r="J337" s="133">
        <f>ROUND(I337*H337,2)</f>
        <v>0</v>
      </c>
      <c r="K337" s="129" t="s">
        <v>19</v>
      </c>
      <c r="L337" s="32"/>
      <c r="M337" s="134" t="s">
        <v>19</v>
      </c>
      <c r="N337" s="135" t="s">
        <v>46</v>
      </c>
      <c r="P337" s="136">
        <f>O337*H337</f>
        <v>0</v>
      </c>
      <c r="Q337" s="136">
        <v>0</v>
      </c>
      <c r="R337" s="136">
        <f>Q337*H337</f>
        <v>0</v>
      </c>
      <c r="S337" s="136">
        <v>0</v>
      </c>
      <c r="T337" s="137">
        <f>S337*H337</f>
        <v>0</v>
      </c>
      <c r="AR337" s="138" t="s">
        <v>172</v>
      </c>
      <c r="AT337" s="138" t="s">
        <v>167</v>
      </c>
      <c r="AU337" s="138" t="s">
        <v>84</v>
      </c>
      <c r="AY337" s="17" t="s">
        <v>165</v>
      </c>
      <c r="BE337" s="139">
        <f>IF(N337="základní",J337,0)</f>
        <v>0</v>
      </c>
      <c r="BF337" s="139">
        <f>IF(N337="snížená",J337,0)</f>
        <v>0</v>
      </c>
      <c r="BG337" s="139">
        <f>IF(N337="zákl. přenesená",J337,0)</f>
        <v>0</v>
      </c>
      <c r="BH337" s="139">
        <f>IF(N337="sníž. přenesená",J337,0)</f>
        <v>0</v>
      </c>
      <c r="BI337" s="139">
        <f>IF(N337="nulová",J337,0)</f>
        <v>0</v>
      </c>
      <c r="BJ337" s="17" t="s">
        <v>14</v>
      </c>
      <c r="BK337" s="139">
        <f>ROUND(I337*H337,2)</f>
        <v>0</v>
      </c>
      <c r="BL337" s="17" t="s">
        <v>172</v>
      </c>
      <c r="BM337" s="138" t="s">
        <v>346</v>
      </c>
    </row>
    <row r="338" spans="2:65" s="13" customFormat="1">
      <c r="B338" s="151"/>
      <c r="D338" s="145" t="s">
        <v>176</v>
      </c>
      <c r="E338" s="152" t="s">
        <v>19</v>
      </c>
      <c r="F338" s="153" t="s">
        <v>347</v>
      </c>
      <c r="H338" s="154">
        <v>28.22</v>
      </c>
      <c r="I338" s="155"/>
      <c r="L338" s="151"/>
      <c r="M338" s="156"/>
      <c r="T338" s="157"/>
      <c r="AT338" s="152" t="s">
        <v>176</v>
      </c>
      <c r="AU338" s="152" t="s">
        <v>84</v>
      </c>
      <c r="AV338" s="13" t="s">
        <v>84</v>
      </c>
      <c r="AW338" s="13" t="s">
        <v>37</v>
      </c>
      <c r="AX338" s="13" t="s">
        <v>75</v>
      </c>
      <c r="AY338" s="152" t="s">
        <v>165</v>
      </c>
    </row>
    <row r="339" spans="2:65" s="14" customFormat="1">
      <c r="B339" s="158"/>
      <c r="D339" s="145" t="s">
        <v>176</v>
      </c>
      <c r="E339" s="159" t="s">
        <v>19</v>
      </c>
      <c r="F339" s="160" t="s">
        <v>179</v>
      </c>
      <c r="H339" s="161">
        <v>28.22</v>
      </c>
      <c r="I339" s="162"/>
      <c r="L339" s="158"/>
      <c r="M339" s="163"/>
      <c r="T339" s="164"/>
      <c r="AT339" s="159" t="s">
        <v>176</v>
      </c>
      <c r="AU339" s="159" t="s">
        <v>84</v>
      </c>
      <c r="AV339" s="14" t="s">
        <v>172</v>
      </c>
      <c r="AW339" s="14" t="s">
        <v>37</v>
      </c>
      <c r="AX339" s="14" t="s">
        <v>14</v>
      </c>
      <c r="AY339" s="159" t="s">
        <v>165</v>
      </c>
    </row>
    <row r="340" spans="2:65" s="1" customFormat="1" ht="16.5" customHeight="1">
      <c r="B340" s="32"/>
      <c r="C340" s="165" t="s">
        <v>348</v>
      </c>
      <c r="D340" s="165" t="s">
        <v>349</v>
      </c>
      <c r="E340" s="166" t="s">
        <v>350</v>
      </c>
      <c r="F340" s="167" t="s">
        <v>351</v>
      </c>
      <c r="G340" s="168" t="s">
        <v>307</v>
      </c>
      <c r="H340" s="169">
        <v>47.973999999999997</v>
      </c>
      <c r="I340" s="170"/>
      <c r="J340" s="171">
        <f>ROUND(I340*H340,2)</f>
        <v>0</v>
      </c>
      <c r="K340" s="167" t="s">
        <v>19</v>
      </c>
      <c r="L340" s="172"/>
      <c r="M340" s="173" t="s">
        <v>19</v>
      </c>
      <c r="N340" s="174" t="s">
        <v>46</v>
      </c>
      <c r="P340" s="136">
        <f>O340*H340</f>
        <v>0</v>
      </c>
      <c r="Q340" s="136">
        <v>0</v>
      </c>
      <c r="R340" s="136">
        <f>Q340*H340</f>
        <v>0</v>
      </c>
      <c r="S340" s="136">
        <v>0</v>
      </c>
      <c r="T340" s="137">
        <f>S340*H340</f>
        <v>0</v>
      </c>
      <c r="AR340" s="138" t="s">
        <v>223</v>
      </c>
      <c r="AT340" s="138" t="s">
        <v>349</v>
      </c>
      <c r="AU340" s="138" t="s">
        <v>84</v>
      </c>
      <c r="AY340" s="17" t="s">
        <v>165</v>
      </c>
      <c r="BE340" s="139">
        <f>IF(N340="základní",J340,0)</f>
        <v>0</v>
      </c>
      <c r="BF340" s="139">
        <f>IF(N340="snížená",J340,0)</f>
        <v>0</v>
      </c>
      <c r="BG340" s="139">
        <f>IF(N340="zákl. přenesená",J340,0)</f>
        <v>0</v>
      </c>
      <c r="BH340" s="139">
        <f>IF(N340="sníž. přenesená",J340,0)</f>
        <v>0</v>
      </c>
      <c r="BI340" s="139">
        <f>IF(N340="nulová",J340,0)</f>
        <v>0</v>
      </c>
      <c r="BJ340" s="17" t="s">
        <v>14</v>
      </c>
      <c r="BK340" s="139">
        <f>ROUND(I340*H340,2)</f>
        <v>0</v>
      </c>
      <c r="BL340" s="17" t="s">
        <v>172</v>
      </c>
      <c r="BM340" s="138" t="s">
        <v>352</v>
      </c>
    </row>
    <row r="341" spans="2:65" s="13" customFormat="1">
      <c r="B341" s="151"/>
      <c r="D341" s="145" t="s">
        <v>176</v>
      </c>
      <c r="E341" s="152" t="s">
        <v>19</v>
      </c>
      <c r="F341" s="153" t="s">
        <v>347</v>
      </c>
      <c r="H341" s="154">
        <v>28.22</v>
      </c>
      <c r="I341" s="155"/>
      <c r="L341" s="151"/>
      <c r="M341" s="156"/>
      <c r="T341" s="157"/>
      <c r="AT341" s="152" t="s">
        <v>176</v>
      </c>
      <c r="AU341" s="152" t="s">
        <v>84</v>
      </c>
      <c r="AV341" s="13" t="s">
        <v>84</v>
      </c>
      <c r="AW341" s="13" t="s">
        <v>37</v>
      </c>
      <c r="AX341" s="13" t="s">
        <v>75</v>
      </c>
      <c r="AY341" s="152" t="s">
        <v>165</v>
      </c>
    </row>
    <row r="342" spans="2:65" s="14" customFormat="1">
      <c r="B342" s="158"/>
      <c r="D342" s="145" t="s">
        <v>176</v>
      </c>
      <c r="E342" s="159" t="s">
        <v>19</v>
      </c>
      <c r="F342" s="160" t="s">
        <v>179</v>
      </c>
      <c r="H342" s="161">
        <v>28.22</v>
      </c>
      <c r="I342" s="162"/>
      <c r="L342" s="158"/>
      <c r="M342" s="163"/>
      <c r="T342" s="164"/>
      <c r="AT342" s="159" t="s">
        <v>176</v>
      </c>
      <c r="AU342" s="159" t="s">
        <v>84</v>
      </c>
      <c r="AV342" s="14" t="s">
        <v>172</v>
      </c>
      <c r="AW342" s="14" t="s">
        <v>37</v>
      </c>
      <c r="AX342" s="14" t="s">
        <v>14</v>
      </c>
      <c r="AY342" s="159" t="s">
        <v>165</v>
      </c>
    </row>
    <row r="343" spans="2:65" s="13" customFormat="1">
      <c r="B343" s="151"/>
      <c r="D343" s="145" t="s">
        <v>176</v>
      </c>
      <c r="F343" s="153" t="s">
        <v>353</v>
      </c>
      <c r="H343" s="154">
        <v>47.973999999999997</v>
      </c>
      <c r="I343" s="155"/>
      <c r="L343" s="151"/>
      <c r="M343" s="156"/>
      <c r="T343" s="157"/>
      <c r="AT343" s="152" t="s">
        <v>176</v>
      </c>
      <c r="AU343" s="152" t="s">
        <v>84</v>
      </c>
      <c r="AV343" s="13" t="s">
        <v>84</v>
      </c>
      <c r="AW343" s="13" t="s">
        <v>4</v>
      </c>
      <c r="AX343" s="13" t="s">
        <v>14</v>
      </c>
      <c r="AY343" s="152" t="s">
        <v>165</v>
      </c>
    </row>
    <row r="344" spans="2:65" s="1" customFormat="1" ht="44.25" customHeight="1">
      <c r="B344" s="32"/>
      <c r="C344" s="127" t="s">
        <v>354</v>
      </c>
      <c r="D344" s="127" t="s">
        <v>167</v>
      </c>
      <c r="E344" s="128" t="s">
        <v>355</v>
      </c>
      <c r="F344" s="129" t="s">
        <v>356</v>
      </c>
      <c r="G344" s="130" t="s">
        <v>213</v>
      </c>
      <c r="H344" s="131">
        <v>54.634</v>
      </c>
      <c r="I344" s="132"/>
      <c r="J344" s="133">
        <f>ROUND(I344*H344,2)</f>
        <v>0</v>
      </c>
      <c r="K344" s="129" t="s">
        <v>171</v>
      </c>
      <c r="L344" s="32"/>
      <c r="M344" s="134" t="s">
        <v>19</v>
      </c>
      <c r="N344" s="135" t="s">
        <v>46</v>
      </c>
      <c r="P344" s="136">
        <f>O344*H344</f>
        <v>0</v>
      </c>
      <c r="Q344" s="136">
        <v>0</v>
      </c>
      <c r="R344" s="136">
        <f>Q344*H344</f>
        <v>0</v>
      </c>
      <c r="S344" s="136">
        <v>0</v>
      </c>
      <c r="T344" s="137">
        <f>S344*H344</f>
        <v>0</v>
      </c>
      <c r="AR344" s="138" t="s">
        <v>172</v>
      </c>
      <c r="AT344" s="138" t="s">
        <v>167</v>
      </c>
      <c r="AU344" s="138" t="s">
        <v>84</v>
      </c>
      <c r="AY344" s="17" t="s">
        <v>165</v>
      </c>
      <c r="BE344" s="139">
        <f>IF(N344="základní",J344,0)</f>
        <v>0</v>
      </c>
      <c r="BF344" s="139">
        <f>IF(N344="snížená",J344,0)</f>
        <v>0</v>
      </c>
      <c r="BG344" s="139">
        <f>IF(N344="zákl. přenesená",J344,0)</f>
        <v>0</v>
      </c>
      <c r="BH344" s="139">
        <f>IF(N344="sníž. přenesená",J344,0)</f>
        <v>0</v>
      </c>
      <c r="BI344" s="139">
        <f>IF(N344="nulová",J344,0)</f>
        <v>0</v>
      </c>
      <c r="BJ344" s="17" t="s">
        <v>14</v>
      </c>
      <c r="BK344" s="139">
        <f>ROUND(I344*H344,2)</f>
        <v>0</v>
      </c>
      <c r="BL344" s="17" t="s">
        <v>172</v>
      </c>
      <c r="BM344" s="138" t="s">
        <v>357</v>
      </c>
    </row>
    <row r="345" spans="2:65" s="1" customFormat="1">
      <c r="B345" s="32"/>
      <c r="D345" s="140" t="s">
        <v>174</v>
      </c>
      <c r="F345" s="141" t="s">
        <v>358</v>
      </c>
      <c r="I345" s="142"/>
      <c r="L345" s="32"/>
      <c r="M345" s="143"/>
      <c r="T345" s="53"/>
      <c r="AT345" s="17" t="s">
        <v>174</v>
      </c>
      <c r="AU345" s="17" t="s">
        <v>84</v>
      </c>
    </row>
    <row r="346" spans="2:65" s="12" customFormat="1">
      <c r="B346" s="144"/>
      <c r="D346" s="145" t="s">
        <v>176</v>
      </c>
      <c r="E346" s="146" t="s">
        <v>19</v>
      </c>
      <c r="F346" s="147" t="s">
        <v>359</v>
      </c>
      <c r="H346" s="146" t="s">
        <v>19</v>
      </c>
      <c r="I346" s="148"/>
      <c r="L346" s="144"/>
      <c r="M346" s="149"/>
      <c r="T346" s="150"/>
      <c r="AT346" s="146" t="s">
        <v>176</v>
      </c>
      <c r="AU346" s="146" t="s">
        <v>84</v>
      </c>
      <c r="AV346" s="12" t="s">
        <v>14</v>
      </c>
      <c r="AW346" s="12" t="s">
        <v>37</v>
      </c>
      <c r="AX346" s="12" t="s">
        <v>75</v>
      </c>
      <c r="AY346" s="146" t="s">
        <v>165</v>
      </c>
    </row>
    <row r="347" spans="2:65" s="13" customFormat="1">
      <c r="B347" s="151"/>
      <c r="D347" s="145" t="s">
        <v>176</v>
      </c>
      <c r="E347" s="152" t="s">
        <v>19</v>
      </c>
      <c r="F347" s="153" t="s">
        <v>360</v>
      </c>
      <c r="H347" s="154">
        <v>54.634</v>
      </c>
      <c r="I347" s="155"/>
      <c r="L347" s="151"/>
      <c r="M347" s="156"/>
      <c r="T347" s="157"/>
      <c r="AT347" s="152" t="s">
        <v>176</v>
      </c>
      <c r="AU347" s="152" t="s">
        <v>84</v>
      </c>
      <c r="AV347" s="13" t="s">
        <v>84</v>
      </c>
      <c r="AW347" s="13" t="s">
        <v>37</v>
      </c>
      <c r="AX347" s="13" t="s">
        <v>75</v>
      </c>
      <c r="AY347" s="152" t="s">
        <v>165</v>
      </c>
    </row>
    <row r="348" spans="2:65" s="14" customFormat="1">
      <c r="B348" s="158"/>
      <c r="D348" s="145" t="s">
        <v>176</v>
      </c>
      <c r="E348" s="159" t="s">
        <v>19</v>
      </c>
      <c r="F348" s="160" t="s">
        <v>179</v>
      </c>
      <c r="H348" s="161">
        <v>54.634</v>
      </c>
      <c r="I348" s="162"/>
      <c r="L348" s="158"/>
      <c r="M348" s="163"/>
      <c r="T348" s="164"/>
      <c r="AT348" s="159" t="s">
        <v>176</v>
      </c>
      <c r="AU348" s="159" t="s">
        <v>84</v>
      </c>
      <c r="AV348" s="14" t="s">
        <v>172</v>
      </c>
      <c r="AW348" s="14" t="s">
        <v>37</v>
      </c>
      <c r="AX348" s="14" t="s">
        <v>14</v>
      </c>
      <c r="AY348" s="159" t="s">
        <v>165</v>
      </c>
    </row>
    <row r="349" spans="2:65" s="1" customFormat="1" ht="37.950000000000003" customHeight="1">
      <c r="B349" s="32"/>
      <c r="C349" s="127" t="s">
        <v>361</v>
      </c>
      <c r="D349" s="127" t="s">
        <v>167</v>
      </c>
      <c r="E349" s="128" t="s">
        <v>362</v>
      </c>
      <c r="F349" s="129" t="s">
        <v>363</v>
      </c>
      <c r="G349" s="130" t="s">
        <v>213</v>
      </c>
      <c r="H349" s="131">
        <v>49.433999999999997</v>
      </c>
      <c r="I349" s="132"/>
      <c r="J349" s="133">
        <f>ROUND(I349*H349,2)</f>
        <v>0</v>
      </c>
      <c r="K349" s="129" t="s">
        <v>171</v>
      </c>
      <c r="L349" s="32"/>
      <c r="M349" s="134" t="s">
        <v>19</v>
      </c>
      <c r="N349" s="135" t="s">
        <v>46</v>
      </c>
      <c r="P349" s="136">
        <f>O349*H349</f>
        <v>0</v>
      </c>
      <c r="Q349" s="136">
        <v>0</v>
      </c>
      <c r="R349" s="136">
        <f>Q349*H349</f>
        <v>0</v>
      </c>
      <c r="S349" s="136">
        <v>0</v>
      </c>
      <c r="T349" s="137">
        <f>S349*H349</f>
        <v>0</v>
      </c>
      <c r="AR349" s="138" t="s">
        <v>172</v>
      </c>
      <c r="AT349" s="138" t="s">
        <v>167</v>
      </c>
      <c r="AU349" s="138" t="s">
        <v>84</v>
      </c>
      <c r="AY349" s="17" t="s">
        <v>165</v>
      </c>
      <c r="BE349" s="139">
        <f>IF(N349="základní",J349,0)</f>
        <v>0</v>
      </c>
      <c r="BF349" s="139">
        <f>IF(N349="snížená",J349,0)</f>
        <v>0</v>
      </c>
      <c r="BG349" s="139">
        <f>IF(N349="zákl. přenesená",J349,0)</f>
        <v>0</v>
      </c>
      <c r="BH349" s="139">
        <f>IF(N349="sníž. přenesená",J349,0)</f>
        <v>0</v>
      </c>
      <c r="BI349" s="139">
        <f>IF(N349="nulová",J349,0)</f>
        <v>0</v>
      </c>
      <c r="BJ349" s="17" t="s">
        <v>14</v>
      </c>
      <c r="BK349" s="139">
        <f>ROUND(I349*H349,2)</f>
        <v>0</v>
      </c>
      <c r="BL349" s="17" t="s">
        <v>172</v>
      </c>
      <c r="BM349" s="138" t="s">
        <v>364</v>
      </c>
    </row>
    <row r="350" spans="2:65" s="1" customFormat="1">
      <c r="B350" s="32"/>
      <c r="D350" s="140" t="s">
        <v>174</v>
      </c>
      <c r="F350" s="141" t="s">
        <v>365</v>
      </c>
      <c r="I350" s="142"/>
      <c r="L350" s="32"/>
      <c r="M350" s="143"/>
      <c r="T350" s="53"/>
      <c r="AT350" s="17" t="s">
        <v>174</v>
      </c>
      <c r="AU350" s="17" t="s">
        <v>84</v>
      </c>
    </row>
    <row r="351" spans="2:65" s="12" customFormat="1">
      <c r="B351" s="144"/>
      <c r="D351" s="145" t="s">
        <v>176</v>
      </c>
      <c r="E351" s="146" t="s">
        <v>19</v>
      </c>
      <c r="F351" s="147" t="s">
        <v>366</v>
      </c>
      <c r="H351" s="146" t="s">
        <v>19</v>
      </c>
      <c r="I351" s="148"/>
      <c r="L351" s="144"/>
      <c r="M351" s="149"/>
      <c r="T351" s="150"/>
      <c r="AT351" s="146" t="s">
        <v>176</v>
      </c>
      <c r="AU351" s="146" t="s">
        <v>84</v>
      </c>
      <c r="AV351" s="12" t="s">
        <v>14</v>
      </c>
      <c r="AW351" s="12" t="s">
        <v>37</v>
      </c>
      <c r="AX351" s="12" t="s">
        <v>75</v>
      </c>
      <c r="AY351" s="146" t="s">
        <v>165</v>
      </c>
    </row>
    <row r="352" spans="2:65" s="13" customFormat="1">
      <c r="B352" s="151"/>
      <c r="D352" s="145" t="s">
        <v>176</v>
      </c>
      <c r="E352" s="152" t="s">
        <v>19</v>
      </c>
      <c r="F352" s="153" t="s">
        <v>367</v>
      </c>
      <c r="H352" s="154">
        <v>49.433999999999997</v>
      </c>
      <c r="I352" s="155"/>
      <c r="L352" s="151"/>
      <c r="M352" s="156"/>
      <c r="T352" s="157"/>
      <c r="AT352" s="152" t="s">
        <v>176</v>
      </c>
      <c r="AU352" s="152" t="s">
        <v>84</v>
      </c>
      <c r="AV352" s="13" t="s">
        <v>84</v>
      </c>
      <c r="AW352" s="13" t="s">
        <v>37</v>
      </c>
      <c r="AX352" s="13" t="s">
        <v>75</v>
      </c>
      <c r="AY352" s="152" t="s">
        <v>165</v>
      </c>
    </row>
    <row r="353" spans="2:65" s="14" customFormat="1">
      <c r="B353" s="158"/>
      <c r="D353" s="145" t="s">
        <v>176</v>
      </c>
      <c r="E353" s="159" t="s">
        <v>19</v>
      </c>
      <c r="F353" s="160" t="s">
        <v>179</v>
      </c>
      <c r="H353" s="161">
        <v>49.433999999999997</v>
      </c>
      <c r="I353" s="162"/>
      <c r="L353" s="158"/>
      <c r="M353" s="163"/>
      <c r="T353" s="164"/>
      <c r="AT353" s="159" t="s">
        <v>176</v>
      </c>
      <c r="AU353" s="159" t="s">
        <v>84</v>
      </c>
      <c r="AV353" s="14" t="s">
        <v>172</v>
      </c>
      <c r="AW353" s="14" t="s">
        <v>37</v>
      </c>
      <c r="AX353" s="14" t="s">
        <v>14</v>
      </c>
      <c r="AY353" s="159" t="s">
        <v>165</v>
      </c>
    </row>
    <row r="354" spans="2:65" s="1" customFormat="1" ht="33" customHeight="1">
      <c r="B354" s="32"/>
      <c r="C354" s="127" t="s">
        <v>368</v>
      </c>
      <c r="D354" s="127" t="s">
        <v>167</v>
      </c>
      <c r="E354" s="128" t="s">
        <v>369</v>
      </c>
      <c r="F354" s="129" t="s">
        <v>370</v>
      </c>
      <c r="G354" s="130" t="s">
        <v>170</v>
      </c>
      <c r="H354" s="131">
        <v>210.96799999999999</v>
      </c>
      <c r="I354" s="132"/>
      <c r="J354" s="133">
        <f>ROUND(I354*H354,2)</f>
        <v>0</v>
      </c>
      <c r="K354" s="129" t="s">
        <v>171</v>
      </c>
      <c r="L354" s="32"/>
      <c r="M354" s="134" t="s">
        <v>19</v>
      </c>
      <c r="N354" s="135" t="s">
        <v>46</v>
      </c>
      <c r="P354" s="136">
        <f>O354*H354</f>
        <v>0</v>
      </c>
      <c r="Q354" s="136">
        <v>0</v>
      </c>
      <c r="R354" s="136">
        <f>Q354*H354</f>
        <v>0</v>
      </c>
      <c r="S354" s="136">
        <v>0</v>
      </c>
      <c r="T354" s="137">
        <f>S354*H354</f>
        <v>0</v>
      </c>
      <c r="AR354" s="138" t="s">
        <v>172</v>
      </c>
      <c r="AT354" s="138" t="s">
        <v>167</v>
      </c>
      <c r="AU354" s="138" t="s">
        <v>84</v>
      </c>
      <c r="AY354" s="17" t="s">
        <v>165</v>
      </c>
      <c r="BE354" s="139">
        <f>IF(N354="základní",J354,0)</f>
        <v>0</v>
      </c>
      <c r="BF354" s="139">
        <f>IF(N354="snížená",J354,0)</f>
        <v>0</v>
      </c>
      <c r="BG354" s="139">
        <f>IF(N354="zákl. přenesená",J354,0)</f>
        <v>0</v>
      </c>
      <c r="BH354" s="139">
        <f>IF(N354="sníž. přenesená",J354,0)</f>
        <v>0</v>
      </c>
      <c r="BI354" s="139">
        <f>IF(N354="nulová",J354,0)</f>
        <v>0</v>
      </c>
      <c r="BJ354" s="17" t="s">
        <v>14</v>
      </c>
      <c r="BK354" s="139">
        <f>ROUND(I354*H354,2)</f>
        <v>0</v>
      </c>
      <c r="BL354" s="17" t="s">
        <v>172</v>
      </c>
      <c r="BM354" s="138" t="s">
        <v>371</v>
      </c>
    </row>
    <row r="355" spans="2:65" s="1" customFormat="1">
      <c r="B355" s="32"/>
      <c r="D355" s="140" t="s">
        <v>174</v>
      </c>
      <c r="F355" s="141" t="s">
        <v>372</v>
      </c>
      <c r="I355" s="142"/>
      <c r="L355" s="32"/>
      <c r="M355" s="143"/>
      <c r="T355" s="53"/>
      <c r="AT355" s="17" t="s">
        <v>174</v>
      </c>
      <c r="AU355" s="17" t="s">
        <v>84</v>
      </c>
    </row>
    <row r="356" spans="2:65" s="12" customFormat="1">
      <c r="B356" s="144"/>
      <c r="D356" s="145" t="s">
        <v>176</v>
      </c>
      <c r="E356" s="146" t="s">
        <v>19</v>
      </c>
      <c r="F356" s="147" t="s">
        <v>366</v>
      </c>
      <c r="H356" s="146" t="s">
        <v>19</v>
      </c>
      <c r="I356" s="148"/>
      <c r="L356" s="144"/>
      <c r="M356" s="149"/>
      <c r="T356" s="150"/>
      <c r="AT356" s="146" t="s">
        <v>176</v>
      </c>
      <c r="AU356" s="146" t="s">
        <v>84</v>
      </c>
      <c r="AV356" s="12" t="s">
        <v>14</v>
      </c>
      <c r="AW356" s="12" t="s">
        <v>37</v>
      </c>
      <c r="AX356" s="12" t="s">
        <v>75</v>
      </c>
      <c r="AY356" s="146" t="s">
        <v>165</v>
      </c>
    </row>
    <row r="357" spans="2:65" s="13" customFormat="1">
      <c r="B357" s="151"/>
      <c r="D357" s="145" t="s">
        <v>176</v>
      </c>
      <c r="E357" s="152" t="s">
        <v>19</v>
      </c>
      <c r="F357" s="153" t="s">
        <v>373</v>
      </c>
      <c r="H357" s="154">
        <v>210.96799999999999</v>
      </c>
      <c r="I357" s="155"/>
      <c r="L357" s="151"/>
      <c r="M357" s="156"/>
      <c r="T357" s="157"/>
      <c r="AT357" s="152" t="s">
        <v>176</v>
      </c>
      <c r="AU357" s="152" t="s">
        <v>84</v>
      </c>
      <c r="AV357" s="13" t="s">
        <v>84</v>
      </c>
      <c r="AW357" s="13" t="s">
        <v>37</v>
      </c>
      <c r="AX357" s="13" t="s">
        <v>75</v>
      </c>
      <c r="AY357" s="152" t="s">
        <v>165</v>
      </c>
    </row>
    <row r="358" spans="2:65" s="14" customFormat="1">
      <c r="B358" s="158"/>
      <c r="D358" s="145" t="s">
        <v>176</v>
      </c>
      <c r="E358" s="159" t="s">
        <v>19</v>
      </c>
      <c r="F358" s="160" t="s">
        <v>179</v>
      </c>
      <c r="H358" s="161">
        <v>210.96799999999999</v>
      </c>
      <c r="I358" s="162"/>
      <c r="L358" s="158"/>
      <c r="M358" s="163"/>
      <c r="T358" s="164"/>
      <c r="AT358" s="159" t="s">
        <v>176</v>
      </c>
      <c r="AU358" s="159" t="s">
        <v>84</v>
      </c>
      <c r="AV358" s="14" t="s">
        <v>172</v>
      </c>
      <c r="AW358" s="14" t="s">
        <v>37</v>
      </c>
      <c r="AX358" s="14" t="s">
        <v>14</v>
      </c>
      <c r="AY358" s="159" t="s">
        <v>165</v>
      </c>
    </row>
    <row r="359" spans="2:65" s="1" customFormat="1" ht="33" customHeight="1">
      <c r="B359" s="32"/>
      <c r="C359" s="127" t="s">
        <v>374</v>
      </c>
      <c r="D359" s="127" t="s">
        <v>167</v>
      </c>
      <c r="E359" s="128" t="s">
        <v>375</v>
      </c>
      <c r="F359" s="129" t="s">
        <v>376</v>
      </c>
      <c r="G359" s="130" t="s">
        <v>170</v>
      </c>
      <c r="H359" s="131">
        <v>119.8</v>
      </c>
      <c r="I359" s="132"/>
      <c r="J359" s="133">
        <f>ROUND(I359*H359,2)</f>
        <v>0</v>
      </c>
      <c r="K359" s="129" t="s">
        <v>171</v>
      </c>
      <c r="L359" s="32"/>
      <c r="M359" s="134" t="s">
        <v>19</v>
      </c>
      <c r="N359" s="135" t="s">
        <v>46</v>
      </c>
      <c r="P359" s="136">
        <f>O359*H359</f>
        <v>0</v>
      </c>
      <c r="Q359" s="136">
        <v>0</v>
      </c>
      <c r="R359" s="136">
        <f>Q359*H359</f>
        <v>0</v>
      </c>
      <c r="S359" s="136">
        <v>0</v>
      </c>
      <c r="T359" s="137">
        <f>S359*H359</f>
        <v>0</v>
      </c>
      <c r="AR359" s="138" t="s">
        <v>172</v>
      </c>
      <c r="AT359" s="138" t="s">
        <v>167</v>
      </c>
      <c r="AU359" s="138" t="s">
        <v>84</v>
      </c>
      <c r="AY359" s="17" t="s">
        <v>165</v>
      </c>
      <c r="BE359" s="139">
        <f>IF(N359="základní",J359,0)</f>
        <v>0</v>
      </c>
      <c r="BF359" s="139">
        <f>IF(N359="snížená",J359,0)</f>
        <v>0</v>
      </c>
      <c r="BG359" s="139">
        <f>IF(N359="zákl. přenesená",J359,0)</f>
        <v>0</v>
      </c>
      <c r="BH359" s="139">
        <f>IF(N359="sníž. přenesená",J359,0)</f>
        <v>0</v>
      </c>
      <c r="BI359" s="139">
        <f>IF(N359="nulová",J359,0)</f>
        <v>0</v>
      </c>
      <c r="BJ359" s="17" t="s">
        <v>14</v>
      </c>
      <c r="BK359" s="139">
        <f>ROUND(I359*H359,2)</f>
        <v>0</v>
      </c>
      <c r="BL359" s="17" t="s">
        <v>172</v>
      </c>
      <c r="BM359" s="138" t="s">
        <v>377</v>
      </c>
    </row>
    <row r="360" spans="2:65" s="1" customFormat="1">
      <c r="B360" s="32"/>
      <c r="D360" s="140" t="s">
        <v>174</v>
      </c>
      <c r="F360" s="141" t="s">
        <v>378</v>
      </c>
      <c r="I360" s="142"/>
      <c r="L360" s="32"/>
      <c r="M360" s="143"/>
      <c r="T360" s="53"/>
      <c r="AT360" s="17" t="s">
        <v>174</v>
      </c>
      <c r="AU360" s="17" t="s">
        <v>84</v>
      </c>
    </row>
    <row r="361" spans="2:65" s="12" customFormat="1">
      <c r="B361" s="144"/>
      <c r="D361" s="145" t="s">
        <v>176</v>
      </c>
      <c r="E361" s="146" t="s">
        <v>19</v>
      </c>
      <c r="F361" s="147" t="s">
        <v>366</v>
      </c>
      <c r="H361" s="146" t="s">
        <v>19</v>
      </c>
      <c r="I361" s="148"/>
      <c r="L361" s="144"/>
      <c r="M361" s="149"/>
      <c r="T361" s="150"/>
      <c r="AT361" s="146" t="s">
        <v>176</v>
      </c>
      <c r="AU361" s="146" t="s">
        <v>84</v>
      </c>
      <c r="AV361" s="12" t="s">
        <v>14</v>
      </c>
      <c r="AW361" s="12" t="s">
        <v>37</v>
      </c>
      <c r="AX361" s="12" t="s">
        <v>75</v>
      </c>
      <c r="AY361" s="146" t="s">
        <v>165</v>
      </c>
    </row>
    <row r="362" spans="2:65" s="13" customFormat="1">
      <c r="B362" s="151"/>
      <c r="D362" s="145" t="s">
        <v>176</v>
      </c>
      <c r="E362" s="152" t="s">
        <v>19</v>
      </c>
      <c r="F362" s="153" t="s">
        <v>379</v>
      </c>
      <c r="H362" s="154">
        <v>119.8</v>
      </c>
      <c r="I362" s="155"/>
      <c r="L362" s="151"/>
      <c r="M362" s="156"/>
      <c r="T362" s="157"/>
      <c r="AT362" s="152" t="s">
        <v>176</v>
      </c>
      <c r="AU362" s="152" t="s">
        <v>84</v>
      </c>
      <c r="AV362" s="13" t="s">
        <v>84</v>
      </c>
      <c r="AW362" s="13" t="s">
        <v>37</v>
      </c>
      <c r="AX362" s="13" t="s">
        <v>75</v>
      </c>
      <c r="AY362" s="152" t="s">
        <v>165</v>
      </c>
    </row>
    <row r="363" spans="2:65" s="14" customFormat="1">
      <c r="B363" s="158"/>
      <c r="D363" s="145" t="s">
        <v>176</v>
      </c>
      <c r="E363" s="159" t="s">
        <v>19</v>
      </c>
      <c r="F363" s="160" t="s">
        <v>179</v>
      </c>
      <c r="H363" s="161">
        <v>119.8</v>
      </c>
      <c r="I363" s="162"/>
      <c r="L363" s="158"/>
      <c r="M363" s="163"/>
      <c r="T363" s="164"/>
      <c r="AT363" s="159" t="s">
        <v>176</v>
      </c>
      <c r="AU363" s="159" t="s">
        <v>84</v>
      </c>
      <c r="AV363" s="14" t="s">
        <v>172</v>
      </c>
      <c r="AW363" s="14" t="s">
        <v>37</v>
      </c>
      <c r="AX363" s="14" t="s">
        <v>14</v>
      </c>
      <c r="AY363" s="159" t="s">
        <v>165</v>
      </c>
    </row>
    <row r="364" spans="2:65" s="1" customFormat="1" ht="44.25" customHeight="1">
      <c r="B364" s="32"/>
      <c r="C364" s="127" t="s">
        <v>380</v>
      </c>
      <c r="D364" s="127" t="s">
        <v>167</v>
      </c>
      <c r="E364" s="128" t="s">
        <v>381</v>
      </c>
      <c r="F364" s="129" t="s">
        <v>382</v>
      </c>
      <c r="G364" s="130" t="s">
        <v>182</v>
      </c>
      <c r="H364" s="131">
        <v>46</v>
      </c>
      <c r="I364" s="132"/>
      <c r="J364" s="133">
        <f>ROUND(I364*H364,2)</f>
        <v>0</v>
      </c>
      <c r="K364" s="129" t="s">
        <v>171</v>
      </c>
      <c r="L364" s="32"/>
      <c r="M364" s="134" t="s">
        <v>19</v>
      </c>
      <c r="N364" s="135" t="s">
        <v>46</v>
      </c>
      <c r="P364" s="136">
        <f>O364*H364</f>
        <v>0</v>
      </c>
      <c r="Q364" s="136">
        <v>0</v>
      </c>
      <c r="R364" s="136">
        <f>Q364*H364</f>
        <v>0</v>
      </c>
      <c r="S364" s="136">
        <v>0</v>
      </c>
      <c r="T364" s="137">
        <f>S364*H364</f>
        <v>0</v>
      </c>
      <c r="AR364" s="138" t="s">
        <v>172</v>
      </c>
      <c r="AT364" s="138" t="s">
        <v>167</v>
      </c>
      <c r="AU364" s="138" t="s">
        <v>84</v>
      </c>
      <c r="AY364" s="17" t="s">
        <v>165</v>
      </c>
      <c r="BE364" s="139">
        <f>IF(N364="základní",J364,0)</f>
        <v>0</v>
      </c>
      <c r="BF364" s="139">
        <f>IF(N364="snížená",J364,0)</f>
        <v>0</v>
      </c>
      <c r="BG364" s="139">
        <f>IF(N364="zákl. přenesená",J364,0)</f>
        <v>0</v>
      </c>
      <c r="BH364" s="139">
        <f>IF(N364="sníž. přenesená",J364,0)</f>
        <v>0</v>
      </c>
      <c r="BI364" s="139">
        <f>IF(N364="nulová",J364,0)</f>
        <v>0</v>
      </c>
      <c r="BJ364" s="17" t="s">
        <v>14</v>
      </c>
      <c r="BK364" s="139">
        <f>ROUND(I364*H364,2)</f>
        <v>0</v>
      </c>
      <c r="BL364" s="17" t="s">
        <v>172</v>
      </c>
      <c r="BM364" s="138" t="s">
        <v>383</v>
      </c>
    </row>
    <row r="365" spans="2:65" s="1" customFormat="1">
      <c r="B365" s="32"/>
      <c r="D365" s="140" t="s">
        <v>174</v>
      </c>
      <c r="F365" s="141" t="s">
        <v>384</v>
      </c>
      <c r="I365" s="142"/>
      <c r="L365" s="32"/>
      <c r="M365" s="143"/>
      <c r="T365" s="53"/>
      <c r="AT365" s="17" t="s">
        <v>174</v>
      </c>
      <c r="AU365" s="17" t="s">
        <v>84</v>
      </c>
    </row>
    <row r="366" spans="2:65" s="12" customFormat="1">
      <c r="B366" s="144"/>
      <c r="D366" s="145" t="s">
        <v>176</v>
      </c>
      <c r="E366" s="146" t="s">
        <v>19</v>
      </c>
      <c r="F366" s="147" t="s">
        <v>385</v>
      </c>
      <c r="H366" s="146" t="s">
        <v>19</v>
      </c>
      <c r="I366" s="148"/>
      <c r="L366" s="144"/>
      <c r="M366" s="149"/>
      <c r="T366" s="150"/>
      <c r="AT366" s="146" t="s">
        <v>176</v>
      </c>
      <c r="AU366" s="146" t="s">
        <v>84</v>
      </c>
      <c r="AV366" s="12" t="s">
        <v>14</v>
      </c>
      <c r="AW366" s="12" t="s">
        <v>37</v>
      </c>
      <c r="AX366" s="12" t="s">
        <v>75</v>
      </c>
      <c r="AY366" s="146" t="s">
        <v>165</v>
      </c>
    </row>
    <row r="367" spans="2:65" s="13" customFormat="1">
      <c r="B367" s="151"/>
      <c r="D367" s="145" t="s">
        <v>176</v>
      </c>
      <c r="E367" s="152" t="s">
        <v>19</v>
      </c>
      <c r="F367" s="153" t="s">
        <v>386</v>
      </c>
      <c r="H367" s="154">
        <v>46</v>
      </c>
      <c r="I367" s="155"/>
      <c r="L367" s="151"/>
      <c r="M367" s="156"/>
      <c r="T367" s="157"/>
      <c r="AT367" s="152" t="s">
        <v>176</v>
      </c>
      <c r="AU367" s="152" t="s">
        <v>84</v>
      </c>
      <c r="AV367" s="13" t="s">
        <v>84</v>
      </c>
      <c r="AW367" s="13" t="s">
        <v>37</v>
      </c>
      <c r="AX367" s="13" t="s">
        <v>75</v>
      </c>
      <c r="AY367" s="152" t="s">
        <v>165</v>
      </c>
    </row>
    <row r="368" spans="2:65" s="14" customFormat="1">
      <c r="B368" s="158"/>
      <c r="D368" s="145" t="s">
        <v>176</v>
      </c>
      <c r="E368" s="159" t="s">
        <v>19</v>
      </c>
      <c r="F368" s="160" t="s">
        <v>179</v>
      </c>
      <c r="H368" s="161">
        <v>46</v>
      </c>
      <c r="I368" s="162"/>
      <c r="L368" s="158"/>
      <c r="M368" s="163"/>
      <c r="T368" s="164"/>
      <c r="AT368" s="159" t="s">
        <v>176</v>
      </c>
      <c r="AU368" s="159" t="s">
        <v>84</v>
      </c>
      <c r="AV368" s="14" t="s">
        <v>172</v>
      </c>
      <c r="AW368" s="14" t="s">
        <v>37</v>
      </c>
      <c r="AX368" s="14" t="s">
        <v>14</v>
      </c>
      <c r="AY368" s="159" t="s">
        <v>165</v>
      </c>
    </row>
    <row r="369" spans="2:65" s="1" customFormat="1" ht="16.5" customHeight="1">
      <c r="B369" s="32"/>
      <c r="C369" s="165" t="s">
        <v>387</v>
      </c>
      <c r="D369" s="165" t="s">
        <v>349</v>
      </c>
      <c r="E369" s="166" t="s">
        <v>388</v>
      </c>
      <c r="F369" s="167" t="s">
        <v>389</v>
      </c>
      <c r="G369" s="168" t="s">
        <v>213</v>
      </c>
      <c r="H369" s="169">
        <v>18.399999999999999</v>
      </c>
      <c r="I369" s="170"/>
      <c r="J369" s="171">
        <f>ROUND(I369*H369,2)</f>
        <v>0</v>
      </c>
      <c r="K369" s="167" t="s">
        <v>171</v>
      </c>
      <c r="L369" s="172"/>
      <c r="M369" s="173" t="s">
        <v>19</v>
      </c>
      <c r="N369" s="174" t="s">
        <v>46</v>
      </c>
      <c r="P369" s="136">
        <f>O369*H369</f>
        <v>0</v>
      </c>
      <c r="Q369" s="136">
        <v>0.22</v>
      </c>
      <c r="R369" s="136">
        <f>Q369*H369</f>
        <v>4.048</v>
      </c>
      <c r="S369" s="136">
        <v>0</v>
      </c>
      <c r="T369" s="137">
        <f>S369*H369</f>
        <v>0</v>
      </c>
      <c r="AR369" s="138" t="s">
        <v>223</v>
      </c>
      <c r="AT369" s="138" t="s">
        <v>349</v>
      </c>
      <c r="AU369" s="138" t="s">
        <v>84</v>
      </c>
      <c r="AY369" s="17" t="s">
        <v>165</v>
      </c>
      <c r="BE369" s="139">
        <f>IF(N369="základní",J369,0)</f>
        <v>0</v>
      </c>
      <c r="BF369" s="139">
        <f>IF(N369="snížená",J369,0)</f>
        <v>0</v>
      </c>
      <c r="BG369" s="139">
        <f>IF(N369="zákl. přenesená",J369,0)</f>
        <v>0</v>
      </c>
      <c r="BH369" s="139">
        <f>IF(N369="sníž. přenesená",J369,0)</f>
        <v>0</v>
      </c>
      <c r="BI369" s="139">
        <f>IF(N369="nulová",J369,0)</f>
        <v>0</v>
      </c>
      <c r="BJ369" s="17" t="s">
        <v>14</v>
      </c>
      <c r="BK369" s="139">
        <f>ROUND(I369*H369,2)</f>
        <v>0</v>
      </c>
      <c r="BL369" s="17" t="s">
        <v>172</v>
      </c>
      <c r="BM369" s="138" t="s">
        <v>390</v>
      </c>
    </row>
    <row r="370" spans="2:65" s="13" customFormat="1">
      <c r="B370" s="151"/>
      <c r="D370" s="145" t="s">
        <v>176</v>
      </c>
      <c r="F370" s="153" t="s">
        <v>391</v>
      </c>
      <c r="H370" s="154">
        <v>18.399999999999999</v>
      </c>
      <c r="I370" s="155"/>
      <c r="L370" s="151"/>
      <c r="M370" s="156"/>
      <c r="T370" s="157"/>
      <c r="AT370" s="152" t="s">
        <v>176</v>
      </c>
      <c r="AU370" s="152" t="s">
        <v>84</v>
      </c>
      <c r="AV370" s="13" t="s">
        <v>84</v>
      </c>
      <c r="AW370" s="13" t="s">
        <v>4</v>
      </c>
      <c r="AX370" s="13" t="s">
        <v>14</v>
      </c>
      <c r="AY370" s="152" t="s">
        <v>165</v>
      </c>
    </row>
    <row r="371" spans="2:65" s="1" customFormat="1" ht="44.25" customHeight="1">
      <c r="B371" s="32"/>
      <c r="C371" s="127" t="s">
        <v>392</v>
      </c>
      <c r="D371" s="127" t="s">
        <v>167</v>
      </c>
      <c r="E371" s="128" t="s">
        <v>393</v>
      </c>
      <c r="F371" s="129" t="s">
        <v>394</v>
      </c>
      <c r="G371" s="130" t="s">
        <v>182</v>
      </c>
      <c r="H371" s="131">
        <v>4</v>
      </c>
      <c r="I371" s="132"/>
      <c r="J371" s="133">
        <f>ROUND(I371*H371,2)</f>
        <v>0</v>
      </c>
      <c r="K371" s="129" t="s">
        <v>171</v>
      </c>
      <c r="L371" s="32"/>
      <c r="M371" s="134" t="s">
        <v>19</v>
      </c>
      <c r="N371" s="135" t="s">
        <v>46</v>
      </c>
      <c r="P371" s="136">
        <f>O371*H371</f>
        <v>0</v>
      </c>
      <c r="Q371" s="136">
        <v>0</v>
      </c>
      <c r="R371" s="136">
        <f>Q371*H371</f>
        <v>0</v>
      </c>
      <c r="S371" s="136">
        <v>0</v>
      </c>
      <c r="T371" s="137">
        <f>S371*H371</f>
        <v>0</v>
      </c>
      <c r="AR371" s="138" t="s">
        <v>172</v>
      </c>
      <c r="AT371" s="138" t="s">
        <v>167</v>
      </c>
      <c r="AU371" s="138" t="s">
        <v>84</v>
      </c>
      <c r="AY371" s="17" t="s">
        <v>165</v>
      </c>
      <c r="BE371" s="139">
        <f>IF(N371="základní",J371,0)</f>
        <v>0</v>
      </c>
      <c r="BF371" s="139">
        <f>IF(N371="snížená",J371,0)</f>
        <v>0</v>
      </c>
      <c r="BG371" s="139">
        <f>IF(N371="zákl. přenesená",J371,0)</f>
        <v>0</v>
      </c>
      <c r="BH371" s="139">
        <f>IF(N371="sníž. přenesená",J371,0)</f>
        <v>0</v>
      </c>
      <c r="BI371" s="139">
        <f>IF(N371="nulová",J371,0)</f>
        <v>0</v>
      </c>
      <c r="BJ371" s="17" t="s">
        <v>14</v>
      </c>
      <c r="BK371" s="139">
        <f>ROUND(I371*H371,2)</f>
        <v>0</v>
      </c>
      <c r="BL371" s="17" t="s">
        <v>172</v>
      </c>
      <c r="BM371" s="138" t="s">
        <v>395</v>
      </c>
    </row>
    <row r="372" spans="2:65" s="1" customFormat="1">
      <c r="B372" s="32"/>
      <c r="D372" s="140" t="s">
        <v>174</v>
      </c>
      <c r="F372" s="141" t="s">
        <v>396</v>
      </c>
      <c r="I372" s="142"/>
      <c r="L372" s="32"/>
      <c r="M372" s="143"/>
      <c r="T372" s="53"/>
      <c r="AT372" s="17" t="s">
        <v>174</v>
      </c>
      <c r="AU372" s="17" t="s">
        <v>84</v>
      </c>
    </row>
    <row r="373" spans="2:65" s="12" customFormat="1">
      <c r="B373" s="144"/>
      <c r="D373" s="145" t="s">
        <v>176</v>
      </c>
      <c r="E373" s="146" t="s">
        <v>19</v>
      </c>
      <c r="F373" s="147" t="s">
        <v>397</v>
      </c>
      <c r="H373" s="146" t="s">
        <v>19</v>
      </c>
      <c r="I373" s="148"/>
      <c r="L373" s="144"/>
      <c r="M373" s="149"/>
      <c r="T373" s="150"/>
      <c r="AT373" s="146" t="s">
        <v>176</v>
      </c>
      <c r="AU373" s="146" t="s">
        <v>84</v>
      </c>
      <c r="AV373" s="12" t="s">
        <v>14</v>
      </c>
      <c r="AW373" s="12" t="s">
        <v>37</v>
      </c>
      <c r="AX373" s="12" t="s">
        <v>75</v>
      </c>
      <c r="AY373" s="146" t="s">
        <v>165</v>
      </c>
    </row>
    <row r="374" spans="2:65" s="13" customFormat="1">
      <c r="B374" s="151"/>
      <c r="D374" s="145" t="s">
        <v>176</v>
      </c>
      <c r="E374" s="152" t="s">
        <v>19</v>
      </c>
      <c r="F374" s="153" t="s">
        <v>398</v>
      </c>
      <c r="H374" s="154">
        <v>4</v>
      </c>
      <c r="I374" s="155"/>
      <c r="L374" s="151"/>
      <c r="M374" s="156"/>
      <c r="T374" s="157"/>
      <c r="AT374" s="152" t="s">
        <v>176</v>
      </c>
      <c r="AU374" s="152" t="s">
        <v>84</v>
      </c>
      <c r="AV374" s="13" t="s">
        <v>84</v>
      </c>
      <c r="AW374" s="13" t="s">
        <v>37</v>
      </c>
      <c r="AX374" s="13" t="s">
        <v>75</v>
      </c>
      <c r="AY374" s="152" t="s">
        <v>165</v>
      </c>
    </row>
    <row r="375" spans="2:65" s="14" customFormat="1">
      <c r="B375" s="158"/>
      <c r="D375" s="145" t="s">
        <v>176</v>
      </c>
      <c r="E375" s="159" t="s">
        <v>19</v>
      </c>
      <c r="F375" s="160" t="s">
        <v>179</v>
      </c>
      <c r="H375" s="161">
        <v>4</v>
      </c>
      <c r="I375" s="162"/>
      <c r="L375" s="158"/>
      <c r="M375" s="163"/>
      <c r="T375" s="164"/>
      <c r="AT375" s="159" t="s">
        <v>176</v>
      </c>
      <c r="AU375" s="159" t="s">
        <v>84</v>
      </c>
      <c r="AV375" s="14" t="s">
        <v>172</v>
      </c>
      <c r="AW375" s="14" t="s">
        <v>37</v>
      </c>
      <c r="AX375" s="14" t="s">
        <v>14</v>
      </c>
      <c r="AY375" s="159" t="s">
        <v>165</v>
      </c>
    </row>
    <row r="376" spans="2:65" s="1" customFormat="1" ht="16.5" customHeight="1">
      <c r="B376" s="32"/>
      <c r="C376" s="165" t="s">
        <v>399</v>
      </c>
      <c r="D376" s="165" t="s">
        <v>349</v>
      </c>
      <c r="E376" s="166" t="s">
        <v>388</v>
      </c>
      <c r="F376" s="167" t="s">
        <v>389</v>
      </c>
      <c r="G376" s="168" t="s">
        <v>213</v>
      </c>
      <c r="H376" s="169">
        <v>4</v>
      </c>
      <c r="I376" s="170"/>
      <c r="J376" s="171">
        <f>ROUND(I376*H376,2)</f>
        <v>0</v>
      </c>
      <c r="K376" s="167" t="s">
        <v>171</v>
      </c>
      <c r="L376" s="172"/>
      <c r="M376" s="173" t="s">
        <v>19</v>
      </c>
      <c r="N376" s="174" t="s">
        <v>46</v>
      </c>
      <c r="P376" s="136">
        <f>O376*H376</f>
        <v>0</v>
      </c>
      <c r="Q376" s="136">
        <v>0.22</v>
      </c>
      <c r="R376" s="136">
        <f>Q376*H376</f>
        <v>0.88</v>
      </c>
      <c r="S376" s="136">
        <v>0</v>
      </c>
      <c r="T376" s="137">
        <f>S376*H376</f>
        <v>0</v>
      </c>
      <c r="AR376" s="138" t="s">
        <v>223</v>
      </c>
      <c r="AT376" s="138" t="s">
        <v>349</v>
      </c>
      <c r="AU376" s="138" t="s">
        <v>84</v>
      </c>
      <c r="AY376" s="17" t="s">
        <v>165</v>
      </c>
      <c r="BE376" s="139">
        <f>IF(N376="základní",J376,0)</f>
        <v>0</v>
      </c>
      <c r="BF376" s="139">
        <f>IF(N376="snížená",J376,0)</f>
        <v>0</v>
      </c>
      <c r="BG376" s="139">
        <f>IF(N376="zákl. přenesená",J376,0)</f>
        <v>0</v>
      </c>
      <c r="BH376" s="139">
        <f>IF(N376="sníž. přenesená",J376,0)</f>
        <v>0</v>
      </c>
      <c r="BI376" s="139">
        <f>IF(N376="nulová",J376,0)</f>
        <v>0</v>
      </c>
      <c r="BJ376" s="17" t="s">
        <v>14</v>
      </c>
      <c r="BK376" s="139">
        <f>ROUND(I376*H376,2)</f>
        <v>0</v>
      </c>
      <c r="BL376" s="17" t="s">
        <v>172</v>
      </c>
      <c r="BM376" s="138" t="s">
        <v>400</v>
      </c>
    </row>
    <row r="377" spans="2:65" s="1" customFormat="1" ht="33" customHeight="1">
      <c r="B377" s="32"/>
      <c r="C377" s="127" t="s">
        <v>401</v>
      </c>
      <c r="D377" s="127" t="s">
        <v>167</v>
      </c>
      <c r="E377" s="128" t="s">
        <v>402</v>
      </c>
      <c r="F377" s="129" t="s">
        <v>403</v>
      </c>
      <c r="G377" s="130" t="s">
        <v>182</v>
      </c>
      <c r="H377" s="131">
        <v>46</v>
      </c>
      <c r="I377" s="132"/>
      <c r="J377" s="133">
        <f>ROUND(I377*H377,2)</f>
        <v>0</v>
      </c>
      <c r="K377" s="129" t="s">
        <v>171</v>
      </c>
      <c r="L377" s="32"/>
      <c r="M377" s="134" t="s">
        <v>19</v>
      </c>
      <c r="N377" s="135" t="s">
        <v>46</v>
      </c>
      <c r="P377" s="136">
        <f>O377*H377</f>
        <v>0</v>
      </c>
      <c r="Q377" s="136">
        <v>0</v>
      </c>
      <c r="R377" s="136">
        <f>Q377*H377</f>
        <v>0</v>
      </c>
      <c r="S377" s="136">
        <v>0</v>
      </c>
      <c r="T377" s="137">
        <f>S377*H377</f>
        <v>0</v>
      </c>
      <c r="AR377" s="138" t="s">
        <v>172</v>
      </c>
      <c r="AT377" s="138" t="s">
        <v>167</v>
      </c>
      <c r="AU377" s="138" t="s">
        <v>84</v>
      </c>
      <c r="AY377" s="17" t="s">
        <v>165</v>
      </c>
      <c r="BE377" s="139">
        <f>IF(N377="základní",J377,0)</f>
        <v>0</v>
      </c>
      <c r="BF377" s="139">
        <f>IF(N377="snížená",J377,0)</f>
        <v>0</v>
      </c>
      <c r="BG377" s="139">
        <f>IF(N377="zákl. přenesená",J377,0)</f>
        <v>0</v>
      </c>
      <c r="BH377" s="139">
        <f>IF(N377="sníž. přenesená",J377,0)</f>
        <v>0</v>
      </c>
      <c r="BI377" s="139">
        <f>IF(N377="nulová",J377,0)</f>
        <v>0</v>
      </c>
      <c r="BJ377" s="17" t="s">
        <v>14</v>
      </c>
      <c r="BK377" s="139">
        <f>ROUND(I377*H377,2)</f>
        <v>0</v>
      </c>
      <c r="BL377" s="17" t="s">
        <v>172</v>
      </c>
      <c r="BM377" s="138" t="s">
        <v>404</v>
      </c>
    </row>
    <row r="378" spans="2:65" s="1" customFormat="1">
      <c r="B378" s="32"/>
      <c r="D378" s="140" t="s">
        <v>174</v>
      </c>
      <c r="F378" s="141" t="s">
        <v>405</v>
      </c>
      <c r="I378" s="142"/>
      <c r="L378" s="32"/>
      <c r="M378" s="143"/>
      <c r="T378" s="53"/>
      <c r="AT378" s="17" t="s">
        <v>174</v>
      </c>
      <c r="AU378" s="17" t="s">
        <v>84</v>
      </c>
    </row>
    <row r="379" spans="2:65" s="12" customFormat="1">
      <c r="B379" s="144"/>
      <c r="D379" s="145" t="s">
        <v>176</v>
      </c>
      <c r="E379" s="146" t="s">
        <v>19</v>
      </c>
      <c r="F379" s="147" t="s">
        <v>406</v>
      </c>
      <c r="H379" s="146" t="s">
        <v>19</v>
      </c>
      <c r="I379" s="148"/>
      <c r="L379" s="144"/>
      <c r="M379" s="149"/>
      <c r="T379" s="150"/>
      <c r="AT379" s="146" t="s">
        <v>176</v>
      </c>
      <c r="AU379" s="146" t="s">
        <v>84</v>
      </c>
      <c r="AV379" s="12" t="s">
        <v>14</v>
      </c>
      <c r="AW379" s="12" t="s">
        <v>37</v>
      </c>
      <c r="AX379" s="12" t="s">
        <v>75</v>
      </c>
      <c r="AY379" s="146" t="s">
        <v>165</v>
      </c>
    </row>
    <row r="380" spans="2:65" s="13" customFormat="1">
      <c r="B380" s="151"/>
      <c r="D380" s="145" t="s">
        <v>176</v>
      </c>
      <c r="E380" s="152" t="s">
        <v>19</v>
      </c>
      <c r="F380" s="153" t="s">
        <v>386</v>
      </c>
      <c r="H380" s="154">
        <v>46</v>
      </c>
      <c r="I380" s="155"/>
      <c r="L380" s="151"/>
      <c r="M380" s="156"/>
      <c r="T380" s="157"/>
      <c r="AT380" s="152" t="s">
        <v>176</v>
      </c>
      <c r="AU380" s="152" t="s">
        <v>84</v>
      </c>
      <c r="AV380" s="13" t="s">
        <v>84</v>
      </c>
      <c r="AW380" s="13" t="s">
        <v>37</v>
      </c>
      <c r="AX380" s="13" t="s">
        <v>75</v>
      </c>
      <c r="AY380" s="152" t="s">
        <v>165</v>
      </c>
    </row>
    <row r="381" spans="2:65" s="14" customFormat="1">
      <c r="B381" s="158"/>
      <c r="D381" s="145" t="s">
        <v>176</v>
      </c>
      <c r="E381" s="159" t="s">
        <v>19</v>
      </c>
      <c r="F381" s="160" t="s">
        <v>179</v>
      </c>
      <c r="H381" s="161">
        <v>46</v>
      </c>
      <c r="I381" s="162"/>
      <c r="L381" s="158"/>
      <c r="M381" s="163"/>
      <c r="T381" s="164"/>
      <c r="AT381" s="159" t="s">
        <v>176</v>
      </c>
      <c r="AU381" s="159" t="s">
        <v>84</v>
      </c>
      <c r="AV381" s="14" t="s">
        <v>172</v>
      </c>
      <c r="AW381" s="14" t="s">
        <v>37</v>
      </c>
      <c r="AX381" s="14" t="s">
        <v>14</v>
      </c>
      <c r="AY381" s="159" t="s">
        <v>165</v>
      </c>
    </row>
    <row r="382" spans="2:65" s="1" customFormat="1" ht="16.5" customHeight="1">
      <c r="B382" s="32"/>
      <c r="C382" s="165" t="s">
        <v>407</v>
      </c>
      <c r="D382" s="165" t="s">
        <v>349</v>
      </c>
      <c r="E382" s="166" t="s">
        <v>408</v>
      </c>
      <c r="F382" s="167" t="s">
        <v>409</v>
      </c>
      <c r="G382" s="168" t="s">
        <v>182</v>
      </c>
      <c r="H382" s="169">
        <v>4</v>
      </c>
      <c r="I382" s="170"/>
      <c r="J382" s="171">
        <f t="shared" ref="J382:J389" si="0">ROUND(I382*H382,2)</f>
        <v>0</v>
      </c>
      <c r="K382" s="167" t="s">
        <v>19</v>
      </c>
      <c r="L382" s="172"/>
      <c r="M382" s="173" t="s">
        <v>19</v>
      </c>
      <c r="N382" s="174" t="s">
        <v>46</v>
      </c>
      <c r="P382" s="136">
        <f t="shared" ref="P382:P389" si="1">O382*H382</f>
        <v>0</v>
      </c>
      <c r="Q382" s="136">
        <v>1E-3</v>
      </c>
      <c r="R382" s="136">
        <f t="shared" ref="R382:R389" si="2">Q382*H382</f>
        <v>4.0000000000000001E-3</v>
      </c>
      <c r="S382" s="136">
        <v>0</v>
      </c>
      <c r="T382" s="137">
        <f t="shared" ref="T382:T389" si="3">S382*H382</f>
        <v>0</v>
      </c>
      <c r="AR382" s="138" t="s">
        <v>223</v>
      </c>
      <c r="AT382" s="138" t="s">
        <v>349</v>
      </c>
      <c r="AU382" s="138" t="s">
        <v>84</v>
      </c>
      <c r="AY382" s="17" t="s">
        <v>165</v>
      </c>
      <c r="BE382" s="139">
        <f t="shared" ref="BE382:BE389" si="4">IF(N382="základní",J382,0)</f>
        <v>0</v>
      </c>
      <c r="BF382" s="139">
        <f t="shared" ref="BF382:BF389" si="5">IF(N382="snížená",J382,0)</f>
        <v>0</v>
      </c>
      <c r="BG382" s="139">
        <f t="shared" ref="BG382:BG389" si="6">IF(N382="zákl. přenesená",J382,0)</f>
        <v>0</v>
      </c>
      <c r="BH382" s="139">
        <f t="shared" ref="BH382:BH389" si="7">IF(N382="sníž. přenesená",J382,0)</f>
        <v>0</v>
      </c>
      <c r="BI382" s="139">
        <f t="shared" ref="BI382:BI389" si="8">IF(N382="nulová",J382,0)</f>
        <v>0</v>
      </c>
      <c r="BJ382" s="17" t="s">
        <v>14</v>
      </c>
      <c r="BK382" s="139">
        <f t="shared" ref="BK382:BK389" si="9">ROUND(I382*H382,2)</f>
        <v>0</v>
      </c>
      <c r="BL382" s="17" t="s">
        <v>172</v>
      </c>
      <c r="BM382" s="138" t="s">
        <v>410</v>
      </c>
    </row>
    <row r="383" spans="2:65" s="1" customFormat="1" ht="21.75" customHeight="1">
      <c r="B383" s="32"/>
      <c r="C383" s="165" t="s">
        <v>411</v>
      </c>
      <c r="D383" s="165" t="s">
        <v>349</v>
      </c>
      <c r="E383" s="166" t="s">
        <v>412</v>
      </c>
      <c r="F383" s="167" t="s">
        <v>413</v>
      </c>
      <c r="G383" s="168" t="s">
        <v>182</v>
      </c>
      <c r="H383" s="169">
        <v>8</v>
      </c>
      <c r="I383" s="170"/>
      <c r="J383" s="171">
        <f t="shared" si="0"/>
        <v>0</v>
      </c>
      <c r="K383" s="167" t="s">
        <v>19</v>
      </c>
      <c r="L383" s="172"/>
      <c r="M383" s="173" t="s">
        <v>19</v>
      </c>
      <c r="N383" s="174" t="s">
        <v>46</v>
      </c>
      <c r="P383" s="136">
        <f t="shared" si="1"/>
        <v>0</v>
      </c>
      <c r="Q383" s="136">
        <v>1E-3</v>
      </c>
      <c r="R383" s="136">
        <f t="shared" si="2"/>
        <v>8.0000000000000002E-3</v>
      </c>
      <c r="S383" s="136">
        <v>0</v>
      </c>
      <c r="T383" s="137">
        <f t="shared" si="3"/>
        <v>0</v>
      </c>
      <c r="AR383" s="138" t="s">
        <v>223</v>
      </c>
      <c r="AT383" s="138" t="s">
        <v>349</v>
      </c>
      <c r="AU383" s="138" t="s">
        <v>84</v>
      </c>
      <c r="AY383" s="17" t="s">
        <v>165</v>
      </c>
      <c r="BE383" s="139">
        <f t="shared" si="4"/>
        <v>0</v>
      </c>
      <c r="BF383" s="139">
        <f t="shared" si="5"/>
        <v>0</v>
      </c>
      <c r="BG383" s="139">
        <f t="shared" si="6"/>
        <v>0</v>
      </c>
      <c r="BH383" s="139">
        <f t="shared" si="7"/>
        <v>0</v>
      </c>
      <c r="BI383" s="139">
        <f t="shared" si="8"/>
        <v>0</v>
      </c>
      <c r="BJ383" s="17" t="s">
        <v>14</v>
      </c>
      <c r="BK383" s="139">
        <f t="shared" si="9"/>
        <v>0</v>
      </c>
      <c r="BL383" s="17" t="s">
        <v>172</v>
      </c>
      <c r="BM383" s="138" t="s">
        <v>414</v>
      </c>
    </row>
    <row r="384" spans="2:65" s="1" customFormat="1" ht="16.5" customHeight="1">
      <c r="B384" s="32"/>
      <c r="C384" s="165" t="s">
        <v>415</v>
      </c>
      <c r="D384" s="165" t="s">
        <v>349</v>
      </c>
      <c r="E384" s="166" t="s">
        <v>416</v>
      </c>
      <c r="F384" s="167" t="s">
        <v>417</v>
      </c>
      <c r="G384" s="168" t="s">
        <v>182</v>
      </c>
      <c r="H384" s="169">
        <v>8</v>
      </c>
      <c r="I384" s="170"/>
      <c r="J384" s="171">
        <f t="shared" si="0"/>
        <v>0</v>
      </c>
      <c r="K384" s="167" t="s">
        <v>19</v>
      </c>
      <c r="L384" s="172"/>
      <c r="M384" s="173" t="s">
        <v>19</v>
      </c>
      <c r="N384" s="174" t="s">
        <v>46</v>
      </c>
      <c r="P384" s="136">
        <f t="shared" si="1"/>
        <v>0</v>
      </c>
      <c r="Q384" s="136">
        <v>1E-3</v>
      </c>
      <c r="R384" s="136">
        <f t="shared" si="2"/>
        <v>8.0000000000000002E-3</v>
      </c>
      <c r="S384" s="136">
        <v>0</v>
      </c>
      <c r="T384" s="137">
        <f t="shared" si="3"/>
        <v>0</v>
      </c>
      <c r="AR384" s="138" t="s">
        <v>223</v>
      </c>
      <c r="AT384" s="138" t="s">
        <v>349</v>
      </c>
      <c r="AU384" s="138" t="s">
        <v>84</v>
      </c>
      <c r="AY384" s="17" t="s">
        <v>165</v>
      </c>
      <c r="BE384" s="139">
        <f t="shared" si="4"/>
        <v>0</v>
      </c>
      <c r="BF384" s="139">
        <f t="shared" si="5"/>
        <v>0</v>
      </c>
      <c r="BG384" s="139">
        <f t="shared" si="6"/>
        <v>0</v>
      </c>
      <c r="BH384" s="139">
        <f t="shared" si="7"/>
        <v>0</v>
      </c>
      <c r="BI384" s="139">
        <f t="shared" si="8"/>
        <v>0</v>
      </c>
      <c r="BJ384" s="17" t="s">
        <v>14</v>
      </c>
      <c r="BK384" s="139">
        <f t="shared" si="9"/>
        <v>0</v>
      </c>
      <c r="BL384" s="17" t="s">
        <v>172</v>
      </c>
      <c r="BM384" s="138" t="s">
        <v>418</v>
      </c>
    </row>
    <row r="385" spans="2:65" s="1" customFormat="1" ht="16.5" customHeight="1">
      <c r="B385" s="32"/>
      <c r="C385" s="165" t="s">
        <v>419</v>
      </c>
      <c r="D385" s="165" t="s">
        <v>349</v>
      </c>
      <c r="E385" s="166" t="s">
        <v>420</v>
      </c>
      <c r="F385" s="167" t="s">
        <v>421</v>
      </c>
      <c r="G385" s="168" t="s">
        <v>182</v>
      </c>
      <c r="H385" s="169">
        <v>8</v>
      </c>
      <c r="I385" s="170"/>
      <c r="J385" s="171">
        <f t="shared" si="0"/>
        <v>0</v>
      </c>
      <c r="K385" s="167" t="s">
        <v>19</v>
      </c>
      <c r="L385" s="172"/>
      <c r="M385" s="173" t="s">
        <v>19</v>
      </c>
      <c r="N385" s="174" t="s">
        <v>46</v>
      </c>
      <c r="P385" s="136">
        <f t="shared" si="1"/>
        <v>0</v>
      </c>
      <c r="Q385" s="136">
        <v>1E-3</v>
      </c>
      <c r="R385" s="136">
        <f t="shared" si="2"/>
        <v>8.0000000000000002E-3</v>
      </c>
      <c r="S385" s="136">
        <v>0</v>
      </c>
      <c r="T385" s="137">
        <f t="shared" si="3"/>
        <v>0</v>
      </c>
      <c r="AR385" s="138" t="s">
        <v>223</v>
      </c>
      <c r="AT385" s="138" t="s">
        <v>349</v>
      </c>
      <c r="AU385" s="138" t="s">
        <v>84</v>
      </c>
      <c r="AY385" s="17" t="s">
        <v>165</v>
      </c>
      <c r="BE385" s="139">
        <f t="shared" si="4"/>
        <v>0</v>
      </c>
      <c r="BF385" s="139">
        <f t="shared" si="5"/>
        <v>0</v>
      </c>
      <c r="BG385" s="139">
        <f t="shared" si="6"/>
        <v>0</v>
      </c>
      <c r="BH385" s="139">
        <f t="shared" si="7"/>
        <v>0</v>
      </c>
      <c r="BI385" s="139">
        <f t="shared" si="8"/>
        <v>0</v>
      </c>
      <c r="BJ385" s="17" t="s">
        <v>14</v>
      </c>
      <c r="BK385" s="139">
        <f t="shared" si="9"/>
        <v>0</v>
      </c>
      <c r="BL385" s="17" t="s">
        <v>172</v>
      </c>
      <c r="BM385" s="138" t="s">
        <v>422</v>
      </c>
    </row>
    <row r="386" spans="2:65" s="1" customFormat="1" ht="16.5" customHeight="1">
      <c r="B386" s="32"/>
      <c r="C386" s="165" t="s">
        <v>423</v>
      </c>
      <c r="D386" s="165" t="s">
        <v>349</v>
      </c>
      <c r="E386" s="166" t="s">
        <v>424</v>
      </c>
      <c r="F386" s="167" t="s">
        <v>425</v>
      </c>
      <c r="G386" s="168" t="s">
        <v>182</v>
      </c>
      <c r="H386" s="169">
        <v>4</v>
      </c>
      <c r="I386" s="170"/>
      <c r="J386" s="171">
        <f t="shared" si="0"/>
        <v>0</v>
      </c>
      <c r="K386" s="167" t="s">
        <v>19</v>
      </c>
      <c r="L386" s="172"/>
      <c r="M386" s="173" t="s">
        <v>19</v>
      </c>
      <c r="N386" s="174" t="s">
        <v>46</v>
      </c>
      <c r="P386" s="136">
        <f t="shared" si="1"/>
        <v>0</v>
      </c>
      <c r="Q386" s="136">
        <v>1E-3</v>
      </c>
      <c r="R386" s="136">
        <f t="shared" si="2"/>
        <v>4.0000000000000001E-3</v>
      </c>
      <c r="S386" s="136">
        <v>0</v>
      </c>
      <c r="T386" s="137">
        <f t="shared" si="3"/>
        <v>0</v>
      </c>
      <c r="AR386" s="138" t="s">
        <v>223</v>
      </c>
      <c r="AT386" s="138" t="s">
        <v>349</v>
      </c>
      <c r="AU386" s="138" t="s">
        <v>84</v>
      </c>
      <c r="AY386" s="17" t="s">
        <v>165</v>
      </c>
      <c r="BE386" s="139">
        <f t="shared" si="4"/>
        <v>0</v>
      </c>
      <c r="BF386" s="139">
        <f t="shared" si="5"/>
        <v>0</v>
      </c>
      <c r="BG386" s="139">
        <f t="shared" si="6"/>
        <v>0</v>
      </c>
      <c r="BH386" s="139">
        <f t="shared" si="7"/>
        <v>0</v>
      </c>
      <c r="BI386" s="139">
        <f t="shared" si="8"/>
        <v>0</v>
      </c>
      <c r="BJ386" s="17" t="s">
        <v>14</v>
      </c>
      <c r="BK386" s="139">
        <f t="shared" si="9"/>
        <v>0</v>
      </c>
      <c r="BL386" s="17" t="s">
        <v>172</v>
      </c>
      <c r="BM386" s="138" t="s">
        <v>426</v>
      </c>
    </row>
    <row r="387" spans="2:65" s="1" customFormat="1" ht="16.5" customHeight="1">
      <c r="B387" s="32"/>
      <c r="C387" s="165" t="s">
        <v>427</v>
      </c>
      <c r="D387" s="165" t="s">
        <v>349</v>
      </c>
      <c r="E387" s="166" t="s">
        <v>428</v>
      </c>
      <c r="F387" s="167" t="s">
        <v>429</v>
      </c>
      <c r="G387" s="168" t="s">
        <v>182</v>
      </c>
      <c r="H387" s="169">
        <v>8</v>
      </c>
      <c r="I387" s="170"/>
      <c r="J387" s="171">
        <f t="shared" si="0"/>
        <v>0</v>
      </c>
      <c r="K387" s="167" t="s">
        <v>19</v>
      </c>
      <c r="L387" s="172"/>
      <c r="M387" s="173" t="s">
        <v>19</v>
      </c>
      <c r="N387" s="174" t="s">
        <v>46</v>
      </c>
      <c r="P387" s="136">
        <f t="shared" si="1"/>
        <v>0</v>
      </c>
      <c r="Q387" s="136">
        <v>1E-3</v>
      </c>
      <c r="R387" s="136">
        <f t="shared" si="2"/>
        <v>8.0000000000000002E-3</v>
      </c>
      <c r="S387" s="136">
        <v>0</v>
      </c>
      <c r="T387" s="137">
        <f t="shared" si="3"/>
        <v>0</v>
      </c>
      <c r="AR387" s="138" t="s">
        <v>223</v>
      </c>
      <c r="AT387" s="138" t="s">
        <v>349</v>
      </c>
      <c r="AU387" s="138" t="s">
        <v>84</v>
      </c>
      <c r="AY387" s="17" t="s">
        <v>165</v>
      </c>
      <c r="BE387" s="139">
        <f t="shared" si="4"/>
        <v>0</v>
      </c>
      <c r="BF387" s="139">
        <f t="shared" si="5"/>
        <v>0</v>
      </c>
      <c r="BG387" s="139">
        <f t="shared" si="6"/>
        <v>0</v>
      </c>
      <c r="BH387" s="139">
        <f t="shared" si="7"/>
        <v>0</v>
      </c>
      <c r="BI387" s="139">
        <f t="shared" si="8"/>
        <v>0</v>
      </c>
      <c r="BJ387" s="17" t="s">
        <v>14</v>
      </c>
      <c r="BK387" s="139">
        <f t="shared" si="9"/>
        <v>0</v>
      </c>
      <c r="BL387" s="17" t="s">
        <v>172</v>
      </c>
      <c r="BM387" s="138" t="s">
        <v>430</v>
      </c>
    </row>
    <row r="388" spans="2:65" s="1" customFormat="1" ht="16.5" customHeight="1">
      <c r="B388" s="32"/>
      <c r="C388" s="165" t="s">
        <v>431</v>
      </c>
      <c r="D388" s="165" t="s">
        <v>349</v>
      </c>
      <c r="E388" s="166" t="s">
        <v>432</v>
      </c>
      <c r="F388" s="167" t="s">
        <v>433</v>
      </c>
      <c r="G388" s="168" t="s">
        <v>182</v>
      </c>
      <c r="H388" s="169">
        <v>6</v>
      </c>
      <c r="I388" s="170"/>
      <c r="J388" s="171">
        <f t="shared" si="0"/>
        <v>0</v>
      </c>
      <c r="K388" s="167" t="s">
        <v>19</v>
      </c>
      <c r="L388" s="172"/>
      <c r="M388" s="173" t="s">
        <v>19</v>
      </c>
      <c r="N388" s="174" t="s">
        <v>46</v>
      </c>
      <c r="P388" s="136">
        <f t="shared" si="1"/>
        <v>0</v>
      </c>
      <c r="Q388" s="136">
        <v>1E-3</v>
      </c>
      <c r="R388" s="136">
        <f t="shared" si="2"/>
        <v>6.0000000000000001E-3</v>
      </c>
      <c r="S388" s="136">
        <v>0</v>
      </c>
      <c r="T388" s="137">
        <f t="shared" si="3"/>
        <v>0</v>
      </c>
      <c r="AR388" s="138" t="s">
        <v>223</v>
      </c>
      <c r="AT388" s="138" t="s">
        <v>349</v>
      </c>
      <c r="AU388" s="138" t="s">
        <v>84</v>
      </c>
      <c r="AY388" s="17" t="s">
        <v>165</v>
      </c>
      <c r="BE388" s="139">
        <f t="shared" si="4"/>
        <v>0</v>
      </c>
      <c r="BF388" s="139">
        <f t="shared" si="5"/>
        <v>0</v>
      </c>
      <c r="BG388" s="139">
        <f t="shared" si="6"/>
        <v>0</v>
      </c>
      <c r="BH388" s="139">
        <f t="shared" si="7"/>
        <v>0</v>
      </c>
      <c r="BI388" s="139">
        <f t="shared" si="8"/>
        <v>0</v>
      </c>
      <c r="BJ388" s="17" t="s">
        <v>14</v>
      </c>
      <c r="BK388" s="139">
        <f t="shared" si="9"/>
        <v>0</v>
      </c>
      <c r="BL388" s="17" t="s">
        <v>172</v>
      </c>
      <c r="BM388" s="138" t="s">
        <v>434</v>
      </c>
    </row>
    <row r="389" spans="2:65" s="1" customFormat="1" ht="37.950000000000003" customHeight="1">
      <c r="B389" s="32"/>
      <c r="C389" s="127" t="s">
        <v>435</v>
      </c>
      <c r="D389" s="127" t="s">
        <v>167</v>
      </c>
      <c r="E389" s="128" t="s">
        <v>436</v>
      </c>
      <c r="F389" s="129" t="s">
        <v>437</v>
      </c>
      <c r="G389" s="130" t="s">
        <v>182</v>
      </c>
      <c r="H389" s="131">
        <v>4</v>
      </c>
      <c r="I389" s="132"/>
      <c r="J389" s="133">
        <f t="shared" si="0"/>
        <v>0</v>
      </c>
      <c r="K389" s="129" t="s">
        <v>171</v>
      </c>
      <c r="L389" s="32"/>
      <c r="M389" s="134" t="s">
        <v>19</v>
      </c>
      <c r="N389" s="135" t="s">
        <v>46</v>
      </c>
      <c r="P389" s="136">
        <f t="shared" si="1"/>
        <v>0</v>
      </c>
      <c r="Q389" s="136">
        <v>0</v>
      </c>
      <c r="R389" s="136">
        <f t="shared" si="2"/>
        <v>0</v>
      </c>
      <c r="S389" s="136">
        <v>0</v>
      </c>
      <c r="T389" s="137">
        <f t="shared" si="3"/>
        <v>0</v>
      </c>
      <c r="AR389" s="138" t="s">
        <v>172</v>
      </c>
      <c r="AT389" s="138" t="s">
        <v>167</v>
      </c>
      <c r="AU389" s="138" t="s">
        <v>84</v>
      </c>
      <c r="AY389" s="17" t="s">
        <v>165</v>
      </c>
      <c r="BE389" s="139">
        <f t="shared" si="4"/>
        <v>0</v>
      </c>
      <c r="BF389" s="139">
        <f t="shared" si="5"/>
        <v>0</v>
      </c>
      <c r="BG389" s="139">
        <f t="shared" si="6"/>
        <v>0</v>
      </c>
      <c r="BH389" s="139">
        <f t="shared" si="7"/>
        <v>0</v>
      </c>
      <c r="BI389" s="139">
        <f t="shared" si="8"/>
        <v>0</v>
      </c>
      <c r="BJ389" s="17" t="s">
        <v>14</v>
      </c>
      <c r="BK389" s="139">
        <f t="shared" si="9"/>
        <v>0</v>
      </c>
      <c r="BL389" s="17" t="s">
        <v>172</v>
      </c>
      <c r="BM389" s="138" t="s">
        <v>438</v>
      </c>
    </row>
    <row r="390" spans="2:65" s="1" customFormat="1">
      <c r="B390" s="32"/>
      <c r="D390" s="140" t="s">
        <v>174</v>
      </c>
      <c r="F390" s="141" t="s">
        <v>439</v>
      </c>
      <c r="I390" s="142"/>
      <c r="L390" s="32"/>
      <c r="M390" s="143"/>
      <c r="T390" s="53"/>
      <c r="AT390" s="17" t="s">
        <v>174</v>
      </c>
      <c r="AU390" s="17" t="s">
        <v>84</v>
      </c>
    </row>
    <row r="391" spans="2:65" s="12" customFormat="1">
      <c r="B391" s="144"/>
      <c r="D391" s="145" t="s">
        <v>176</v>
      </c>
      <c r="E391" s="146" t="s">
        <v>19</v>
      </c>
      <c r="F391" s="147" t="s">
        <v>440</v>
      </c>
      <c r="H391" s="146" t="s">
        <v>19</v>
      </c>
      <c r="I391" s="148"/>
      <c r="L391" s="144"/>
      <c r="M391" s="149"/>
      <c r="T391" s="150"/>
      <c r="AT391" s="146" t="s">
        <v>176</v>
      </c>
      <c r="AU391" s="146" t="s">
        <v>84</v>
      </c>
      <c r="AV391" s="12" t="s">
        <v>14</v>
      </c>
      <c r="AW391" s="12" t="s">
        <v>37</v>
      </c>
      <c r="AX391" s="12" t="s">
        <v>75</v>
      </c>
      <c r="AY391" s="146" t="s">
        <v>165</v>
      </c>
    </row>
    <row r="392" spans="2:65" s="13" customFormat="1">
      <c r="B392" s="151"/>
      <c r="D392" s="145" t="s">
        <v>176</v>
      </c>
      <c r="E392" s="152" t="s">
        <v>19</v>
      </c>
      <c r="F392" s="153" t="s">
        <v>398</v>
      </c>
      <c r="H392" s="154">
        <v>4</v>
      </c>
      <c r="I392" s="155"/>
      <c r="L392" s="151"/>
      <c r="M392" s="156"/>
      <c r="T392" s="157"/>
      <c r="AT392" s="152" t="s">
        <v>176</v>
      </c>
      <c r="AU392" s="152" t="s">
        <v>84</v>
      </c>
      <c r="AV392" s="13" t="s">
        <v>84</v>
      </c>
      <c r="AW392" s="13" t="s">
        <v>37</v>
      </c>
      <c r="AX392" s="13" t="s">
        <v>75</v>
      </c>
      <c r="AY392" s="152" t="s">
        <v>165</v>
      </c>
    </row>
    <row r="393" spans="2:65" s="14" customFormat="1">
      <c r="B393" s="158"/>
      <c r="D393" s="145" t="s">
        <v>176</v>
      </c>
      <c r="E393" s="159" t="s">
        <v>19</v>
      </c>
      <c r="F393" s="160" t="s">
        <v>179</v>
      </c>
      <c r="H393" s="161">
        <v>4</v>
      </c>
      <c r="I393" s="162"/>
      <c r="L393" s="158"/>
      <c r="M393" s="163"/>
      <c r="T393" s="164"/>
      <c r="AT393" s="159" t="s">
        <v>176</v>
      </c>
      <c r="AU393" s="159" t="s">
        <v>84</v>
      </c>
      <c r="AV393" s="14" t="s">
        <v>172</v>
      </c>
      <c r="AW393" s="14" t="s">
        <v>37</v>
      </c>
      <c r="AX393" s="14" t="s">
        <v>14</v>
      </c>
      <c r="AY393" s="159" t="s">
        <v>165</v>
      </c>
    </row>
    <row r="394" spans="2:65" s="1" customFormat="1" ht="16.5" customHeight="1">
      <c r="B394" s="32"/>
      <c r="C394" s="165" t="s">
        <v>441</v>
      </c>
      <c r="D394" s="165" t="s">
        <v>349</v>
      </c>
      <c r="E394" s="166" t="s">
        <v>442</v>
      </c>
      <c r="F394" s="167" t="s">
        <v>443</v>
      </c>
      <c r="G394" s="168" t="s">
        <v>182</v>
      </c>
      <c r="H394" s="169">
        <v>4</v>
      </c>
      <c r="I394" s="170"/>
      <c r="J394" s="171">
        <f>ROUND(I394*H394,2)</f>
        <v>0</v>
      </c>
      <c r="K394" s="167" t="s">
        <v>19</v>
      </c>
      <c r="L394" s="172"/>
      <c r="M394" s="173" t="s">
        <v>19</v>
      </c>
      <c r="N394" s="174" t="s">
        <v>46</v>
      </c>
      <c r="P394" s="136">
        <f>O394*H394</f>
        <v>0</v>
      </c>
      <c r="Q394" s="136">
        <v>8.0000000000000002E-3</v>
      </c>
      <c r="R394" s="136">
        <f>Q394*H394</f>
        <v>3.2000000000000001E-2</v>
      </c>
      <c r="S394" s="136">
        <v>0</v>
      </c>
      <c r="T394" s="137">
        <f>S394*H394</f>
        <v>0</v>
      </c>
      <c r="AR394" s="138" t="s">
        <v>223</v>
      </c>
      <c r="AT394" s="138" t="s">
        <v>349</v>
      </c>
      <c r="AU394" s="138" t="s">
        <v>84</v>
      </c>
      <c r="AY394" s="17" t="s">
        <v>165</v>
      </c>
      <c r="BE394" s="139">
        <f>IF(N394="základní",J394,0)</f>
        <v>0</v>
      </c>
      <c r="BF394" s="139">
        <f>IF(N394="snížená",J394,0)</f>
        <v>0</v>
      </c>
      <c r="BG394" s="139">
        <f>IF(N394="zákl. přenesená",J394,0)</f>
        <v>0</v>
      </c>
      <c r="BH394" s="139">
        <f>IF(N394="sníž. přenesená",J394,0)</f>
        <v>0</v>
      </c>
      <c r="BI394" s="139">
        <f>IF(N394="nulová",J394,0)</f>
        <v>0</v>
      </c>
      <c r="BJ394" s="17" t="s">
        <v>14</v>
      </c>
      <c r="BK394" s="139">
        <f>ROUND(I394*H394,2)</f>
        <v>0</v>
      </c>
      <c r="BL394" s="17" t="s">
        <v>172</v>
      </c>
      <c r="BM394" s="138" t="s">
        <v>444</v>
      </c>
    </row>
    <row r="395" spans="2:65" s="1" customFormat="1" ht="16.5" customHeight="1">
      <c r="B395" s="32"/>
      <c r="C395" s="165" t="s">
        <v>445</v>
      </c>
      <c r="D395" s="165" t="s">
        <v>349</v>
      </c>
      <c r="E395" s="166" t="s">
        <v>446</v>
      </c>
      <c r="F395" s="167" t="s">
        <v>447</v>
      </c>
      <c r="G395" s="168" t="s">
        <v>182</v>
      </c>
      <c r="H395" s="169">
        <v>3</v>
      </c>
      <c r="I395" s="170"/>
      <c r="J395" s="171">
        <f>ROUND(I395*H395,2)</f>
        <v>0</v>
      </c>
      <c r="K395" s="167" t="s">
        <v>19</v>
      </c>
      <c r="L395" s="172"/>
      <c r="M395" s="173" t="s">
        <v>19</v>
      </c>
      <c r="N395" s="174" t="s">
        <v>46</v>
      </c>
      <c r="P395" s="136">
        <f>O395*H395</f>
        <v>0</v>
      </c>
      <c r="Q395" s="136">
        <v>1.0999999999999999E-2</v>
      </c>
      <c r="R395" s="136">
        <f>Q395*H395</f>
        <v>3.3000000000000002E-2</v>
      </c>
      <c r="S395" s="136">
        <v>0</v>
      </c>
      <c r="T395" s="137">
        <f>S395*H395</f>
        <v>0</v>
      </c>
      <c r="AR395" s="138" t="s">
        <v>223</v>
      </c>
      <c r="AT395" s="138" t="s">
        <v>349</v>
      </c>
      <c r="AU395" s="138" t="s">
        <v>84</v>
      </c>
      <c r="AY395" s="17" t="s">
        <v>165</v>
      </c>
      <c r="BE395" s="139">
        <f>IF(N395="základní",J395,0)</f>
        <v>0</v>
      </c>
      <c r="BF395" s="139">
        <f>IF(N395="snížená",J395,0)</f>
        <v>0</v>
      </c>
      <c r="BG395" s="139">
        <f>IF(N395="zákl. přenesená",J395,0)</f>
        <v>0</v>
      </c>
      <c r="BH395" s="139">
        <f>IF(N395="sníž. přenesená",J395,0)</f>
        <v>0</v>
      </c>
      <c r="BI395" s="139">
        <f>IF(N395="nulová",J395,0)</f>
        <v>0</v>
      </c>
      <c r="BJ395" s="17" t="s">
        <v>14</v>
      </c>
      <c r="BK395" s="139">
        <f>ROUND(I395*H395,2)</f>
        <v>0</v>
      </c>
      <c r="BL395" s="17" t="s">
        <v>172</v>
      </c>
      <c r="BM395" s="138" t="s">
        <v>448</v>
      </c>
    </row>
    <row r="396" spans="2:65" s="13" customFormat="1">
      <c r="B396" s="151"/>
      <c r="D396" s="145" t="s">
        <v>176</v>
      </c>
      <c r="E396" s="152" t="s">
        <v>19</v>
      </c>
      <c r="F396" s="153" t="s">
        <v>187</v>
      </c>
      <c r="H396" s="154">
        <v>3</v>
      </c>
      <c r="I396" s="155"/>
      <c r="L396" s="151"/>
      <c r="M396" s="156"/>
      <c r="T396" s="157"/>
      <c r="AT396" s="152" t="s">
        <v>176</v>
      </c>
      <c r="AU396" s="152" t="s">
        <v>84</v>
      </c>
      <c r="AV396" s="13" t="s">
        <v>84</v>
      </c>
      <c r="AW396" s="13" t="s">
        <v>37</v>
      </c>
      <c r="AX396" s="13" t="s">
        <v>75</v>
      </c>
      <c r="AY396" s="152" t="s">
        <v>165</v>
      </c>
    </row>
    <row r="397" spans="2:65" s="14" customFormat="1">
      <c r="B397" s="158"/>
      <c r="D397" s="145" t="s">
        <v>176</v>
      </c>
      <c r="E397" s="159" t="s">
        <v>19</v>
      </c>
      <c r="F397" s="160" t="s">
        <v>179</v>
      </c>
      <c r="H397" s="161">
        <v>3</v>
      </c>
      <c r="I397" s="162"/>
      <c r="L397" s="158"/>
      <c r="M397" s="163"/>
      <c r="T397" s="164"/>
      <c r="AT397" s="159" t="s">
        <v>176</v>
      </c>
      <c r="AU397" s="159" t="s">
        <v>84</v>
      </c>
      <c r="AV397" s="14" t="s">
        <v>172</v>
      </c>
      <c r="AW397" s="14" t="s">
        <v>37</v>
      </c>
      <c r="AX397" s="14" t="s">
        <v>14</v>
      </c>
      <c r="AY397" s="159" t="s">
        <v>165</v>
      </c>
    </row>
    <row r="398" spans="2:65" s="1" customFormat="1" ht="33" customHeight="1">
      <c r="B398" s="32"/>
      <c r="C398" s="127" t="s">
        <v>449</v>
      </c>
      <c r="D398" s="127" t="s">
        <v>167</v>
      </c>
      <c r="E398" s="128" t="s">
        <v>450</v>
      </c>
      <c r="F398" s="129" t="s">
        <v>451</v>
      </c>
      <c r="G398" s="130" t="s">
        <v>182</v>
      </c>
      <c r="H398" s="131">
        <v>4</v>
      </c>
      <c r="I398" s="132"/>
      <c r="J398" s="133">
        <f>ROUND(I398*H398,2)</f>
        <v>0</v>
      </c>
      <c r="K398" s="129" t="s">
        <v>171</v>
      </c>
      <c r="L398" s="32"/>
      <c r="M398" s="134" t="s">
        <v>19</v>
      </c>
      <c r="N398" s="135" t="s">
        <v>46</v>
      </c>
      <c r="P398" s="136">
        <f>O398*H398</f>
        <v>0</v>
      </c>
      <c r="Q398" s="136">
        <v>0</v>
      </c>
      <c r="R398" s="136">
        <f>Q398*H398</f>
        <v>0</v>
      </c>
      <c r="S398" s="136">
        <v>0</v>
      </c>
      <c r="T398" s="137">
        <f>S398*H398</f>
        <v>0</v>
      </c>
      <c r="AR398" s="138" t="s">
        <v>172</v>
      </c>
      <c r="AT398" s="138" t="s">
        <v>167</v>
      </c>
      <c r="AU398" s="138" t="s">
        <v>84</v>
      </c>
      <c r="AY398" s="17" t="s">
        <v>165</v>
      </c>
      <c r="BE398" s="139">
        <f>IF(N398="základní",J398,0)</f>
        <v>0</v>
      </c>
      <c r="BF398" s="139">
        <f>IF(N398="snížená",J398,0)</f>
        <v>0</v>
      </c>
      <c r="BG398" s="139">
        <f>IF(N398="zákl. přenesená",J398,0)</f>
        <v>0</v>
      </c>
      <c r="BH398" s="139">
        <f>IF(N398="sníž. přenesená",J398,0)</f>
        <v>0</v>
      </c>
      <c r="BI398" s="139">
        <f>IF(N398="nulová",J398,0)</f>
        <v>0</v>
      </c>
      <c r="BJ398" s="17" t="s">
        <v>14</v>
      </c>
      <c r="BK398" s="139">
        <f>ROUND(I398*H398,2)</f>
        <v>0</v>
      </c>
      <c r="BL398" s="17" t="s">
        <v>172</v>
      </c>
      <c r="BM398" s="138" t="s">
        <v>452</v>
      </c>
    </row>
    <row r="399" spans="2:65" s="1" customFormat="1">
      <c r="B399" s="32"/>
      <c r="D399" s="140" t="s">
        <v>174</v>
      </c>
      <c r="F399" s="141" t="s">
        <v>453</v>
      </c>
      <c r="I399" s="142"/>
      <c r="L399" s="32"/>
      <c r="M399" s="143"/>
      <c r="T399" s="53"/>
      <c r="AT399" s="17" t="s">
        <v>174</v>
      </c>
      <c r="AU399" s="17" t="s">
        <v>84</v>
      </c>
    </row>
    <row r="400" spans="2:65" s="12" customFormat="1">
      <c r="B400" s="144"/>
      <c r="D400" s="145" t="s">
        <v>176</v>
      </c>
      <c r="E400" s="146" t="s">
        <v>19</v>
      </c>
      <c r="F400" s="147" t="s">
        <v>454</v>
      </c>
      <c r="H400" s="146" t="s">
        <v>19</v>
      </c>
      <c r="I400" s="148"/>
      <c r="L400" s="144"/>
      <c r="M400" s="149"/>
      <c r="T400" s="150"/>
      <c r="AT400" s="146" t="s">
        <v>176</v>
      </c>
      <c r="AU400" s="146" t="s">
        <v>84</v>
      </c>
      <c r="AV400" s="12" t="s">
        <v>14</v>
      </c>
      <c r="AW400" s="12" t="s">
        <v>37</v>
      </c>
      <c r="AX400" s="12" t="s">
        <v>75</v>
      </c>
      <c r="AY400" s="146" t="s">
        <v>165</v>
      </c>
    </row>
    <row r="401" spans="2:65" s="13" customFormat="1">
      <c r="B401" s="151"/>
      <c r="D401" s="145" t="s">
        <v>176</v>
      </c>
      <c r="E401" s="152" t="s">
        <v>19</v>
      </c>
      <c r="F401" s="153" t="s">
        <v>398</v>
      </c>
      <c r="H401" s="154">
        <v>4</v>
      </c>
      <c r="I401" s="155"/>
      <c r="L401" s="151"/>
      <c r="M401" s="156"/>
      <c r="T401" s="157"/>
      <c r="AT401" s="152" t="s">
        <v>176</v>
      </c>
      <c r="AU401" s="152" t="s">
        <v>84</v>
      </c>
      <c r="AV401" s="13" t="s">
        <v>84</v>
      </c>
      <c r="AW401" s="13" t="s">
        <v>37</v>
      </c>
      <c r="AX401" s="13" t="s">
        <v>75</v>
      </c>
      <c r="AY401" s="152" t="s">
        <v>165</v>
      </c>
    </row>
    <row r="402" spans="2:65" s="14" customFormat="1">
      <c r="B402" s="158"/>
      <c r="D402" s="145" t="s">
        <v>176</v>
      </c>
      <c r="E402" s="159" t="s">
        <v>19</v>
      </c>
      <c r="F402" s="160" t="s">
        <v>179</v>
      </c>
      <c r="H402" s="161">
        <v>4</v>
      </c>
      <c r="I402" s="162"/>
      <c r="L402" s="158"/>
      <c r="M402" s="163"/>
      <c r="T402" s="164"/>
      <c r="AT402" s="159" t="s">
        <v>176</v>
      </c>
      <c r="AU402" s="159" t="s">
        <v>84</v>
      </c>
      <c r="AV402" s="14" t="s">
        <v>172</v>
      </c>
      <c r="AW402" s="14" t="s">
        <v>37</v>
      </c>
      <c r="AX402" s="14" t="s">
        <v>14</v>
      </c>
      <c r="AY402" s="159" t="s">
        <v>165</v>
      </c>
    </row>
    <row r="403" spans="2:65" s="1" customFormat="1" ht="16.5" customHeight="1">
      <c r="B403" s="32"/>
      <c r="C403" s="165" t="s">
        <v>455</v>
      </c>
      <c r="D403" s="165" t="s">
        <v>349</v>
      </c>
      <c r="E403" s="166" t="s">
        <v>456</v>
      </c>
      <c r="F403" s="167" t="s">
        <v>457</v>
      </c>
      <c r="G403" s="168" t="s">
        <v>307</v>
      </c>
      <c r="H403" s="169">
        <v>0.02</v>
      </c>
      <c r="I403" s="170"/>
      <c r="J403" s="171">
        <f>ROUND(I403*H403,2)</f>
        <v>0</v>
      </c>
      <c r="K403" s="167" t="s">
        <v>171</v>
      </c>
      <c r="L403" s="172"/>
      <c r="M403" s="173" t="s">
        <v>19</v>
      </c>
      <c r="N403" s="174" t="s">
        <v>46</v>
      </c>
      <c r="P403" s="136">
        <f>O403*H403</f>
        <v>0</v>
      </c>
      <c r="Q403" s="136">
        <v>1</v>
      </c>
      <c r="R403" s="136">
        <f>Q403*H403</f>
        <v>0.02</v>
      </c>
      <c r="S403" s="136">
        <v>0</v>
      </c>
      <c r="T403" s="137">
        <f>S403*H403</f>
        <v>0</v>
      </c>
      <c r="AR403" s="138" t="s">
        <v>223</v>
      </c>
      <c r="AT403" s="138" t="s">
        <v>349</v>
      </c>
      <c r="AU403" s="138" t="s">
        <v>84</v>
      </c>
      <c r="AY403" s="17" t="s">
        <v>165</v>
      </c>
      <c r="BE403" s="139">
        <f>IF(N403="základní",J403,0)</f>
        <v>0</v>
      </c>
      <c r="BF403" s="139">
        <f>IF(N403="snížená",J403,0)</f>
        <v>0</v>
      </c>
      <c r="BG403" s="139">
        <f>IF(N403="zákl. přenesená",J403,0)</f>
        <v>0</v>
      </c>
      <c r="BH403" s="139">
        <f>IF(N403="sníž. přenesená",J403,0)</f>
        <v>0</v>
      </c>
      <c r="BI403" s="139">
        <f>IF(N403="nulová",J403,0)</f>
        <v>0</v>
      </c>
      <c r="BJ403" s="17" t="s">
        <v>14</v>
      </c>
      <c r="BK403" s="139">
        <f>ROUND(I403*H403,2)</f>
        <v>0</v>
      </c>
      <c r="BL403" s="17" t="s">
        <v>172</v>
      </c>
      <c r="BM403" s="138" t="s">
        <v>458</v>
      </c>
    </row>
    <row r="404" spans="2:65" s="13" customFormat="1">
      <c r="B404" s="151"/>
      <c r="D404" s="145" t="s">
        <v>176</v>
      </c>
      <c r="F404" s="153" t="s">
        <v>459</v>
      </c>
      <c r="H404" s="154">
        <v>0.02</v>
      </c>
      <c r="I404" s="155"/>
      <c r="L404" s="151"/>
      <c r="M404" s="156"/>
      <c r="T404" s="157"/>
      <c r="AT404" s="152" t="s">
        <v>176</v>
      </c>
      <c r="AU404" s="152" t="s">
        <v>84</v>
      </c>
      <c r="AV404" s="13" t="s">
        <v>84</v>
      </c>
      <c r="AW404" s="13" t="s">
        <v>4</v>
      </c>
      <c r="AX404" s="13" t="s">
        <v>14</v>
      </c>
      <c r="AY404" s="152" t="s">
        <v>165</v>
      </c>
    </row>
    <row r="405" spans="2:65" s="1" customFormat="1" ht="24.15" customHeight="1">
      <c r="B405" s="32"/>
      <c r="C405" s="127" t="s">
        <v>460</v>
      </c>
      <c r="D405" s="127" t="s">
        <v>167</v>
      </c>
      <c r="E405" s="128" t="s">
        <v>461</v>
      </c>
      <c r="F405" s="129" t="s">
        <v>462</v>
      </c>
      <c r="G405" s="130" t="s">
        <v>182</v>
      </c>
      <c r="H405" s="131">
        <v>6</v>
      </c>
      <c r="I405" s="132"/>
      <c r="J405" s="133">
        <f>ROUND(I405*H405,2)</f>
        <v>0</v>
      </c>
      <c r="K405" s="129" t="s">
        <v>171</v>
      </c>
      <c r="L405" s="32"/>
      <c r="M405" s="134" t="s">
        <v>19</v>
      </c>
      <c r="N405" s="135" t="s">
        <v>46</v>
      </c>
      <c r="P405" s="136">
        <f>O405*H405</f>
        <v>0</v>
      </c>
      <c r="Q405" s="136">
        <v>0</v>
      </c>
      <c r="R405" s="136">
        <f>Q405*H405</f>
        <v>0</v>
      </c>
      <c r="S405" s="136">
        <v>0</v>
      </c>
      <c r="T405" s="137">
        <f>S405*H405</f>
        <v>0</v>
      </c>
      <c r="AR405" s="138" t="s">
        <v>172</v>
      </c>
      <c r="AT405" s="138" t="s">
        <v>167</v>
      </c>
      <c r="AU405" s="138" t="s">
        <v>84</v>
      </c>
      <c r="AY405" s="17" t="s">
        <v>165</v>
      </c>
      <c r="BE405" s="139">
        <f>IF(N405="základní",J405,0)</f>
        <v>0</v>
      </c>
      <c r="BF405" s="139">
        <f>IF(N405="snížená",J405,0)</f>
        <v>0</v>
      </c>
      <c r="BG405" s="139">
        <f>IF(N405="zákl. přenesená",J405,0)</f>
        <v>0</v>
      </c>
      <c r="BH405" s="139">
        <f>IF(N405="sníž. přenesená",J405,0)</f>
        <v>0</v>
      </c>
      <c r="BI405" s="139">
        <f>IF(N405="nulová",J405,0)</f>
        <v>0</v>
      </c>
      <c r="BJ405" s="17" t="s">
        <v>14</v>
      </c>
      <c r="BK405" s="139">
        <f>ROUND(I405*H405,2)</f>
        <v>0</v>
      </c>
      <c r="BL405" s="17" t="s">
        <v>172</v>
      </c>
      <c r="BM405" s="138" t="s">
        <v>463</v>
      </c>
    </row>
    <row r="406" spans="2:65" s="1" customFormat="1">
      <c r="B406" s="32"/>
      <c r="D406" s="140" t="s">
        <v>174</v>
      </c>
      <c r="F406" s="141" t="s">
        <v>464</v>
      </c>
      <c r="I406" s="142"/>
      <c r="L406" s="32"/>
      <c r="M406" s="143"/>
      <c r="T406" s="53"/>
      <c r="AT406" s="17" t="s">
        <v>174</v>
      </c>
      <c r="AU406" s="17" t="s">
        <v>84</v>
      </c>
    </row>
    <row r="407" spans="2:65" s="12" customFormat="1">
      <c r="B407" s="144"/>
      <c r="D407" s="145" t="s">
        <v>176</v>
      </c>
      <c r="E407" s="146" t="s">
        <v>19</v>
      </c>
      <c r="F407" s="147" t="s">
        <v>465</v>
      </c>
      <c r="H407" s="146" t="s">
        <v>19</v>
      </c>
      <c r="I407" s="148"/>
      <c r="L407" s="144"/>
      <c r="M407" s="149"/>
      <c r="T407" s="150"/>
      <c r="AT407" s="146" t="s">
        <v>176</v>
      </c>
      <c r="AU407" s="146" t="s">
        <v>84</v>
      </c>
      <c r="AV407" s="12" t="s">
        <v>14</v>
      </c>
      <c r="AW407" s="12" t="s">
        <v>37</v>
      </c>
      <c r="AX407" s="12" t="s">
        <v>75</v>
      </c>
      <c r="AY407" s="146" t="s">
        <v>165</v>
      </c>
    </row>
    <row r="408" spans="2:65" s="13" customFormat="1">
      <c r="B408" s="151"/>
      <c r="D408" s="145" t="s">
        <v>176</v>
      </c>
      <c r="E408" s="152" t="s">
        <v>19</v>
      </c>
      <c r="F408" s="153" t="s">
        <v>84</v>
      </c>
      <c r="H408" s="154">
        <v>2</v>
      </c>
      <c r="I408" s="155"/>
      <c r="L408" s="151"/>
      <c r="M408" s="156"/>
      <c r="T408" s="157"/>
      <c r="AT408" s="152" t="s">
        <v>176</v>
      </c>
      <c r="AU408" s="152" t="s">
        <v>84</v>
      </c>
      <c r="AV408" s="13" t="s">
        <v>84</v>
      </c>
      <c r="AW408" s="13" t="s">
        <v>37</v>
      </c>
      <c r="AX408" s="13" t="s">
        <v>75</v>
      </c>
      <c r="AY408" s="152" t="s">
        <v>165</v>
      </c>
    </row>
    <row r="409" spans="2:65" s="12" customFormat="1">
      <c r="B409" s="144"/>
      <c r="D409" s="145" t="s">
        <v>176</v>
      </c>
      <c r="E409" s="146" t="s">
        <v>19</v>
      </c>
      <c r="F409" s="147" t="s">
        <v>466</v>
      </c>
      <c r="H409" s="146" t="s">
        <v>19</v>
      </c>
      <c r="I409" s="148"/>
      <c r="L409" s="144"/>
      <c r="M409" s="149"/>
      <c r="T409" s="150"/>
      <c r="AT409" s="146" t="s">
        <v>176</v>
      </c>
      <c r="AU409" s="146" t="s">
        <v>84</v>
      </c>
      <c r="AV409" s="12" t="s">
        <v>14</v>
      </c>
      <c r="AW409" s="12" t="s">
        <v>37</v>
      </c>
      <c r="AX409" s="12" t="s">
        <v>75</v>
      </c>
      <c r="AY409" s="146" t="s">
        <v>165</v>
      </c>
    </row>
    <row r="410" spans="2:65" s="13" customFormat="1">
      <c r="B410" s="151"/>
      <c r="D410" s="145" t="s">
        <v>176</v>
      </c>
      <c r="E410" s="152" t="s">
        <v>19</v>
      </c>
      <c r="F410" s="153" t="s">
        <v>398</v>
      </c>
      <c r="H410" s="154">
        <v>4</v>
      </c>
      <c r="I410" s="155"/>
      <c r="L410" s="151"/>
      <c r="M410" s="156"/>
      <c r="T410" s="157"/>
      <c r="AT410" s="152" t="s">
        <v>176</v>
      </c>
      <c r="AU410" s="152" t="s">
        <v>84</v>
      </c>
      <c r="AV410" s="13" t="s">
        <v>84</v>
      </c>
      <c r="AW410" s="13" t="s">
        <v>37</v>
      </c>
      <c r="AX410" s="13" t="s">
        <v>75</v>
      </c>
      <c r="AY410" s="152" t="s">
        <v>165</v>
      </c>
    </row>
    <row r="411" spans="2:65" s="14" customFormat="1">
      <c r="B411" s="158"/>
      <c r="D411" s="145" t="s">
        <v>176</v>
      </c>
      <c r="E411" s="159" t="s">
        <v>19</v>
      </c>
      <c r="F411" s="160" t="s">
        <v>179</v>
      </c>
      <c r="H411" s="161">
        <v>6</v>
      </c>
      <c r="I411" s="162"/>
      <c r="L411" s="158"/>
      <c r="M411" s="163"/>
      <c r="T411" s="164"/>
      <c r="AT411" s="159" t="s">
        <v>176</v>
      </c>
      <c r="AU411" s="159" t="s">
        <v>84</v>
      </c>
      <c r="AV411" s="14" t="s">
        <v>172</v>
      </c>
      <c r="AW411" s="14" t="s">
        <v>37</v>
      </c>
      <c r="AX411" s="14" t="s">
        <v>14</v>
      </c>
      <c r="AY411" s="159" t="s">
        <v>165</v>
      </c>
    </row>
    <row r="412" spans="2:65" s="1" customFormat="1" ht="33" customHeight="1">
      <c r="B412" s="32"/>
      <c r="C412" s="127" t="s">
        <v>467</v>
      </c>
      <c r="D412" s="127" t="s">
        <v>167</v>
      </c>
      <c r="E412" s="128" t="s">
        <v>468</v>
      </c>
      <c r="F412" s="129" t="s">
        <v>469</v>
      </c>
      <c r="G412" s="130" t="s">
        <v>170</v>
      </c>
      <c r="H412" s="131">
        <v>116</v>
      </c>
      <c r="I412" s="132"/>
      <c r="J412" s="133">
        <f>ROUND(I412*H412,2)</f>
        <v>0</v>
      </c>
      <c r="K412" s="129" t="s">
        <v>171</v>
      </c>
      <c r="L412" s="32"/>
      <c r="M412" s="134" t="s">
        <v>19</v>
      </c>
      <c r="N412" s="135" t="s">
        <v>46</v>
      </c>
      <c r="P412" s="136">
        <f>O412*H412</f>
        <v>0</v>
      </c>
      <c r="Q412" s="136">
        <v>0</v>
      </c>
      <c r="R412" s="136">
        <f>Q412*H412</f>
        <v>0</v>
      </c>
      <c r="S412" s="136">
        <v>0</v>
      </c>
      <c r="T412" s="137">
        <f>S412*H412</f>
        <v>0</v>
      </c>
      <c r="AR412" s="138" t="s">
        <v>172</v>
      </c>
      <c r="AT412" s="138" t="s">
        <v>167</v>
      </c>
      <c r="AU412" s="138" t="s">
        <v>84</v>
      </c>
      <c r="AY412" s="17" t="s">
        <v>165</v>
      </c>
      <c r="BE412" s="139">
        <f>IF(N412="základní",J412,0)</f>
        <v>0</v>
      </c>
      <c r="BF412" s="139">
        <f>IF(N412="snížená",J412,0)</f>
        <v>0</v>
      </c>
      <c r="BG412" s="139">
        <f>IF(N412="zákl. přenesená",J412,0)</f>
        <v>0</v>
      </c>
      <c r="BH412" s="139">
        <f>IF(N412="sníž. přenesená",J412,0)</f>
        <v>0</v>
      </c>
      <c r="BI412" s="139">
        <f>IF(N412="nulová",J412,0)</f>
        <v>0</v>
      </c>
      <c r="BJ412" s="17" t="s">
        <v>14</v>
      </c>
      <c r="BK412" s="139">
        <f>ROUND(I412*H412,2)</f>
        <v>0</v>
      </c>
      <c r="BL412" s="17" t="s">
        <v>172</v>
      </c>
      <c r="BM412" s="138" t="s">
        <v>470</v>
      </c>
    </row>
    <row r="413" spans="2:65" s="1" customFormat="1">
      <c r="B413" s="32"/>
      <c r="D413" s="140" t="s">
        <v>174</v>
      </c>
      <c r="F413" s="141" t="s">
        <v>471</v>
      </c>
      <c r="I413" s="142"/>
      <c r="L413" s="32"/>
      <c r="M413" s="143"/>
      <c r="T413" s="53"/>
      <c r="AT413" s="17" t="s">
        <v>174</v>
      </c>
      <c r="AU413" s="17" t="s">
        <v>84</v>
      </c>
    </row>
    <row r="414" spans="2:65" s="12" customFormat="1">
      <c r="B414" s="144"/>
      <c r="D414" s="145" t="s">
        <v>176</v>
      </c>
      <c r="E414" s="146" t="s">
        <v>19</v>
      </c>
      <c r="F414" s="147" t="s">
        <v>440</v>
      </c>
      <c r="H414" s="146" t="s">
        <v>19</v>
      </c>
      <c r="I414" s="148"/>
      <c r="L414" s="144"/>
      <c r="M414" s="149"/>
      <c r="T414" s="150"/>
      <c r="AT414" s="146" t="s">
        <v>176</v>
      </c>
      <c r="AU414" s="146" t="s">
        <v>84</v>
      </c>
      <c r="AV414" s="12" t="s">
        <v>14</v>
      </c>
      <c r="AW414" s="12" t="s">
        <v>37</v>
      </c>
      <c r="AX414" s="12" t="s">
        <v>75</v>
      </c>
      <c r="AY414" s="146" t="s">
        <v>165</v>
      </c>
    </row>
    <row r="415" spans="2:65" s="13" customFormat="1">
      <c r="B415" s="151"/>
      <c r="D415" s="145" t="s">
        <v>176</v>
      </c>
      <c r="E415" s="152" t="s">
        <v>19</v>
      </c>
      <c r="F415" s="153" t="s">
        <v>472</v>
      </c>
      <c r="H415" s="154">
        <v>116</v>
      </c>
      <c r="I415" s="155"/>
      <c r="L415" s="151"/>
      <c r="M415" s="156"/>
      <c r="T415" s="157"/>
      <c r="AT415" s="152" t="s">
        <v>176</v>
      </c>
      <c r="AU415" s="152" t="s">
        <v>84</v>
      </c>
      <c r="AV415" s="13" t="s">
        <v>84</v>
      </c>
      <c r="AW415" s="13" t="s">
        <v>37</v>
      </c>
      <c r="AX415" s="13" t="s">
        <v>75</v>
      </c>
      <c r="AY415" s="152" t="s">
        <v>165</v>
      </c>
    </row>
    <row r="416" spans="2:65" s="14" customFormat="1">
      <c r="B416" s="158"/>
      <c r="D416" s="145" t="s">
        <v>176</v>
      </c>
      <c r="E416" s="159" t="s">
        <v>19</v>
      </c>
      <c r="F416" s="160" t="s">
        <v>179</v>
      </c>
      <c r="H416" s="161">
        <v>116</v>
      </c>
      <c r="I416" s="162"/>
      <c r="L416" s="158"/>
      <c r="M416" s="163"/>
      <c r="T416" s="164"/>
      <c r="AT416" s="159" t="s">
        <v>176</v>
      </c>
      <c r="AU416" s="159" t="s">
        <v>84</v>
      </c>
      <c r="AV416" s="14" t="s">
        <v>172</v>
      </c>
      <c r="AW416" s="14" t="s">
        <v>37</v>
      </c>
      <c r="AX416" s="14" t="s">
        <v>14</v>
      </c>
      <c r="AY416" s="159" t="s">
        <v>165</v>
      </c>
    </row>
    <row r="417" spans="2:65" s="1" customFormat="1" ht="16.5" customHeight="1">
      <c r="B417" s="32"/>
      <c r="C417" s="165" t="s">
        <v>473</v>
      </c>
      <c r="D417" s="165" t="s">
        <v>349</v>
      </c>
      <c r="E417" s="166" t="s">
        <v>474</v>
      </c>
      <c r="F417" s="167" t="s">
        <v>475</v>
      </c>
      <c r="G417" s="168" t="s">
        <v>213</v>
      </c>
      <c r="H417" s="169">
        <v>17.748000000000001</v>
      </c>
      <c r="I417" s="170"/>
      <c r="J417" s="171">
        <f>ROUND(I417*H417,2)</f>
        <v>0</v>
      </c>
      <c r="K417" s="167" t="s">
        <v>171</v>
      </c>
      <c r="L417" s="172"/>
      <c r="M417" s="173" t="s">
        <v>19</v>
      </c>
      <c r="N417" s="174" t="s">
        <v>46</v>
      </c>
      <c r="P417" s="136">
        <f>O417*H417</f>
        <v>0</v>
      </c>
      <c r="Q417" s="136">
        <v>0.2</v>
      </c>
      <c r="R417" s="136">
        <f>Q417*H417</f>
        <v>3.5496000000000003</v>
      </c>
      <c r="S417" s="136">
        <v>0</v>
      </c>
      <c r="T417" s="137">
        <f>S417*H417</f>
        <v>0</v>
      </c>
      <c r="AR417" s="138" t="s">
        <v>223</v>
      </c>
      <c r="AT417" s="138" t="s">
        <v>349</v>
      </c>
      <c r="AU417" s="138" t="s">
        <v>84</v>
      </c>
      <c r="AY417" s="17" t="s">
        <v>165</v>
      </c>
      <c r="BE417" s="139">
        <f>IF(N417="základní",J417,0)</f>
        <v>0</v>
      </c>
      <c r="BF417" s="139">
        <f>IF(N417="snížená",J417,0)</f>
        <v>0</v>
      </c>
      <c r="BG417" s="139">
        <f>IF(N417="zákl. přenesená",J417,0)</f>
        <v>0</v>
      </c>
      <c r="BH417" s="139">
        <f>IF(N417="sníž. přenesená",J417,0)</f>
        <v>0</v>
      </c>
      <c r="BI417" s="139">
        <f>IF(N417="nulová",J417,0)</f>
        <v>0</v>
      </c>
      <c r="BJ417" s="17" t="s">
        <v>14</v>
      </c>
      <c r="BK417" s="139">
        <f>ROUND(I417*H417,2)</f>
        <v>0</v>
      </c>
      <c r="BL417" s="17" t="s">
        <v>172</v>
      </c>
      <c r="BM417" s="138" t="s">
        <v>476</v>
      </c>
    </row>
    <row r="418" spans="2:65" s="13" customFormat="1">
      <c r="B418" s="151"/>
      <c r="D418" s="145" t="s">
        <v>176</v>
      </c>
      <c r="F418" s="153" t="s">
        <v>477</v>
      </c>
      <c r="H418" s="154">
        <v>17.748000000000001</v>
      </c>
      <c r="I418" s="155"/>
      <c r="L418" s="151"/>
      <c r="M418" s="156"/>
      <c r="T418" s="157"/>
      <c r="AT418" s="152" t="s">
        <v>176</v>
      </c>
      <c r="AU418" s="152" t="s">
        <v>84</v>
      </c>
      <c r="AV418" s="13" t="s">
        <v>84</v>
      </c>
      <c r="AW418" s="13" t="s">
        <v>4</v>
      </c>
      <c r="AX418" s="13" t="s">
        <v>14</v>
      </c>
      <c r="AY418" s="152" t="s">
        <v>165</v>
      </c>
    </row>
    <row r="419" spans="2:65" s="1" customFormat="1" ht="16.5" customHeight="1">
      <c r="B419" s="32"/>
      <c r="C419" s="127" t="s">
        <v>478</v>
      </c>
      <c r="D419" s="127" t="s">
        <v>167</v>
      </c>
      <c r="E419" s="128" t="s">
        <v>479</v>
      </c>
      <c r="F419" s="129" t="s">
        <v>480</v>
      </c>
      <c r="G419" s="130" t="s">
        <v>170</v>
      </c>
      <c r="H419" s="131">
        <v>46</v>
      </c>
      <c r="I419" s="132"/>
      <c r="J419" s="133">
        <f>ROUND(I419*H419,2)</f>
        <v>0</v>
      </c>
      <c r="K419" s="129" t="s">
        <v>171</v>
      </c>
      <c r="L419" s="32"/>
      <c r="M419" s="134" t="s">
        <v>19</v>
      </c>
      <c r="N419" s="135" t="s">
        <v>46</v>
      </c>
      <c r="P419" s="136">
        <f>O419*H419</f>
        <v>0</v>
      </c>
      <c r="Q419" s="136">
        <v>0</v>
      </c>
      <c r="R419" s="136">
        <f>Q419*H419</f>
        <v>0</v>
      </c>
      <c r="S419" s="136">
        <v>0</v>
      </c>
      <c r="T419" s="137">
        <f>S419*H419</f>
        <v>0</v>
      </c>
      <c r="AR419" s="138" t="s">
        <v>172</v>
      </c>
      <c r="AT419" s="138" t="s">
        <v>167</v>
      </c>
      <c r="AU419" s="138" t="s">
        <v>84</v>
      </c>
      <c r="AY419" s="17" t="s">
        <v>165</v>
      </c>
      <c r="BE419" s="139">
        <f>IF(N419="základní",J419,0)</f>
        <v>0</v>
      </c>
      <c r="BF419" s="139">
        <f>IF(N419="snížená",J419,0)</f>
        <v>0</v>
      </c>
      <c r="BG419" s="139">
        <f>IF(N419="zákl. přenesená",J419,0)</f>
        <v>0</v>
      </c>
      <c r="BH419" s="139">
        <f>IF(N419="sníž. přenesená",J419,0)</f>
        <v>0</v>
      </c>
      <c r="BI419" s="139">
        <f>IF(N419="nulová",J419,0)</f>
        <v>0</v>
      </c>
      <c r="BJ419" s="17" t="s">
        <v>14</v>
      </c>
      <c r="BK419" s="139">
        <f>ROUND(I419*H419,2)</f>
        <v>0</v>
      </c>
      <c r="BL419" s="17" t="s">
        <v>172</v>
      </c>
      <c r="BM419" s="138" t="s">
        <v>481</v>
      </c>
    </row>
    <row r="420" spans="2:65" s="1" customFormat="1">
      <c r="B420" s="32"/>
      <c r="D420" s="140" t="s">
        <v>174</v>
      </c>
      <c r="F420" s="141" t="s">
        <v>482</v>
      </c>
      <c r="I420" s="142"/>
      <c r="L420" s="32"/>
      <c r="M420" s="143"/>
      <c r="T420" s="53"/>
      <c r="AT420" s="17" t="s">
        <v>174</v>
      </c>
      <c r="AU420" s="17" t="s">
        <v>84</v>
      </c>
    </row>
    <row r="421" spans="2:65" s="12" customFormat="1">
      <c r="B421" s="144"/>
      <c r="D421" s="145" t="s">
        <v>176</v>
      </c>
      <c r="E421" s="146" t="s">
        <v>19</v>
      </c>
      <c r="F421" s="147" t="s">
        <v>440</v>
      </c>
      <c r="H421" s="146" t="s">
        <v>19</v>
      </c>
      <c r="I421" s="148"/>
      <c r="L421" s="144"/>
      <c r="M421" s="149"/>
      <c r="T421" s="150"/>
      <c r="AT421" s="146" t="s">
        <v>176</v>
      </c>
      <c r="AU421" s="146" t="s">
        <v>84</v>
      </c>
      <c r="AV421" s="12" t="s">
        <v>14</v>
      </c>
      <c r="AW421" s="12" t="s">
        <v>37</v>
      </c>
      <c r="AX421" s="12" t="s">
        <v>75</v>
      </c>
      <c r="AY421" s="146" t="s">
        <v>165</v>
      </c>
    </row>
    <row r="422" spans="2:65" s="13" customFormat="1">
      <c r="B422" s="151"/>
      <c r="D422" s="145" t="s">
        <v>176</v>
      </c>
      <c r="E422" s="152" t="s">
        <v>19</v>
      </c>
      <c r="F422" s="153" t="s">
        <v>386</v>
      </c>
      <c r="H422" s="154">
        <v>46</v>
      </c>
      <c r="I422" s="155"/>
      <c r="L422" s="151"/>
      <c r="M422" s="156"/>
      <c r="T422" s="157"/>
      <c r="AT422" s="152" t="s">
        <v>176</v>
      </c>
      <c r="AU422" s="152" t="s">
        <v>84</v>
      </c>
      <c r="AV422" s="13" t="s">
        <v>84</v>
      </c>
      <c r="AW422" s="13" t="s">
        <v>37</v>
      </c>
      <c r="AX422" s="13" t="s">
        <v>75</v>
      </c>
      <c r="AY422" s="152" t="s">
        <v>165</v>
      </c>
    </row>
    <row r="423" spans="2:65" s="14" customFormat="1">
      <c r="B423" s="158"/>
      <c r="D423" s="145" t="s">
        <v>176</v>
      </c>
      <c r="E423" s="159" t="s">
        <v>19</v>
      </c>
      <c r="F423" s="160" t="s">
        <v>179</v>
      </c>
      <c r="H423" s="161">
        <v>46</v>
      </c>
      <c r="I423" s="162"/>
      <c r="L423" s="158"/>
      <c r="M423" s="163"/>
      <c r="T423" s="164"/>
      <c r="AT423" s="159" t="s">
        <v>176</v>
      </c>
      <c r="AU423" s="159" t="s">
        <v>84</v>
      </c>
      <c r="AV423" s="14" t="s">
        <v>172</v>
      </c>
      <c r="AW423" s="14" t="s">
        <v>37</v>
      </c>
      <c r="AX423" s="14" t="s">
        <v>14</v>
      </c>
      <c r="AY423" s="159" t="s">
        <v>165</v>
      </c>
    </row>
    <row r="424" spans="2:65" s="1" customFormat="1" ht="21.75" customHeight="1">
      <c r="B424" s="32"/>
      <c r="C424" s="127" t="s">
        <v>483</v>
      </c>
      <c r="D424" s="127" t="s">
        <v>167</v>
      </c>
      <c r="E424" s="128" t="s">
        <v>484</v>
      </c>
      <c r="F424" s="129" t="s">
        <v>485</v>
      </c>
      <c r="G424" s="130" t="s">
        <v>213</v>
      </c>
      <c r="H424" s="131">
        <v>3.84</v>
      </c>
      <c r="I424" s="132"/>
      <c r="J424" s="133">
        <f>ROUND(I424*H424,2)</f>
        <v>0</v>
      </c>
      <c r="K424" s="129" t="s">
        <v>171</v>
      </c>
      <c r="L424" s="32"/>
      <c r="M424" s="134" t="s">
        <v>19</v>
      </c>
      <c r="N424" s="135" t="s">
        <v>46</v>
      </c>
      <c r="P424" s="136">
        <f>O424*H424</f>
        <v>0</v>
      </c>
      <c r="Q424" s="136">
        <v>0</v>
      </c>
      <c r="R424" s="136">
        <f>Q424*H424</f>
        <v>0</v>
      </c>
      <c r="S424" s="136">
        <v>0</v>
      </c>
      <c r="T424" s="137">
        <f>S424*H424</f>
        <v>0</v>
      </c>
      <c r="AR424" s="138" t="s">
        <v>172</v>
      </c>
      <c r="AT424" s="138" t="s">
        <v>167</v>
      </c>
      <c r="AU424" s="138" t="s">
        <v>84</v>
      </c>
      <c r="AY424" s="17" t="s">
        <v>165</v>
      </c>
      <c r="BE424" s="139">
        <f>IF(N424="základní",J424,0)</f>
        <v>0</v>
      </c>
      <c r="BF424" s="139">
        <f>IF(N424="snížená",J424,0)</f>
        <v>0</v>
      </c>
      <c r="BG424" s="139">
        <f>IF(N424="zákl. přenesená",J424,0)</f>
        <v>0</v>
      </c>
      <c r="BH424" s="139">
        <f>IF(N424="sníž. přenesená",J424,0)</f>
        <v>0</v>
      </c>
      <c r="BI424" s="139">
        <f>IF(N424="nulová",J424,0)</f>
        <v>0</v>
      </c>
      <c r="BJ424" s="17" t="s">
        <v>14</v>
      </c>
      <c r="BK424" s="139">
        <f>ROUND(I424*H424,2)</f>
        <v>0</v>
      </c>
      <c r="BL424" s="17" t="s">
        <v>172</v>
      </c>
      <c r="BM424" s="138" t="s">
        <v>486</v>
      </c>
    </row>
    <row r="425" spans="2:65" s="1" customFormat="1">
      <c r="B425" s="32"/>
      <c r="D425" s="140" t="s">
        <v>174</v>
      </c>
      <c r="F425" s="141" t="s">
        <v>487</v>
      </c>
      <c r="I425" s="142"/>
      <c r="L425" s="32"/>
      <c r="M425" s="143"/>
      <c r="T425" s="53"/>
      <c r="AT425" s="17" t="s">
        <v>174</v>
      </c>
      <c r="AU425" s="17" t="s">
        <v>84</v>
      </c>
    </row>
    <row r="426" spans="2:65" s="12" customFormat="1">
      <c r="B426" s="144"/>
      <c r="D426" s="145" t="s">
        <v>176</v>
      </c>
      <c r="E426" s="146" t="s">
        <v>19</v>
      </c>
      <c r="F426" s="147" t="s">
        <v>440</v>
      </c>
      <c r="H426" s="146" t="s">
        <v>19</v>
      </c>
      <c r="I426" s="148"/>
      <c r="L426" s="144"/>
      <c r="M426" s="149"/>
      <c r="T426" s="150"/>
      <c r="AT426" s="146" t="s">
        <v>176</v>
      </c>
      <c r="AU426" s="146" t="s">
        <v>84</v>
      </c>
      <c r="AV426" s="12" t="s">
        <v>14</v>
      </c>
      <c r="AW426" s="12" t="s">
        <v>37</v>
      </c>
      <c r="AX426" s="12" t="s">
        <v>75</v>
      </c>
      <c r="AY426" s="146" t="s">
        <v>165</v>
      </c>
    </row>
    <row r="427" spans="2:65" s="13" customFormat="1">
      <c r="B427" s="151"/>
      <c r="D427" s="145" t="s">
        <v>176</v>
      </c>
      <c r="E427" s="152" t="s">
        <v>19</v>
      </c>
      <c r="F427" s="153" t="s">
        <v>488</v>
      </c>
      <c r="H427" s="154">
        <v>0.36</v>
      </c>
      <c r="I427" s="155"/>
      <c r="L427" s="151"/>
      <c r="M427" s="156"/>
      <c r="T427" s="157"/>
      <c r="AT427" s="152" t="s">
        <v>176</v>
      </c>
      <c r="AU427" s="152" t="s">
        <v>84</v>
      </c>
      <c r="AV427" s="13" t="s">
        <v>84</v>
      </c>
      <c r="AW427" s="13" t="s">
        <v>37</v>
      </c>
      <c r="AX427" s="13" t="s">
        <v>75</v>
      </c>
      <c r="AY427" s="152" t="s">
        <v>165</v>
      </c>
    </row>
    <row r="428" spans="2:65" s="13" customFormat="1">
      <c r="B428" s="151"/>
      <c r="D428" s="145" t="s">
        <v>176</v>
      </c>
      <c r="E428" s="152" t="s">
        <v>19</v>
      </c>
      <c r="F428" s="153" t="s">
        <v>489</v>
      </c>
      <c r="H428" s="154">
        <v>3.48</v>
      </c>
      <c r="I428" s="155"/>
      <c r="L428" s="151"/>
      <c r="M428" s="156"/>
      <c r="T428" s="157"/>
      <c r="AT428" s="152" t="s">
        <v>176</v>
      </c>
      <c r="AU428" s="152" t="s">
        <v>84</v>
      </c>
      <c r="AV428" s="13" t="s">
        <v>84</v>
      </c>
      <c r="AW428" s="13" t="s">
        <v>37</v>
      </c>
      <c r="AX428" s="13" t="s">
        <v>75</v>
      </c>
      <c r="AY428" s="152" t="s">
        <v>165</v>
      </c>
    </row>
    <row r="429" spans="2:65" s="14" customFormat="1">
      <c r="B429" s="158"/>
      <c r="D429" s="145" t="s">
        <v>176</v>
      </c>
      <c r="E429" s="159" t="s">
        <v>19</v>
      </c>
      <c r="F429" s="160" t="s">
        <v>179</v>
      </c>
      <c r="H429" s="161">
        <v>3.84</v>
      </c>
      <c r="I429" s="162"/>
      <c r="L429" s="158"/>
      <c r="M429" s="163"/>
      <c r="T429" s="164"/>
      <c r="AT429" s="159" t="s">
        <v>176</v>
      </c>
      <c r="AU429" s="159" t="s">
        <v>84</v>
      </c>
      <c r="AV429" s="14" t="s">
        <v>172</v>
      </c>
      <c r="AW429" s="14" t="s">
        <v>37</v>
      </c>
      <c r="AX429" s="14" t="s">
        <v>14</v>
      </c>
      <c r="AY429" s="159" t="s">
        <v>165</v>
      </c>
    </row>
    <row r="430" spans="2:65" s="11" customFormat="1" ht="22.95" customHeight="1">
      <c r="B430" s="115"/>
      <c r="D430" s="116" t="s">
        <v>74</v>
      </c>
      <c r="E430" s="125" t="s">
        <v>84</v>
      </c>
      <c r="F430" s="125" t="s">
        <v>490</v>
      </c>
      <c r="I430" s="118"/>
      <c r="J430" s="126">
        <f>BK430</f>
        <v>0</v>
      </c>
      <c r="L430" s="115"/>
      <c r="M430" s="120"/>
      <c r="P430" s="121">
        <f>SUM(P431:P564)</f>
        <v>0</v>
      </c>
      <c r="R430" s="121">
        <f>SUM(R431:R564)</f>
        <v>101.26548835999999</v>
      </c>
      <c r="T430" s="122">
        <f>SUM(T431:T564)</f>
        <v>0</v>
      </c>
      <c r="AR430" s="116" t="s">
        <v>14</v>
      </c>
      <c r="AT430" s="123" t="s">
        <v>74</v>
      </c>
      <c r="AU430" s="123" t="s">
        <v>14</v>
      </c>
      <c r="AY430" s="116" t="s">
        <v>165</v>
      </c>
      <c r="BK430" s="124">
        <f>SUM(BK431:BK564)</f>
        <v>0</v>
      </c>
    </row>
    <row r="431" spans="2:65" s="1" customFormat="1" ht="24.15" customHeight="1">
      <c r="B431" s="32"/>
      <c r="C431" s="127" t="s">
        <v>491</v>
      </c>
      <c r="D431" s="127" t="s">
        <v>167</v>
      </c>
      <c r="E431" s="128" t="s">
        <v>492</v>
      </c>
      <c r="F431" s="129" t="s">
        <v>493</v>
      </c>
      <c r="G431" s="130" t="s">
        <v>213</v>
      </c>
      <c r="H431" s="131">
        <v>22.029</v>
      </c>
      <c r="I431" s="132"/>
      <c r="J431" s="133">
        <f>ROUND(I431*H431,2)</f>
        <v>0</v>
      </c>
      <c r="K431" s="129" t="s">
        <v>171</v>
      </c>
      <c r="L431" s="32"/>
      <c r="M431" s="134" t="s">
        <v>19</v>
      </c>
      <c r="N431" s="135" t="s">
        <v>46</v>
      </c>
      <c r="P431" s="136">
        <f>O431*H431</f>
        <v>0</v>
      </c>
      <c r="Q431" s="136">
        <v>2.16</v>
      </c>
      <c r="R431" s="136">
        <f>Q431*H431</f>
        <v>47.582640000000005</v>
      </c>
      <c r="S431" s="136">
        <v>0</v>
      </c>
      <c r="T431" s="137">
        <f>S431*H431</f>
        <v>0</v>
      </c>
      <c r="AR431" s="138" t="s">
        <v>172</v>
      </c>
      <c r="AT431" s="138" t="s">
        <v>167</v>
      </c>
      <c r="AU431" s="138" t="s">
        <v>84</v>
      </c>
      <c r="AY431" s="17" t="s">
        <v>165</v>
      </c>
      <c r="BE431" s="139">
        <f>IF(N431="základní",J431,0)</f>
        <v>0</v>
      </c>
      <c r="BF431" s="139">
        <f>IF(N431="snížená",J431,0)</f>
        <v>0</v>
      </c>
      <c r="BG431" s="139">
        <f>IF(N431="zákl. přenesená",J431,0)</f>
        <v>0</v>
      </c>
      <c r="BH431" s="139">
        <f>IF(N431="sníž. přenesená",J431,0)</f>
        <v>0</v>
      </c>
      <c r="BI431" s="139">
        <f>IF(N431="nulová",J431,0)</f>
        <v>0</v>
      </c>
      <c r="BJ431" s="17" t="s">
        <v>14</v>
      </c>
      <c r="BK431" s="139">
        <f>ROUND(I431*H431,2)</f>
        <v>0</v>
      </c>
      <c r="BL431" s="17" t="s">
        <v>172</v>
      </c>
      <c r="BM431" s="138" t="s">
        <v>494</v>
      </c>
    </row>
    <row r="432" spans="2:65" s="1" customFormat="1">
      <c r="B432" s="32"/>
      <c r="D432" s="140" t="s">
        <v>174</v>
      </c>
      <c r="F432" s="141" t="s">
        <v>495</v>
      </c>
      <c r="I432" s="142"/>
      <c r="L432" s="32"/>
      <c r="M432" s="143"/>
      <c r="T432" s="53"/>
      <c r="AT432" s="17" t="s">
        <v>174</v>
      </c>
      <c r="AU432" s="17" t="s">
        <v>84</v>
      </c>
    </row>
    <row r="433" spans="2:65" s="12" customFormat="1">
      <c r="B433" s="144"/>
      <c r="D433" s="145" t="s">
        <v>176</v>
      </c>
      <c r="E433" s="146" t="s">
        <v>19</v>
      </c>
      <c r="F433" s="147" t="s">
        <v>496</v>
      </c>
      <c r="H433" s="146" t="s">
        <v>19</v>
      </c>
      <c r="I433" s="148"/>
      <c r="L433" s="144"/>
      <c r="M433" s="149"/>
      <c r="T433" s="150"/>
      <c r="AT433" s="146" t="s">
        <v>176</v>
      </c>
      <c r="AU433" s="146" t="s">
        <v>84</v>
      </c>
      <c r="AV433" s="12" t="s">
        <v>14</v>
      </c>
      <c r="AW433" s="12" t="s">
        <v>37</v>
      </c>
      <c r="AX433" s="12" t="s">
        <v>75</v>
      </c>
      <c r="AY433" s="146" t="s">
        <v>165</v>
      </c>
    </row>
    <row r="434" spans="2:65" s="13" customFormat="1">
      <c r="B434" s="151"/>
      <c r="D434" s="145" t="s">
        <v>176</v>
      </c>
      <c r="E434" s="152" t="s">
        <v>19</v>
      </c>
      <c r="F434" s="153" t="s">
        <v>497</v>
      </c>
      <c r="H434" s="154">
        <v>2.754</v>
      </c>
      <c r="I434" s="155"/>
      <c r="L434" s="151"/>
      <c r="M434" s="156"/>
      <c r="T434" s="157"/>
      <c r="AT434" s="152" t="s">
        <v>176</v>
      </c>
      <c r="AU434" s="152" t="s">
        <v>84</v>
      </c>
      <c r="AV434" s="13" t="s">
        <v>84</v>
      </c>
      <c r="AW434" s="13" t="s">
        <v>37</v>
      </c>
      <c r="AX434" s="13" t="s">
        <v>75</v>
      </c>
      <c r="AY434" s="152" t="s">
        <v>165</v>
      </c>
    </row>
    <row r="435" spans="2:65" s="12" customFormat="1">
      <c r="B435" s="144"/>
      <c r="D435" s="145" t="s">
        <v>176</v>
      </c>
      <c r="E435" s="146" t="s">
        <v>19</v>
      </c>
      <c r="F435" s="147" t="s">
        <v>498</v>
      </c>
      <c r="H435" s="146" t="s">
        <v>19</v>
      </c>
      <c r="I435" s="148"/>
      <c r="L435" s="144"/>
      <c r="M435" s="149"/>
      <c r="T435" s="150"/>
      <c r="AT435" s="146" t="s">
        <v>176</v>
      </c>
      <c r="AU435" s="146" t="s">
        <v>84</v>
      </c>
      <c r="AV435" s="12" t="s">
        <v>14</v>
      </c>
      <c r="AW435" s="12" t="s">
        <v>37</v>
      </c>
      <c r="AX435" s="12" t="s">
        <v>75</v>
      </c>
      <c r="AY435" s="146" t="s">
        <v>165</v>
      </c>
    </row>
    <row r="436" spans="2:65" s="13" customFormat="1">
      <c r="B436" s="151"/>
      <c r="D436" s="145" t="s">
        <v>176</v>
      </c>
      <c r="E436" s="152" t="s">
        <v>19</v>
      </c>
      <c r="F436" s="153" t="s">
        <v>499</v>
      </c>
      <c r="H436" s="154">
        <v>10.789</v>
      </c>
      <c r="I436" s="155"/>
      <c r="L436" s="151"/>
      <c r="M436" s="156"/>
      <c r="T436" s="157"/>
      <c r="AT436" s="152" t="s">
        <v>176</v>
      </c>
      <c r="AU436" s="152" t="s">
        <v>84</v>
      </c>
      <c r="AV436" s="13" t="s">
        <v>84</v>
      </c>
      <c r="AW436" s="13" t="s">
        <v>37</v>
      </c>
      <c r="AX436" s="13" t="s">
        <v>75</v>
      </c>
      <c r="AY436" s="152" t="s">
        <v>165</v>
      </c>
    </row>
    <row r="437" spans="2:65" s="12" customFormat="1">
      <c r="B437" s="144"/>
      <c r="D437" s="145" t="s">
        <v>176</v>
      </c>
      <c r="E437" s="146" t="s">
        <v>19</v>
      </c>
      <c r="F437" s="147" t="s">
        <v>500</v>
      </c>
      <c r="H437" s="146" t="s">
        <v>19</v>
      </c>
      <c r="I437" s="148"/>
      <c r="L437" s="144"/>
      <c r="M437" s="149"/>
      <c r="T437" s="150"/>
      <c r="AT437" s="146" t="s">
        <v>176</v>
      </c>
      <c r="AU437" s="146" t="s">
        <v>84</v>
      </c>
      <c r="AV437" s="12" t="s">
        <v>14</v>
      </c>
      <c r="AW437" s="12" t="s">
        <v>37</v>
      </c>
      <c r="AX437" s="12" t="s">
        <v>75</v>
      </c>
      <c r="AY437" s="146" t="s">
        <v>165</v>
      </c>
    </row>
    <row r="438" spans="2:65" s="13" customFormat="1">
      <c r="B438" s="151"/>
      <c r="D438" s="145" t="s">
        <v>176</v>
      </c>
      <c r="E438" s="152" t="s">
        <v>19</v>
      </c>
      <c r="F438" s="153" t="s">
        <v>501</v>
      </c>
      <c r="H438" s="154">
        <v>0.8</v>
      </c>
      <c r="I438" s="155"/>
      <c r="L438" s="151"/>
      <c r="M438" s="156"/>
      <c r="T438" s="157"/>
      <c r="AT438" s="152" t="s">
        <v>176</v>
      </c>
      <c r="AU438" s="152" t="s">
        <v>84</v>
      </c>
      <c r="AV438" s="13" t="s">
        <v>84</v>
      </c>
      <c r="AW438" s="13" t="s">
        <v>37</v>
      </c>
      <c r="AX438" s="13" t="s">
        <v>75</v>
      </c>
      <c r="AY438" s="152" t="s">
        <v>165</v>
      </c>
    </row>
    <row r="439" spans="2:65" s="12" customFormat="1">
      <c r="B439" s="144"/>
      <c r="D439" s="145" t="s">
        <v>176</v>
      </c>
      <c r="E439" s="146" t="s">
        <v>19</v>
      </c>
      <c r="F439" s="147" t="s">
        <v>502</v>
      </c>
      <c r="H439" s="146" t="s">
        <v>19</v>
      </c>
      <c r="I439" s="148"/>
      <c r="L439" s="144"/>
      <c r="M439" s="149"/>
      <c r="T439" s="150"/>
      <c r="AT439" s="146" t="s">
        <v>176</v>
      </c>
      <c r="AU439" s="146" t="s">
        <v>84</v>
      </c>
      <c r="AV439" s="12" t="s">
        <v>14</v>
      </c>
      <c r="AW439" s="12" t="s">
        <v>37</v>
      </c>
      <c r="AX439" s="12" t="s">
        <v>75</v>
      </c>
      <c r="AY439" s="146" t="s">
        <v>165</v>
      </c>
    </row>
    <row r="440" spans="2:65" s="13" customFormat="1">
      <c r="B440" s="151"/>
      <c r="D440" s="145" t="s">
        <v>176</v>
      </c>
      <c r="E440" s="152" t="s">
        <v>19</v>
      </c>
      <c r="F440" s="153" t="s">
        <v>503</v>
      </c>
      <c r="H440" s="154">
        <v>7.6859999999999999</v>
      </c>
      <c r="I440" s="155"/>
      <c r="L440" s="151"/>
      <c r="M440" s="156"/>
      <c r="T440" s="157"/>
      <c r="AT440" s="152" t="s">
        <v>176</v>
      </c>
      <c r="AU440" s="152" t="s">
        <v>84</v>
      </c>
      <c r="AV440" s="13" t="s">
        <v>84</v>
      </c>
      <c r="AW440" s="13" t="s">
        <v>37</v>
      </c>
      <c r="AX440" s="13" t="s">
        <v>75</v>
      </c>
      <c r="AY440" s="152" t="s">
        <v>165</v>
      </c>
    </row>
    <row r="441" spans="2:65" s="14" customFormat="1">
      <c r="B441" s="158"/>
      <c r="D441" s="145" t="s">
        <v>176</v>
      </c>
      <c r="E441" s="159" t="s">
        <v>19</v>
      </c>
      <c r="F441" s="160" t="s">
        <v>179</v>
      </c>
      <c r="H441" s="161">
        <v>22.029</v>
      </c>
      <c r="I441" s="162"/>
      <c r="L441" s="158"/>
      <c r="M441" s="163"/>
      <c r="T441" s="164"/>
      <c r="AT441" s="159" t="s">
        <v>176</v>
      </c>
      <c r="AU441" s="159" t="s">
        <v>84</v>
      </c>
      <c r="AV441" s="14" t="s">
        <v>172</v>
      </c>
      <c r="AW441" s="14" t="s">
        <v>37</v>
      </c>
      <c r="AX441" s="14" t="s">
        <v>14</v>
      </c>
      <c r="AY441" s="159" t="s">
        <v>165</v>
      </c>
    </row>
    <row r="442" spans="2:65" s="1" customFormat="1" ht="24.15" customHeight="1">
      <c r="B442" s="32"/>
      <c r="C442" s="127" t="s">
        <v>504</v>
      </c>
      <c r="D442" s="127" t="s">
        <v>167</v>
      </c>
      <c r="E442" s="128" t="s">
        <v>505</v>
      </c>
      <c r="F442" s="129" t="s">
        <v>506</v>
      </c>
      <c r="G442" s="130" t="s">
        <v>213</v>
      </c>
      <c r="H442" s="131">
        <v>8.7970000000000006</v>
      </c>
      <c r="I442" s="132"/>
      <c r="J442" s="133">
        <f>ROUND(I442*H442,2)</f>
        <v>0</v>
      </c>
      <c r="K442" s="129" t="s">
        <v>171</v>
      </c>
      <c r="L442" s="32"/>
      <c r="M442" s="134" t="s">
        <v>19</v>
      </c>
      <c r="N442" s="135" t="s">
        <v>46</v>
      </c>
      <c r="P442" s="136">
        <f>O442*H442</f>
        <v>0</v>
      </c>
      <c r="Q442" s="136">
        <v>0</v>
      </c>
      <c r="R442" s="136">
        <f>Q442*H442</f>
        <v>0</v>
      </c>
      <c r="S442" s="136">
        <v>0</v>
      </c>
      <c r="T442" s="137">
        <f>S442*H442</f>
        <v>0</v>
      </c>
      <c r="AR442" s="138" t="s">
        <v>172</v>
      </c>
      <c r="AT442" s="138" t="s">
        <v>167</v>
      </c>
      <c r="AU442" s="138" t="s">
        <v>84</v>
      </c>
      <c r="AY442" s="17" t="s">
        <v>165</v>
      </c>
      <c r="BE442" s="139">
        <f>IF(N442="základní",J442,0)</f>
        <v>0</v>
      </c>
      <c r="BF442" s="139">
        <f>IF(N442="snížená",J442,0)</f>
        <v>0</v>
      </c>
      <c r="BG442" s="139">
        <f>IF(N442="zákl. přenesená",J442,0)</f>
        <v>0</v>
      </c>
      <c r="BH442" s="139">
        <f>IF(N442="sníž. přenesená",J442,0)</f>
        <v>0</v>
      </c>
      <c r="BI442" s="139">
        <f>IF(N442="nulová",J442,0)</f>
        <v>0</v>
      </c>
      <c r="BJ442" s="17" t="s">
        <v>14</v>
      </c>
      <c r="BK442" s="139">
        <f>ROUND(I442*H442,2)</f>
        <v>0</v>
      </c>
      <c r="BL442" s="17" t="s">
        <v>172</v>
      </c>
      <c r="BM442" s="138" t="s">
        <v>507</v>
      </c>
    </row>
    <row r="443" spans="2:65" s="1" customFormat="1">
      <c r="B443" s="32"/>
      <c r="D443" s="140" t="s">
        <v>174</v>
      </c>
      <c r="F443" s="141" t="s">
        <v>508</v>
      </c>
      <c r="I443" s="142"/>
      <c r="L443" s="32"/>
      <c r="M443" s="143"/>
      <c r="T443" s="53"/>
      <c r="AT443" s="17" t="s">
        <v>174</v>
      </c>
      <c r="AU443" s="17" t="s">
        <v>84</v>
      </c>
    </row>
    <row r="444" spans="2:65" s="12" customFormat="1">
      <c r="B444" s="144"/>
      <c r="D444" s="145" t="s">
        <v>176</v>
      </c>
      <c r="E444" s="146" t="s">
        <v>19</v>
      </c>
      <c r="F444" s="147" t="s">
        <v>496</v>
      </c>
      <c r="H444" s="146" t="s">
        <v>19</v>
      </c>
      <c r="I444" s="148"/>
      <c r="L444" s="144"/>
      <c r="M444" s="149"/>
      <c r="T444" s="150"/>
      <c r="AT444" s="146" t="s">
        <v>176</v>
      </c>
      <c r="AU444" s="146" t="s">
        <v>84</v>
      </c>
      <c r="AV444" s="12" t="s">
        <v>14</v>
      </c>
      <c r="AW444" s="12" t="s">
        <v>37</v>
      </c>
      <c r="AX444" s="12" t="s">
        <v>75</v>
      </c>
      <c r="AY444" s="146" t="s">
        <v>165</v>
      </c>
    </row>
    <row r="445" spans="2:65" s="13" customFormat="1">
      <c r="B445" s="151"/>
      <c r="D445" s="145" t="s">
        <v>176</v>
      </c>
      <c r="E445" s="152" t="s">
        <v>19</v>
      </c>
      <c r="F445" s="153" t="s">
        <v>509</v>
      </c>
      <c r="H445" s="154">
        <v>1.492</v>
      </c>
      <c r="I445" s="155"/>
      <c r="L445" s="151"/>
      <c r="M445" s="156"/>
      <c r="T445" s="157"/>
      <c r="AT445" s="152" t="s">
        <v>176</v>
      </c>
      <c r="AU445" s="152" t="s">
        <v>84</v>
      </c>
      <c r="AV445" s="13" t="s">
        <v>84</v>
      </c>
      <c r="AW445" s="13" t="s">
        <v>37</v>
      </c>
      <c r="AX445" s="13" t="s">
        <v>75</v>
      </c>
      <c r="AY445" s="152" t="s">
        <v>165</v>
      </c>
    </row>
    <row r="446" spans="2:65" s="12" customFormat="1">
      <c r="B446" s="144"/>
      <c r="D446" s="145" t="s">
        <v>176</v>
      </c>
      <c r="E446" s="146" t="s">
        <v>19</v>
      </c>
      <c r="F446" s="147" t="s">
        <v>510</v>
      </c>
      <c r="H446" s="146" t="s">
        <v>19</v>
      </c>
      <c r="I446" s="148"/>
      <c r="L446" s="144"/>
      <c r="M446" s="149"/>
      <c r="T446" s="150"/>
      <c r="AT446" s="146" t="s">
        <v>176</v>
      </c>
      <c r="AU446" s="146" t="s">
        <v>84</v>
      </c>
      <c r="AV446" s="12" t="s">
        <v>14</v>
      </c>
      <c r="AW446" s="12" t="s">
        <v>37</v>
      </c>
      <c r="AX446" s="12" t="s">
        <v>75</v>
      </c>
      <c r="AY446" s="146" t="s">
        <v>165</v>
      </c>
    </row>
    <row r="447" spans="2:65" s="13" customFormat="1">
      <c r="B447" s="151"/>
      <c r="D447" s="145" t="s">
        <v>176</v>
      </c>
      <c r="E447" s="152" t="s">
        <v>19</v>
      </c>
      <c r="F447" s="153" t="s">
        <v>511</v>
      </c>
      <c r="H447" s="154">
        <v>6.7050000000000001</v>
      </c>
      <c r="I447" s="155"/>
      <c r="L447" s="151"/>
      <c r="M447" s="156"/>
      <c r="T447" s="157"/>
      <c r="AT447" s="152" t="s">
        <v>176</v>
      </c>
      <c r="AU447" s="152" t="s">
        <v>84</v>
      </c>
      <c r="AV447" s="13" t="s">
        <v>84</v>
      </c>
      <c r="AW447" s="13" t="s">
        <v>37</v>
      </c>
      <c r="AX447" s="13" t="s">
        <v>75</v>
      </c>
      <c r="AY447" s="152" t="s">
        <v>165</v>
      </c>
    </row>
    <row r="448" spans="2:65" s="12" customFormat="1">
      <c r="B448" s="144"/>
      <c r="D448" s="145" t="s">
        <v>176</v>
      </c>
      <c r="E448" s="146" t="s">
        <v>19</v>
      </c>
      <c r="F448" s="147" t="s">
        <v>500</v>
      </c>
      <c r="H448" s="146" t="s">
        <v>19</v>
      </c>
      <c r="I448" s="148"/>
      <c r="L448" s="144"/>
      <c r="M448" s="149"/>
      <c r="T448" s="150"/>
      <c r="AT448" s="146" t="s">
        <v>176</v>
      </c>
      <c r="AU448" s="146" t="s">
        <v>84</v>
      </c>
      <c r="AV448" s="12" t="s">
        <v>14</v>
      </c>
      <c r="AW448" s="12" t="s">
        <v>37</v>
      </c>
      <c r="AX448" s="12" t="s">
        <v>75</v>
      </c>
      <c r="AY448" s="146" t="s">
        <v>165</v>
      </c>
    </row>
    <row r="449" spans="2:65" s="13" customFormat="1">
      <c r="B449" s="151"/>
      <c r="D449" s="145" t="s">
        <v>176</v>
      </c>
      <c r="E449" s="152" t="s">
        <v>19</v>
      </c>
      <c r="F449" s="153" t="s">
        <v>512</v>
      </c>
      <c r="H449" s="154">
        <v>0.6</v>
      </c>
      <c r="I449" s="155"/>
      <c r="L449" s="151"/>
      <c r="M449" s="156"/>
      <c r="T449" s="157"/>
      <c r="AT449" s="152" t="s">
        <v>176</v>
      </c>
      <c r="AU449" s="152" t="s">
        <v>84</v>
      </c>
      <c r="AV449" s="13" t="s">
        <v>84</v>
      </c>
      <c r="AW449" s="13" t="s">
        <v>37</v>
      </c>
      <c r="AX449" s="13" t="s">
        <v>75</v>
      </c>
      <c r="AY449" s="152" t="s">
        <v>165</v>
      </c>
    </row>
    <row r="450" spans="2:65" s="14" customFormat="1">
      <c r="B450" s="158"/>
      <c r="D450" s="145" t="s">
        <v>176</v>
      </c>
      <c r="E450" s="159" t="s">
        <v>19</v>
      </c>
      <c r="F450" s="160" t="s">
        <v>179</v>
      </c>
      <c r="H450" s="161">
        <v>8.7970000000000006</v>
      </c>
      <c r="I450" s="162"/>
      <c r="L450" s="158"/>
      <c r="M450" s="163"/>
      <c r="T450" s="164"/>
      <c r="AT450" s="159" t="s">
        <v>176</v>
      </c>
      <c r="AU450" s="159" t="s">
        <v>84</v>
      </c>
      <c r="AV450" s="14" t="s">
        <v>172</v>
      </c>
      <c r="AW450" s="14" t="s">
        <v>37</v>
      </c>
      <c r="AX450" s="14" t="s">
        <v>14</v>
      </c>
      <c r="AY450" s="159" t="s">
        <v>165</v>
      </c>
    </row>
    <row r="451" spans="2:65" s="1" customFormat="1" ht="33" customHeight="1">
      <c r="B451" s="32"/>
      <c r="C451" s="127" t="s">
        <v>513</v>
      </c>
      <c r="D451" s="127" t="s">
        <v>167</v>
      </c>
      <c r="E451" s="128" t="s">
        <v>514</v>
      </c>
      <c r="F451" s="129" t="s">
        <v>515</v>
      </c>
      <c r="G451" s="130" t="s">
        <v>213</v>
      </c>
      <c r="H451" s="131">
        <v>8.7970000000000006</v>
      </c>
      <c r="I451" s="132"/>
      <c r="J451" s="133">
        <f>ROUND(I451*H451,2)</f>
        <v>0</v>
      </c>
      <c r="K451" s="129" t="s">
        <v>171</v>
      </c>
      <c r="L451" s="32"/>
      <c r="M451" s="134" t="s">
        <v>19</v>
      </c>
      <c r="N451" s="135" t="s">
        <v>46</v>
      </c>
      <c r="P451" s="136">
        <f>O451*H451</f>
        <v>0</v>
      </c>
      <c r="Q451" s="136">
        <v>0</v>
      </c>
      <c r="R451" s="136">
        <f>Q451*H451</f>
        <v>0</v>
      </c>
      <c r="S451" s="136">
        <v>0</v>
      </c>
      <c r="T451" s="137">
        <f>S451*H451</f>
        <v>0</v>
      </c>
      <c r="AR451" s="138" t="s">
        <v>172</v>
      </c>
      <c r="AT451" s="138" t="s">
        <v>167</v>
      </c>
      <c r="AU451" s="138" t="s">
        <v>84</v>
      </c>
      <c r="AY451" s="17" t="s">
        <v>165</v>
      </c>
      <c r="BE451" s="139">
        <f>IF(N451="základní",J451,0)</f>
        <v>0</v>
      </c>
      <c r="BF451" s="139">
        <f>IF(N451="snížená",J451,0)</f>
        <v>0</v>
      </c>
      <c r="BG451" s="139">
        <f>IF(N451="zákl. přenesená",J451,0)</f>
        <v>0</v>
      </c>
      <c r="BH451" s="139">
        <f>IF(N451="sníž. přenesená",J451,0)</f>
        <v>0</v>
      </c>
      <c r="BI451" s="139">
        <f>IF(N451="nulová",J451,0)</f>
        <v>0</v>
      </c>
      <c r="BJ451" s="17" t="s">
        <v>14</v>
      </c>
      <c r="BK451" s="139">
        <f>ROUND(I451*H451,2)</f>
        <v>0</v>
      </c>
      <c r="BL451" s="17" t="s">
        <v>172</v>
      </c>
      <c r="BM451" s="138" t="s">
        <v>516</v>
      </c>
    </row>
    <row r="452" spans="2:65" s="1" customFormat="1">
      <c r="B452" s="32"/>
      <c r="D452" s="140" t="s">
        <v>174</v>
      </c>
      <c r="F452" s="141" t="s">
        <v>517</v>
      </c>
      <c r="I452" s="142"/>
      <c r="L452" s="32"/>
      <c r="M452" s="143"/>
      <c r="T452" s="53"/>
      <c r="AT452" s="17" t="s">
        <v>174</v>
      </c>
      <c r="AU452" s="17" t="s">
        <v>84</v>
      </c>
    </row>
    <row r="453" spans="2:65" s="12" customFormat="1">
      <c r="B453" s="144"/>
      <c r="D453" s="145" t="s">
        <v>176</v>
      </c>
      <c r="E453" s="146" t="s">
        <v>19</v>
      </c>
      <c r="F453" s="147" t="s">
        <v>496</v>
      </c>
      <c r="H453" s="146" t="s">
        <v>19</v>
      </c>
      <c r="I453" s="148"/>
      <c r="L453" s="144"/>
      <c r="M453" s="149"/>
      <c r="T453" s="150"/>
      <c r="AT453" s="146" t="s">
        <v>176</v>
      </c>
      <c r="AU453" s="146" t="s">
        <v>84</v>
      </c>
      <c r="AV453" s="12" t="s">
        <v>14</v>
      </c>
      <c r="AW453" s="12" t="s">
        <v>37</v>
      </c>
      <c r="AX453" s="12" t="s">
        <v>75</v>
      </c>
      <c r="AY453" s="146" t="s">
        <v>165</v>
      </c>
    </row>
    <row r="454" spans="2:65" s="13" customFormat="1">
      <c r="B454" s="151"/>
      <c r="D454" s="145" t="s">
        <v>176</v>
      </c>
      <c r="E454" s="152" t="s">
        <v>19</v>
      </c>
      <c r="F454" s="153" t="s">
        <v>509</v>
      </c>
      <c r="H454" s="154">
        <v>1.492</v>
      </c>
      <c r="I454" s="155"/>
      <c r="L454" s="151"/>
      <c r="M454" s="156"/>
      <c r="T454" s="157"/>
      <c r="AT454" s="152" t="s">
        <v>176</v>
      </c>
      <c r="AU454" s="152" t="s">
        <v>84</v>
      </c>
      <c r="AV454" s="13" t="s">
        <v>84</v>
      </c>
      <c r="AW454" s="13" t="s">
        <v>37</v>
      </c>
      <c r="AX454" s="13" t="s">
        <v>75</v>
      </c>
      <c r="AY454" s="152" t="s">
        <v>165</v>
      </c>
    </row>
    <row r="455" spans="2:65" s="12" customFormat="1">
      <c r="B455" s="144"/>
      <c r="D455" s="145" t="s">
        <v>176</v>
      </c>
      <c r="E455" s="146" t="s">
        <v>19</v>
      </c>
      <c r="F455" s="147" t="s">
        <v>510</v>
      </c>
      <c r="H455" s="146" t="s">
        <v>19</v>
      </c>
      <c r="I455" s="148"/>
      <c r="L455" s="144"/>
      <c r="M455" s="149"/>
      <c r="T455" s="150"/>
      <c r="AT455" s="146" t="s">
        <v>176</v>
      </c>
      <c r="AU455" s="146" t="s">
        <v>84</v>
      </c>
      <c r="AV455" s="12" t="s">
        <v>14</v>
      </c>
      <c r="AW455" s="12" t="s">
        <v>37</v>
      </c>
      <c r="AX455" s="12" t="s">
        <v>75</v>
      </c>
      <c r="AY455" s="146" t="s">
        <v>165</v>
      </c>
    </row>
    <row r="456" spans="2:65" s="13" customFormat="1">
      <c r="B456" s="151"/>
      <c r="D456" s="145" t="s">
        <v>176</v>
      </c>
      <c r="E456" s="152" t="s">
        <v>19</v>
      </c>
      <c r="F456" s="153" t="s">
        <v>511</v>
      </c>
      <c r="H456" s="154">
        <v>6.7050000000000001</v>
      </c>
      <c r="I456" s="155"/>
      <c r="L456" s="151"/>
      <c r="M456" s="156"/>
      <c r="T456" s="157"/>
      <c r="AT456" s="152" t="s">
        <v>176</v>
      </c>
      <c r="AU456" s="152" t="s">
        <v>84</v>
      </c>
      <c r="AV456" s="13" t="s">
        <v>84</v>
      </c>
      <c r="AW456" s="13" t="s">
        <v>37</v>
      </c>
      <c r="AX456" s="13" t="s">
        <v>75</v>
      </c>
      <c r="AY456" s="152" t="s">
        <v>165</v>
      </c>
    </row>
    <row r="457" spans="2:65" s="12" customFormat="1">
      <c r="B457" s="144"/>
      <c r="D457" s="145" t="s">
        <v>176</v>
      </c>
      <c r="E457" s="146" t="s">
        <v>19</v>
      </c>
      <c r="F457" s="147" t="s">
        <v>500</v>
      </c>
      <c r="H457" s="146" t="s">
        <v>19</v>
      </c>
      <c r="I457" s="148"/>
      <c r="L457" s="144"/>
      <c r="M457" s="149"/>
      <c r="T457" s="150"/>
      <c r="AT457" s="146" t="s">
        <v>176</v>
      </c>
      <c r="AU457" s="146" t="s">
        <v>84</v>
      </c>
      <c r="AV457" s="12" t="s">
        <v>14</v>
      </c>
      <c r="AW457" s="12" t="s">
        <v>37</v>
      </c>
      <c r="AX457" s="12" t="s">
        <v>75</v>
      </c>
      <c r="AY457" s="146" t="s">
        <v>165</v>
      </c>
    </row>
    <row r="458" spans="2:65" s="13" customFormat="1">
      <c r="B458" s="151"/>
      <c r="D458" s="145" t="s">
        <v>176</v>
      </c>
      <c r="E458" s="152" t="s">
        <v>19</v>
      </c>
      <c r="F458" s="153" t="s">
        <v>512</v>
      </c>
      <c r="H458" s="154">
        <v>0.6</v>
      </c>
      <c r="I458" s="155"/>
      <c r="L458" s="151"/>
      <c r="M458" s="156"/>
      <c r="T458" s="157"/>
      <c r="AT458" s="152" t="s">
        <v>176</v>
      </c>
      <c r="AU458" s="152" t="s">
        <v>84</v>
      </c>
      <c r="AV458" s="13" t="s">
        <v>84</v>
      </c>
      <c r="AW458" s="13" t="s">
        <v>37</v>
      </c>
      <c r="AX458" s="13" t="s">
        <v>75</v>
      </c>
      <c r="AY458" s="152" t="s">
        <v>165</v>
      </c>
    </row>
    <row r="459" spans="2:65" s="14" customFormat="1">
      <c r="B459" s="158"/>
      <c r="D459" s="145" t="s">
        <v>176</v>
      </c>
      <c r="E459" s="159" t="s">
        <v>19</v>
      </c>
      <c r="F459" s="160" t="s">
        <v>179</v>
      </c>
      <c r="H459" s="161">
        <v>8.7970000000000006</v>
      </c>
      <c r="I459" s="162"/>
      <c r="L459" s="158"/>
      <c r="M459" s="163"/>
      <c r="T459" s="164"/>
      <c r="AT459" s="159" t="s">
        <v>176</v>
      </c>
      <c r="AU459" s="159" t="s">
        <v>84</v>
      </c>
      <c r="AV459" s="14" t="s">
        <v>172</v>
      </c>
      <c r="AW459" s="14" t="s">
        <v>37</v>
      </c>
      <c r="AX459" s="14" t="s">
        <v>14</v>
      </c>
      <c r="AY459" s="159" t="s">
        <v>165</v>
      </c>
    </row>
    <row r="460" spans="2:65" s="1" customFormat="1" ht="16.5" customHeight="1">
      <c r="B460" s="32"/>
      <c r="C460" s="127" t="s">
        <v>518</v>
      </c>
      <c r="D460" s="127" t="s">
        <v>167</v>
      </c>
      <c r="E460" s="128" t="s">
        <v>519</v>
      </c>
      <c r="F460" s="129" t="s">
        <v>520</v>
      </c>
      <c r="G460" s="130" t="s">
        <v>170</v>
      </c>
      <c r="H460" s="131">
        <v>13.391</v>
      </c>
      <c r="I460" s="132"/>
      <c r="J460" s="133">
        <f>ROUND(I460*H460,2)</f>
        <v>0</v>
      </c>
      <c r="K460" s="129" t="s">
        <v>171</v>
      </c>
      <c r="L460" s="32"/>
      <c r="M460" s="134" t="s">
        <v>19</v>
      </c>
      <c r="N460" s="135" t="s">
        <v>46</v>
      </c>
      <c r="P460" s="136">
        <f>O460*H460</f>
        <v>0</v>
      </c>
      <c r="Q460" s="136">
        <v>2.9399999999999999E-3</v>
      </c>
      <c r="R460" s="136">
        <f>Q460*H460</f>
        <v>3.9369540000000001E-2</v>
      </c>
      <c r="S460" s="136">
        <v>0</v>
      </c>
      <c r="T460" s="137">
        <f>S460*H460</f>
        <v>0</v>
      </c>
      <c r="AR460" s="138" t="s">
        <v>172</v>
      </c>
      <c r="AT460" s="138" t="s">
        <v>167</v>
      </c>
      <c r="AU460" s="138" t="s">
        <v>84</v>
      </c>
      <c r="AY460" s="17" t="s">
        <v>165</v>
      </c>
      <c r="BE460" s="139">
        <f>IF(N460="základní",J460,0)</f>
        <v>0</v>
      </c>
      <c r="BF460" s="139">
        <f>IF(N460="snížená",J460,0)</f>
        <v>0</v>
      </c>
      <c r="BG460" s="139">
        <f>IF(N460="zákl. přenesená",J460,0)</f>
        <v>0</v>
      </c>
      <c r="BH460" s="139">
        <f>IF(N460="sníž. přenesená",J460,0)</f>
        <v>0</v>
      </c>
      <c r="BI460" s="139">
        <f>IF(N460="nulová",J460,0)</f>
        <v>0</v>
      </c>
      <c r="BJ460" s="17" t="s">
        <v>14</v>
      </c>
      <c r="BK460" s="139">
        <f>ROUND(I460*H460,2)</f>
        <v>0</v>
      </c>
      <c r="BL460" s="17" t="s">
        <v>172</v>
      </c>
      <c r="BM460" s="138" t="s">
        <v>521</v>
      </c>
    </row>
    <row r="461" spans="2:65" s="1" customFormat="1">
      <c r="B461" s="32"/>
      <c r="D461" s="140" t="s">
        <v>174</v>
      </c>
      <c r="F461" s="141" t="s">
        <v>522</v>
      </c>
      <c r="I461" s="142"/>
      <c r="L461" s="32"/>
      <c r="M461" s="143"/>
      <c r="T461" s="53"/>
      <c r="AT461" s="17" t="s">
        <v>174</v>
      </c>
      <c r="AU461" s="17" t="s">
        <v>84</v>
      </c>
    </row>
    <row r="462" spans="2:65" s="12" customFormat="1">
      <c r="B462" s="144"/>
      <c r="D462" s="145" t="s">
        <v>176</v>
      </c>
      <c r="E462" s="146" t="s">
        <v>19</v>
      </c>
      <c r="F462" s="147" t="s">
        <v>496</v>
      </c>
      <c r="H462" s="146" t="s">
        <v>19</v>
      </c>
      <c r="I462" s="148"/>
      <c r="L462" s="144"/>
      <c r="M462" s="149"/>
      <c r="T462" s="150"/>
      <c r="AT462" s="146" t="s">
        <v>176</v>
      </c>
      <c r="AU462" s="146" t="s">
        <v>84</v>
      </c>
      <c r="AV462" s="12" t="s">
        <v>14</v>
      </c>
      <c r="AW462" s="12" t="s">
        <v>37</v>
      </c>
      <c r="AX462" s="12" t="s">
        <v>75</v>
      </c>
      <c r="AY462" s="146" t="s">
        <v>165</v>
      </c>
    </row>
    <row r="463" spans="2:65" s="13" customFormat="1">
      <c r="B463" s="151"/>
      <c r="D463" s="145" t="s">
        <v>176</v>
      </c>
      <c r="E463" s="152" t="s">
        <v>19</v>
      </c>
      <c r="F463" s="153" t="s">
        <v>523</v>
      </c>
      <c r="H463" s="154">
        <v>2.4900000000000002</v>
      </c>
      <c r="I463" s="155"/>
      <c r="L463" s="151"/>
      <c r="M463" s="156"/>
      <c r="T463" s="157"/>
      <c r="AT463" s="152" t="s">
        <v>176</v>
      </c>
      <c r="AU463" s="152" t="s">
        <v>84</v>
      </c>
      <c r="AV463" s="13" t="s">
        <v>84</v>
      </c>
      <c r="AW463" s="13" t="s">
        <v>37</v>
      </c>
      <c r="AX463" s="13" t="s">
        <v>75</v>
      </c>
      <c r="AY463" s="152" t="s">
        <v>165</v>
      </c>
    </row>
    <row r="464" spans="2:65" s="12" customFormat="1">
      <c r="B464" s="144"/>
      <c r="D464" s="145" t="s">
        <v>176</v>
      </c>
      <c r="E464" s="146" t="s">
        <v>19</v>
      </c>
      <c r="F464" s="147" t="s">
        <v>524</v>
      </c>
      <c r="H464" s="146" t="s">
        <v>19</v>
      </c>
      <c r="I464" s="148"/>
      <c r="L464" s="144"/>
      <c r="M464" s="149"/>
      <c r="T464" s="150"/>
      <c r="AT464" s="146" t="s">
        <v>176</v>
      </c>
      <c r="AU464" s="146" t="s">
        <v>84</v>
      </c>
      <c r="AV464" s="12" t="s">
        <v>14</v>
      </c>
      <c r="AW464" s="12" t="s">
        <v>37</v>
      </c>
      <c r="AX464" s="12" t="s">
        <v>75</v>
      </c>
      <c r="AY464" s="146" t="s">
        <v>165</v>
      </c>
    </row>
    <row r="465" spans="2:65" s="13" customFormat="1">
      <c r="B465" s="151"/>
      <c r="D465" s="145" t="s">
        <v>176</v>
      </c>
      <c r="E465" s="152" t="s">
        <v>19</v>
      </c>
      <c r="F465" s="153" t="s">
        <v>525</v>
      </c>
      <c r="H465" s="154">
        <v>9.2509999999999994</v>
      </c>
      <c r="I465" s="155"/>
      <c r="L465" s="151"/>
      <c r="M465" s="156"/>
      <c r="T465" s="157"/>
      <c r="AT465" s="152" t="s">
        <v>176</v>
      </c>
      <c r="AU465" s="152" t="s">
        <v>84</v>
      </c>
      <c r="AV465" s="13" t="s">
        <v>84</v>
      </c>
      <c r="AW465" s="13" t="s">
        <v>37</v>
      </c>
      <c r="AX465" s="13" t="s">
        <v>75</v>
      </c>
      <c r="AY465" s="152" t="s">
        <v>165</v>
      </c>
    </row>
    <row r="466" spans="2:65" s="12" customFormat="1">
      <c r="B466" s="144"/>
      <c r="D466" s="145" t="s">
        <v>176</v>
      </c>
      <c r="E466" s="146" t="s">
        <v>19</v>
      </c>
      <c r="F466" s="147" t="s">
        <v>500</v>
      </c>
      <c r="H466" s="146" t="s">
        <v>19</v>
      </c>
      <c r="I466" s="148"/>
      <c r="L466" s="144"/>
      <c r="M466" s="149"/>
      <c r="T466" s="150"/>
      <c r="AT466" s="146" t="s">
        <v>176</v>
      </c>
      <c r="AU466" s="146" t="s">
        <v>84</v>
      </c>
      <c r="AV466" s="12" t="s">
        <v>14</v>
      </c>
      <c r="AW466" s="12" t="s">
        <v>37</v>
      </c>
      <c r="AX466" s="12" t="s">
        <v>75</v>
      </c>
      <c r="AY466" s="146" t="s">
        <v>165</v>
      </c>
    </row>
    <row r="467" spans="2:65" s="13" customFormat="1">
      <c r="B467" s="151"/>
      <c r="D467" s="145" t="s">
        <v>176</v>
      </c>
      <c r="E467" s="152" t="s">
        <v>19</v>
      </c>
      <c r="F467" s="153" t="s">
        <v>526</v>
      </c>
      <c r="H467" s="154">
        <v>1.65</v>
      </c>
      <c r="I467" s="155"/>
      <c r="L467" s="151"/>
      <c r="M467" s="156"/>
      <c r="T467" s="157"/>
      <c r="AT467" s="152" t="s">
        <v>176</v>
      </c>
      <c r="AU467" s="152" t="s">
        <v>84</v>
      </c>
      <c r="AV467" s="13" t="s">
        <v>84</v>
      </c>
      <c r="AW467" s="13" t="s">
        <v>37</v>
      </c>
      <c r="AX467" s="13" t="s">
        <v>75</v>
      </c>
      <c r="AY467" s="152" t="s">
        <v>165</v>
      </c>
    </row>
    <row r="468" spans="2:65" s="14" customFormat="1">
      <c r="B468" s="158"/>
      <c r="D468" s="145" t="s">
        <v>176</v>
      </c>
      <c r="E468" s="159" t="s">
        <v>19</v>
      </c>
      <c r="F468" s="160" t="s">
        <v>179</v>
      </c>
      <c r="H468" s="161">
        <v>13.391</v>
      </c>
      <c r="I468" s="162"/>
      <c r="L468" s="158"/>
      <c r="M468" s="163"/>
      <c r="T468" s="164"/>
      <c r="AT468" s="159" t="s">
        <v>176</v>
      </c>
      <c r="AU468" s="159" t="s">
        <v>84</v>
      </c>
      <c r="AV468" s="14" t="s">
        <v>172</v>
      </c>
      <c r="AW468" s="14" t="s">
        <v>37</v>
      </c>
      <c r="AX468" s="14" t="s">
        <v>14</v>
      </c>
      <c r="AY468" s="159" t="s">
        <v>165</v>
      </c>
    </row>
    <row r="469" spans="2:65" s="1" customFormat="1" ht="16.5" customHeight="1">
      <c r="B469" s="32"/>
      <c r="C469" s="127" t="s">
        <v>527</v>
      </c>
      <c r="D469" s="127" t="s">
        <v>167</v>
      </c>
      <c r="E469" s="128" t="s">
        <v>528</v>
      </c>
      <c r="F469" s="129" t="s">
        <v>529</v>
      </c>
      <c r="G469" s="130" t="s">
        <v>170</v>
      </c>
      <c r="H469" s="131">
        <v>13.391</v>
      </c>
      <c r="I469" s="132"/>
      <c r="J469" s="133">
        <f>ROUND(I469*H469,2)</f>
        <v>0</v>
      </c>
      <c r="K469" s="129" t="s">
        <v>171</v>
      </c>
      <c r="L469" s="32"/>
      <c r="M469" s="134" t="s">
        <v>19</v>
      </c>
      <c r="N469" s="135" t="s">
        <v>46</v>
      </c>
      <c r="P469" s="136">
        <f>O469*H469</f>
        <v>0</v>
      </c>
      <c r="Q469" s="136">
        <v>0</v>
      </c>
      <c r="R469" s="136">
        <f>Q469*H469</f>
        <v>0</v>
      </c>
      <c r="S469" s="136">
        <v>0</v>
      </c>
      <c r="T469" s="137">
        <f>S469*H469</f>
        <v>0</v>
      </c>
      <c r="AR469" s="138" t="s">
        <v>172</v>
      </c>
      <c r="AT469" s="138" t="s">
        <v>167</v>
      </c>
      <c r="AU469" s="138" t="s">
        <v>84</v>
      </c>
      <c r="AY469" s="17" t="s">
        <v>165</v>
      </c>
      <c r="BE469" s="139">
        <f>IF(N469="základní",J469,0)</f>
        <v>0</v>
      </c>
      <c r="BF469" s="139">
        <f>IF(N469="snížená",J469,0)</f>
        <v>0</v>
      </c>
      <c r="BG469" s="139">
        <f>IF(N469="zákl. přenesená",J469,0)</f>
        <v>0</v>
      </c>
      <c r="BH469" s="139">
        <f>IF(N469="sníž. přenesená",J469,0)</f>
        <v>0</v>
      </c>
      <c r="BI469" s="139">
        <f>IF(N469="nulová",J469,0)</f>
        <v>0</v>
      </c>
      <c r="BJ469" s="17" t="s">
        <v>14</v>
      </c>
      <c r="BK469" s="139">
        <f>ROUND(I469*H469,2)</f>
        <v>0</v>
      </c>
      <c r="BL469" s="17" t="s">
        <v>172</v>
      </c>
      <c r="BM469" s="138" t="s">
        <v>530</v>
      </c>
    </row>
    <row r="470" spans="2:65" s="1" customFormat="1">
      <c r="B470" s="32"/>
      <c r="D470" s="140" t="s">
        <v>174</v>
      </c>
      <c r="F470" s="141" t="s">
        <v>531</v>
      </c>
      <c r="I470" s="142"/>
      <c r="L470" s="32"/>
      <c r="M470" s="143"/>
      <c r="T470" s="53"/>
      <c r="AT470" s="17" t="s">
        <v>174</v>
      </c>
      <c r="AU470" s="17" t="s">
        <v>84</v>
      </c>
    </row>
    <row r="471" spans="2:65" s="12" customFormat="1">
      <c r="B471" s="144"/>
      <c r="D471" s="145" t="s">
        <v>176</v>
      </c>
      <c r="E471" s="146" t="s">
        <v>19</v>
      </c>
      <c r="F471" s="147" t="s">
        <v>496</v>
      </c>
      <c r="H471" s="146" t="s">
        <v>19</v>
      </c>
      <c r="I471" s="148"/>
      <c r="L471" s="144"/>
      <c r="M471" s="149"/>
      <c r="T471" s="150"/>
      <c r="AT471" s="146" t="s">
        <v>176</v>
      </c>
      <c r="AU471" s="146" t="s">
        <v>84</v>
      </c>
      <c r="AV471" s="12" t="s">
        <v>14</v>
      </c>
      <c r="AW471" s="12" t="s">
        <v>37</v>
      </c>
      <c r="AX471" s="12" t="s">
        <v>75</v>
      </c>
      <c r="AY471" s="146" t="s">
        <v>165</v>
      </c>
    </row>
    <row r="472" spans="2:65" s="13" customFormat="1">
      <c r="B472" s="151"/>
      <c r="D472" s="145" t="s">
        <v>176</v>
      </c>
      <c r="E472" s="152" t="s">
        <v>19</v>
      </c>
      <c r="F472" s="153" t="s">
        <v>523</v>
      </c>
      <c r="H472" s="154">
        <v>2.4900000000000002</v>
      </c>
      <c r="I472" s="155"/>
      <c r="L472" s="151"/>
      <c r="M472" s="156"/>
      <c r="T472" s="157"/>
      <c r="AT472" s="152" t="s">
        <v>176</v>
      </c>
      <c r="AU472" s="152" t="s">
        <v>84</v>
      </c>
      <c r="AV472" s="13" t="s">
        <v>84</v>
      </c>
      <c r="AW472" s="13" t="s">
        <v>37</v>
      </c>
      <c r="AX472" s="13" t="s">
        <v>75</v>
      </c>
      <c r="AY472" s="152" t="s">
        <v>165</v>
      </c>
    </row>
    <row r="473" spans="2:65" s="12" customFormat="1">
      <c r="B473" s="144"/>
      <c r="D473" s="145" t="s">
        <v>176</v>
      </c>
      <c r="E473" s="146" t="s">
        <v>19</v>
      </c>
      <c r="F473" s="147" t="s">
        <v>524</v>
      </c>
      <c r="H473" s="146" t="s">
        <v>19</v>
      </c>
      <c r="I473" s="148"/>
      <c r="L473" s="144"/>
      <c r="M473" s="149"/>
      <c r="T473" s="150"/>
      <c r="AT473" s="146" t="s">
        <v>176</v>
      </c>
      <c r="AU473" s="146" t="s">
        <v>84</v>
      </c>
      <c r="AV473" s="12" t="s">
        <v>14</v>
      </c>
      <c r="AW473" s="12" t="s">
        <v>37</v>
      </c>
      <c r="AX473" s="12" t="s">
        <v>75</v>
      </c>
      <c r="AY473" s="146" t="s">
        <v>165</v>
      </c>
    </row>
    <row r="474" spans="2:65" s="13" customFormat="1">
      <c r="B474" s="151"/>
      <c r="D474" s="145" t="s">
        <v>176</v>
      </c>
      <c r="E474" s="152" t="s">
        <v>19</v>
      </c>
      <c r="F474" s="153" t="s">
        <v>525</v>
      </c>
      <c r="H474" s="154">
        <v>9.2509999999999994</v>
      </c>
      <c r="I474" s="155"/>
      <c r="L474" s="151"/>
      <c r="M474" s="156"/>
      <c r="T474" s="157"/>
      <c r="AT474" s="152" t="s">
        <v>176</v>
      </c>
      <c r="AU474" s="152" t="s">
        <v>84</v>
      </c>
      <c r="AV474" s="13" t="s">
        <v>84</v>
      </c>
      <c r="AW474" s="13" t="s">
        <v>37</v>
      </c>
      <c r="AX474" s="13" t="s">
        <v>75</v>
      </c>
      <c r="AY474" s="152" t="s">
        <v>165</v>
      </c>
    </row>
    <row r="475" spans="2:65" s="12" customFormat="1">
      <c r="B475" s="144"/>
      <c r="D475" s="145" t="s">
        <v>176</v>
      </c>
      <c r="E475" s="146" t="s">
        <v>19</v>
      </c>
      <c r="F475" s="147" t="s">
        <v>500</v>
      </c>
      <c r="H475" s="146" t="s">
        <v>19</v>
      </c>
      <c r="I475" s="148"/>
      <c r="L475" s="144"/>
      <c r="M475" s="149"/>
      <c r="T475" s="150"/>
      <c r="AT475" s="146" t="s">
        <v>176</v>
      </c>
      <c r="AU475" s="146" t="s">
        <v>84</v>
      </c>
      <c r="AV475" s="12" t="s">
        <v>14</v>
      </c>
      <c r="AW475" s="12" t="s">
        <v>37</v>
      </c>
      <c r="AX475" s="12" t="s">
        <v>75</v>
      </c>
      <c r="AY475" s="146" t="s">
        <v>165</v>
      </c>
    </row>
    <row r="476" spans="2:65" s="13" customFormat="1">
      <c r="B476" s="151"/>
      <c r="D476" s="145" t="s">
        <v>176</v>
      </c>
      <c r="E476" s="152" t="s">
        <v>19</v>
      </c>
      <c r="F476" s="153" t="s">
        <v>526</v>
      </c>
      <c r="H476" s="154">
        <v>1.65</v>
      </c>
      <c r="I476" s="155"/>
      <c r="L476" s="151"/>
      <c r="M476" s="156"/>
      <c r="T476" s="157"/>
      <c r="AT476" s="152" t="s">
        <v>176</v>
      </c>
      <c r="AU476" s="152" t="s">
        <v>84</v>
      </c>
      <c r="AV476" s="13" t="s">
        <v>84</v>
      </c>
      <c r="AW476" s="13" t="s">
        <v>37</v>
      </c>
      <c r="AX476" s="13" t="s">
        <v>75</v>
      </c>
      <c r="AY476" s="152" t="s">
        <v>165</v>
      </c>
    </row>
    <row r="477" spans="2:65" s="14" customFormat="1">
      <c r="B477" s="158"/>
      <c r="D477" s="145" t="s">
        <v>176</v>
      </c>
      <c r="E477" s="159" t="s">
        <v>19</v>
      </c>
      <c r="F477" s="160" t="s">
        <v>179</v>
      </c>
      <c r="H477" s="161">
        <v>13.391</v>
      </c>
      <c r="I477" s="162"/>
      <c r="L477" s="158"/>
      <c r="M477" s="163"/>
      <c r="T477" s="164"/>
      <c r="AT477" s="159" t="s">
        <v>176</v>
      </c>
      <c r="AU477" s="159" t="s">
        <v>84</v>
      </c>
      <c r="AV477" s="14" t="s">
        <v>172</v>
      </c>
      <c r="AW477" s="14" t="s">
        <v>37</v>
      </c>
      <c r="AX477" s="14" t="s">
        <v>14</v>
      </c>
      <c r="AY477" s="159" t="s">
        <v>165</v>
      </c>
    </row>
    <row r="478" spans="2:65" s="1" customFormat="1" ht="24.15" customHeight="1">
      <c r="B478" s="32"/>
      <c r="C478" s="127" t="s">
        <v>532</v>
      </c>
      <c r="D478" s="127" t="s">
        <v>167</v>
      </c>
      <c r="E478" s="128" t="s">
        <v>533</v>
      </c>
      <c r="F478" s="129" t="s">
        <v>534</v>
      </c>
      <c r="G478" s="130" t="s">
        <v>307</v>
      </c>
      <c r="H478" s="131">
        <v>0.41299999999999998</v>
      </c>
      <c r="I478" s="132"/>
      <c r="J478" s="133">
        <f>ROUND(I478*H478,2)</f>
        <v>0</v>
      </c>
      <c r="K478" s="129" t="s">
        <v>171</v>
      </c>
      <c r="L478" s="32"/>
      <c r="M478" s="134" t="s">
        <v>19</v>
      </c>
      <c r="N478" s="135" t="s">
        <v>46</v>
      </c>
      <c r="P478" s="136">
        <f>O478*H478</f>
        <v>0</v>
      </c>
      <c r="Q478" s="136">
        <v>1.0597000000000001</v>
      </c>
      <c r="R478" s="136">
        <f>Q478*H478</f>
        <v>0.43765609999999999</v>
      </c>
      <c r="S478" s="136">
        <v>0</v>
      </c>
      <c r="T478" s="137">
        <f>S478*H478</f>
        <v>0</v>
      </c>
      <c r="AR478" s="138" t="s">
        <v>172</v>
      </c>
      <c r="AT478" s="138" t="s">
        <v>167</v>
      </c>
      <c r="AU478" s="138" t="s">
        <v>84</v>
      </c>
      <c r="AY478" s="17" t="s">
        <v>165</v>
      </c>
      <c r="BE478" s="139">
        <f>IF(N478="základní",J478,0)</f>
        <v>0</v>
      </c>
      <c r="BF478" s="139">
        <f>IF(N478="snížená",J478,0)</f>
        <v>0</v>
      </c>
      <c r="BG478" s="139">
        <f>IF(N478="zákl. přenesená",J478,0)</f>
        <v>0</v>
      </c>
      <c r="BH478" s="139">
        <f>IF(N478="sníž. přenesená",J478,0)</f>
        <v>0</v>
      </c>
      <c r="BI478" s="139">
        <f>IF(N478="nulová",J478,0)</f>
        <v>0</v>
      </c>
      <c r="BJ478" s="17" t="s">
        <v>14</v>
      </c>
      <c r="BK478" s="139">
        <f>ROUND(I478*H478,2)</f>
        <v>0</v>
      </c>
      <c r="BL478" s="17" t="s">
        <v>172</v>
      </c>
      <c r="BM478" s="138" t="s">
        <v>535</v>
      </c>
    </row>
    <row r="479" spans="2:65" s="1" customFormat="1">
      <c r="B479" s="32"/>
      <c r="D479" s="140" t="s">
        <v>174</v>
      </c>
      <c r="F479" s="141" t="s">
        <v>536</v>
      </c>
      <c r="I479" s="142"/>
      <c r="L479" s="32"/>
      <c r="M479" s="143"/>
      <c r="T479" s="53"/>
      <c r="AT479" s="17" t="s">
        <v>174</v>
      </c>
      <c r="AU479" s="17" t="s">
        <v>84</v>
      </c>
    </row>
    <row r="480" spans="2:65" s="12" customFormat="1">
      <c r="B480" s="144"/>
      <c r="D480" s="145" t="s">
        <v>176</v>
      </c>
      <c r="E480" s="146" t="s">
        <v>19</v>
      </c>
      <c r="F480" s="147" t="s">
        <v>537</v>
      </c>
      <c r="H480" s="146" t="s">
        <v>19</v>
      </c>
      <c r="I480" s="148"/>
      <c r="L480" s="144"/>
      <c r="M480" s="149"/>
      <c r="T480" s="150"/>
      <c r="AT480" s="146" t="s">
        <v>176</v>
      </c>
      <c r="AU480" s="146" t="s">
        <v>84</v>
      </c>
      <c r="AV480" s="12" t="s">
        <v>14</v>
      </c>
      <c r="AW480" s="12" t="s">
        <v>37</v>
      </c>
      <c r="AX480" s="12" t="s">
        <v>75</v>
      </c>
      <c r="AY480" s="146" t="s">
        <v>165</v>
      </c>
    </row>
    <row r="481" spans="2:65" s="13" customFormat="1">
      <c r="B481" s="151"/>
      <c r="D481" s="145" t="s">
        <v>176</v>
      </c>
      <c r="E481" s="152" t="s">
        <v>19</v>
      </c>
      <c r="F481" s="153" t="s">
        <v>538</v>
      </c>
      <c r="H481" s="154">
        <v>0.41299999999999998</v>
      </c>
      <c r="I481" s="155"/>
      <c r="L481" s="151"/>
      <c r="M481" s="156"/>
      <c r="T481" s="157"/>
      <c r="AT481" s="152" t="s">
        <v>176</v>
      </c>
      <c r="AU481" s="152" t="s">
        <v>84</v>
      </c>
      <c r="AV481" s="13" t="s">
        <v>84</v>
      </c>
      <c r="AW481" s="13" t="s">
        <v>37</v>
      </c>
      <c r="AX481" s="13" t="s">
        <v>75</v>
      </c>
      <c r="AY481" s="152" t="s">
        <v>165</v>
      </c>
    </row>
    <row r="482" spans="2:65" s="14" customFormat="1">
      <c r="B482" s="158"/>
      <c r="D482" s="145" t="s">
        <v>176</v>
      </c>
      <c r="E482" s="159" t="s">
        <v>19</v>
      </c>
      <c r="F482" s="160" t="s">
        <v>179</v>
      </c>
      <c r="H482" s="161">
        <v>0.41299999999999998</v>
      </c>
      <c r="I482" s="162"/>
      <c r="L482" s="158"/>
      <c r="M482" s="163"/>
      <c r="T482" s="164"/>
      <c r="AT482" s="159" t="s">
        <v>176</v>
      </c>
      <c r="AU482" s="159" t="s">
        <v>84</v>
      </c>
      <c r="AV482" s="14" t="s">
        <v>172</v>
      </c>
      <c r="AW482" s="14" t="s">
        <v>37</v>
      </c>
      <c r="AX482" s="14" t="s">
        <v>14</v>
      </c>
      <c r="AY482" s="159" t="s">
        <v>165</v>
      </c>
    </row>
    <row r="483" spans="2:65" s="1" customFormat="1" ht="37.950000000000003" customHeight="1">
      <c r="B483" s="32"/>
      <c r="C483" s="127" t="s">
        <v>539</v>
      </c>
      <c r="D483" s="127" t="s">
        <v>167</v>
      </c>
      <c r="E483" s="128" t="s">
        <v>540</v>
      </c>
      <c r="F483" s="129" t="s">
        <v>541</v>
      </c>
      <c r="G483" s="130" t="s">
        <v>213</v>
      </c>
      <c r="H483" s="131">
        <v>6.4050000000000002</v>
      </c>
      <c r="I483" s="132"/>
      <c r="J483" s="133">
        <f>ROUND(I483*H483,2)</f>
        <v>0</v>
      </c>
      <c r="K483" s="129" t="s">
        <v>171</v>
      </c>
      <c r="L483" s="32"/>
      <c r="M483" s="134" t="s">
        <v>19</v>
      </c>
      <c r="N483" s="135" t="s">
        <v>46</v>
      </c>
      <c r="P483" s="136">
        <f>O483*H483</f>
        <v>0</v>
      </c>
      <c r="Q483" s="136">
        <v>0</v>
      </c>
      <c r="R483" s="136">
        <f>Q483*H483</f>
        <v>0</v>
      </c>
      <c r="S483" s="136">
        <v>0</v>
      </c>
      <c r="T483" s="137">
        <f>S483*H483</f>
        <v>0</v>
      </c>
      <c r="AR483" s="138" t="s">
        <v>172</v>
      </c>
      <c r="AT483" s="138" t="s">
        <v>167</v>
      </c>
      <c r="AU483" s="138" t="s">
        <v>84</v>
      </c>
      <c r="AY483" s="17" t="s">
        <v>165</v>
      </c>
      <c r="BE483" s="139">
        <f>IF(N483="základní",J483,0)</f>
        <v>0</v>
      </c>
      <c r="BF483" s="139">
        <f>IF(N483="snížená",J483,0)</f>
        <v>0</v>
      </c>
      <c r="BG483" s="139">
        <f>IF(N483="zákl. přenesená",J483,0)</f>
        <v>0</v>
      </c>
      <c r="BH483" s="139">
        <f>IF(N483="sníž. přenesená",J483,0)</f>
        <v>0</v>
      </c>
      <c r="BI483" s="139">
        <f>IF(N483="nulová",J483,0)</f>
        <v>0</v>
      </c>
      <c r="BJ483" s="17" t="s">
        <v>14</v>
      </c>
      <c r="BK483" s="139">
        <f>ROUND(I483*H483,2)</f>
        <v>0</v>
      </c>
      <c r="BL483" s="17" t="s">
        <v>172</v>
      </c>
      <c r="BM483" s="138" t="s">
        <v>542</v>
      </c>
    </row>
    <row r="484" spans="2:65" s="1" customFormat="1">
      <c r="B484" s="32"/>
      <c r="D484" s="140" t="s">
        <v>174</v>
      </c>
      <c r="F484" s="141" t="s">
        <v>543</v>
      </c>
      <c r="I484" s="142"/>
      <c r="L484" s="32"/>
      <c r="M484" s="143"/>
      <c r="T484" s="53"/>
      <c r="AT484" s="17" t="s">
        <v>174</v>
      </c>
      <c r="AU484" s="17" t="s">
        <v>84</v>
      </c>
    </row>
    <row r="485" spans="2:65" s="12" customFormat="1">
      <c r="B485" s="144"/>
      <c r="D485" s="145" t="s">
        <v>176</v>
      </c>
      <c r="E485" s="146" t="s">
        <v>19</v>
      </c>
      <c r="F485" s="147" t="s">
        <v>502</v>
      </c>
      <c r="H485" s="146" t="s">
        <v>19</v>
      </c>
      <c r="I485" s="148"/>
      <c r="L485" s="144"/>
      <c r="M485" s="149"/>
      <c r="T485" s="150"/>
      <c r="AT485" s="146" t="s">
        <v>176</v>
      </c>
      <c r="AU485" s="146" t="s">
        <v>84</v>
      </c>
      <c r="AV485" s="12" t="s">
        <v>14</v>
      </c>
      <c r="AW485" s="12" t="s">
        <v>37</v>
      </c>
      <c r="AX485" s="12" t="s">
        <v>75</v>
      </c>
      <c r="AY485" s="146" t="s">
        <v>165</v>
      </c>
    </row>
    <row r="486" spans="2:65" s="13" customFormat="1">
      <c r="B486" s="151"/>
      <c r="D486" s="145" t="s">
        <v>176</v>
      </c>
      <c r="E486" s="152" t="s">
        <v>19</v>
      </c>
      <c r="F486" s="153" t="s">
        <v>544</v>
      </c>
      <c r="H486" s="154">
        <v>6.4050000000000002</v>
      </c>
      <c r="I486" s="155"/>
      <c r="L486" s="151"/>
      <c r="M486" s="156"/>
      <c r="T486" s="157"/>
      <c r="AT486" s="152" t="s">
        <v>176</v>
      </c>
      <c r="AU486" s="152" t="s">
        <v>84</v>
      </c>
      <c r="AV486" s="13" t="s">
        <v>84</v>
      </c>
      <c r="AW486" s="13" t="s">
        <v>37</v>
      </c>
      <c r="AX486" s="13" t="s">
        <v>75</v>
      </c>
      <c r="AY486" s="152" t="s">
        <v>165</v>
      </c>
    </row>
    <row r="487" spans="2:65" s="14" customFormat="1">
      <c r="B487" s="158"/>
      <c r="D487" s="145" t="s">
        <v>176</v>
      </c>
      <c r="E487" s="159" t="s">
        <v>19</v>
      </c>
      <c r="F487" s="160" t="s">
        <v>179</v>
      </c>
      <c r="H487" s="161">
        <v>6.4050000000000002</v>
      </c>
      <c r="I487" s="162"/>
      <c r="L487" s="158"/>
      <c r="M487" s="163"/>
      <c r="T487" s="164"/>
      <c r="AT487" s="159" t="s">
        <v>176</v>
      </c>
      <c r="AU487" s="159" t="s">
        <v>84</v>
      </c>
      <c r="AV487" s="14" t="s">
        <v>172</v>
      </c>
      <c r="AW487" s="14" t="s">
        <v>37</v>
      </c>
      <c r="AX487" s="14" t="s">
        <v>14</v>
      </c>
      <c r="AY487" s="159" t="s">
        <v>165</v>
      </c>
    </row>
    <row r="488" spans="2:65" s="1" customFormat="1" ht="24.15" customHeight="1">
      <c r="B488" s="32"/>
      <c r="C488" s="127" t="s">
        <v>545</v>
      </c>
      <c r="D488" s="127" t="s">
        <v>167</v>
      </c>
      <c r="E488" s="128" t="s">
        <v>546</v>
      </c>
      <c r="F488" s="129" t="s">
        <v>547</v>
      </c>
      <c r="G488" s="130" t="s">
        <v>170</v>
      </c>
      <c r="H488" s="131">
        <v>12.81</v>
      </c>
      <c r="I488" s="132"/>
      <c r="J488" s="133">
        <f>ROUND(I488*H488,2)</f>
        <v>0</v>
      </c>
      <c r="K488" s="129" t="s">
        <v>171</v>
      </c>
      <c r="L488" s="32"/>
      <c r="M488" s="134" t="s">
        <v>19</v>
      </c>
      <c r="N488" s="135" t="s">
        <v>46</v>
      </c>
      <c r="P488" s="136">
        <f>O488*H488</f>
        <v>0</v>
      </c>
      <c r="Q488" s="136">
        <v>3.4610000000000002E-2</v>
      </c>
      <c r="R488" s="136">
        <f>Q488*H488</f>
        <v>0.44335410000000003</v>
      </c>
      <c r="S488" s="136">
        <v>0</v>
      </c>
      <c r="T488" s="137">
        <f>S488*H488</f>
        <v>0</v>
      </c>
      <c r="AR488" s="138" t="s">
        <v>172</v>
      </c>
      <c r="AT488" s="138" t="s">
        <v>167</v>
      </c>
      <c r="AU488" s="138" t="s">
        <v>84</v>
      </c>
      <c r="AY488" s="17" t="s">
        <v>165</v>
      </c>
      <c r="BE488" s="139">
        <f>IF(N488="základní",J488,0)</f>
        <v>0</v>
      </c>
      <c r="BF488" s="139">
        <f>IF(N488="snížená",J488,0)</f>
        <v>0</v>
      </c>
      <c r="BG488" s="139">
        <f>IF(N488="zákl. přenesená",J488,0)</f>
        <v>0</v>
      </c>
      <c r="BH488" s="139">
        <f>IF(N488="sníž. přenesená",J488,0)</f>
        <v>0</v>
      </c>
      <c r="BI488" s="139">
        <f>IF(N488="nulová",J488,0)</f>
        <v>0</v>
      </c>
      <c r="BJ488" s="17" t="s">
        <v>14</v>
      </c>
      <c r="BK488" s="139">
        <f>ROUND(I488*H488,2)</f>
        <v>0</v>
      </c>
      <c r="BL488" s="17" t="s">
        <v>172</v>
      </c>
      <c r="BM488" s="138" t="s">
        <v>548</v>
      </c>
    </row>
    <row r="489" spans="2:65" s="1" customFormat="1">
      <c r="B489" s="32"/>
      <c r="D489" s="140" t="s">
        <v>174</v>
      </c>
      <c r="F489" s="141" t="s">
        <v>549</v>
      </c>
      <c r="I489" s="142"/>
      <c r="L489" s="32"/>
      <c r="M489" s="143"/>
      <c r="T489" s="53"/>
      <c r="AT489" s="17" t="s">
        <v>174</v>
      </c>
      <c r="AU489" s="17" t="s">
        <v>84</v>
      </c>
    </row>
    <row r="490" spans="2:65" s="12" customFormat="1">
      <c r="B490" s="144"/>
      <c r="D490" s="145" t="s">
        <v>176</v>
      </c>
      <c r="E490" s="146" t="s">
        <v>19</v>
      </c>
      <c r="F490" s="147" t="s">
        <v>502</v>
      </c>
      <c r="H490" s="146" t="s">
        <v>19</v>
      </c>
      <c r="I490" s="148"/>
      <c r="L490" s="144"/>
      <c r="M490" s="149"/>
      <c r="T490" s="150"/>
      <c r="AT490" s="146" t="s">
        <v>176</v>
      </c>
      <c r="AU490" s="146" t="s">
        <v>84</v>
      </c>
      <c r="AV490" s="12" t="s">
        <v>14</v>
      </c>
      <c r="AW490" s="12" t="s">
        <v>37</v>
      </c>
      <c r="AX490" s="12" t="s">
        <v>75</v>
      </c>
      <c r="AY490" s="146" t="s">
        <v>165</v>
      </c>
    </row>
    <row r="491" spans="2:65" s="13" customFormat="1">
      <c r="B491" s="151"/>
      <c r="D491" s="145" t="s">
        <v>176</v>
      </c>
      <c r="E491" s="152" t="s">
        <v>19</v>
      </c>
      <c r="F491" s="153" t="s">
        <v>550</v>
      </c>
      <c r="H491" s="154">
        <v>12.81</v>
      </c>
      <c r="I491" s="155"/>
      <c r="L491" s="151"/>
      <c r="M491" s="156"/>
      <c r="T491" s="157"/>
      <c r="AT491" s="152" t="s">
        <v>176</v>
      </c>
      <c r="AU491" s="152" t="s">
        <v>84</v>
      </c>
      <c r="AV491" s="13" t="s">
        <v>84</v>
      </c>
      <c r="AW491" s="13" t="s">
        <v>37</v>
      </c>
      <c r="AX491" s="13" t="s">
        <v>75</v>
      </c>
      <c r="AY491" s="152" t="s">
        <v>165</v>
      </c>
    </row>
    <row r="492" spans="2:65" s="14" customFormat="1">
      <c r="B492" s="158"/>
      <c r="D492" s="145" t="s">
        <v>176</v>
      </c>
      <c r="E492" s="159" t="s">
        <v>19</v>
      </c>
      <c r="F492" s="160" t="s">
        <v>179</v>
      </c>
      <c r="H492" s="161">
        <v>12.81</v>
      </c>
      <c r="I492" s="162"/>
      <c r="L492" s="158"/>
      <c r="M492" s="163"/>
      <c r="T492" s="164"/>
      <c r="AT492" s="159" t="s">
        <v>176</v>
      </c>
      <c r="AU492" s="159" t="s">
        <v>84</v>
      </c>
      <c r="AV492" s="14" t="s">
        <v>172</v>
      </c>
      <c r="AW492" s="14" t="s">
        <v>37</v>
      </c>
      <c r="AX492" s="14" t="s">
        <v>14</v>
      </c>
      <c r="AY492" s="159" t="s">
        <v>165</v>
      </c>
    </row>
    <row r="493" spans="2:65" s="1" customFormat="1" ht="24.15" customHeight="1">
      <c r="B493" s="32"/>
      <c r="C493" s="127" t="s">
        <v>551</v>
      </c>
      <c r="D493" s="127" t="s">
        <v>167</v>
      </c>
      <c r="E493" s="128" t="s">
        <v>552</v>
      </c>
      <c r="F493" s="129" t="s">
        <v>553</v>
      </c>
      <c r="G493" s="130" t="s">
        <v>170</v>
      </c>
      <c r="H493" s="131">
        <v>12.81</v>
      </c>
      <c r="I493" s="132"/>
      <c r="J493" s="133">
        <f>ROUND(I493*H493,2)</f>
        <v>0</v>
      </c>
      <c r="K493" s="129" t="s">
        <v>171</v>
      </c>
      <c r="L493" s="32"/>
      <c r="M493" s="134" t="s">
        <v>19</v>
      </c>
      <c r="N493" s="135" t="s">
        <v>46</v>
      </c>
      <c r="P493" s="136">
        <f>O493*H493</f>
        <v>0</v>
      </c>
      <c r="Q493" s="136">
        <v>0</v>
      </c>
      <c r="R493" s="136">
        <f>Q493*H493</f>
        <v>0</v>
      </c>
      <c r="S493" s="136">
        <v>0</v>
      </c>
      <c r="T493" s="137">
        <f>S493*H493</f>
        <v>0</v>
      </c>
      <c r="AR493" s="138" t="s">
        <v>172</v>
      </c>
      <c r="AT493" s="138" t="s">
        <v>167</v>
      </c>
      <c r="AU493" s="138" t="s">
        <v>84</v>
      </c>
      <c r="AY493" s="17" t="s">
        <v>165</v>
      </c>
      <c r="BE493" s="139">
        <f>IF(N493="základní",J493,0)</f>
        <v>0</v>
      </c>
      <c r="BF493" s="139">
        <f>IF(N493="snížená",J493,0)</f>
        <v>0</v>
      </c>
      <c r="BG493" s="139">
        <f>IF(N493="zákl. přenesená",J493,0)</f>
        <v>0</v>
      </c>
      <c r="BH493" s="139">
        <f>IF(N493="sníž. přenesená",J493,0)</f>
        <v>0</v>
      </c>
      <c r="BI493" s="139">
        <f>IF(N493="nulová",J493,0)</f>
        <v>0</v>
      </c>
      <c r="BJ493" s="17" t="s">
        <v>14</v>
      </c>
      <c r="BK493" s="139">
        <f>ROUND(I493*H493,2)</f>
        <v>0</v>
      </c>
      <c r="BL493" s="17" t="s">
        <v>172</v>
      </c>
      <c r="BM493" s="138" t="s">
        <v>554</v>
      </c>
    </row>
    <row r="494" spans="2:65" s="1" customFormat="1">
      <c r="B494" s="32"/>
      <c r="D494" s="140" t="s">
        <v>174</v>
      </c>
      <c r="F494" s="141" t="s">
        <v>555</v>
      </c>
      <c r="I494" s="142"/>
      <c r="L494" s="32"/>
      <c r="M494" s="143"/>
      <c r="T494" s="53"/>
      <c r="AT494" s="17" t="s">
        <v>174</v>
      </c>
      <c r="AU494" s="17" t="s">
        <v>84</v>
      </c>
    </row>
    <row r="495" spans="2:65" s="12" customFormat="1">
      <c r="B495" s="144"/>
      <c r="D495" s="145" t="s">
        <v>176</v>
      </c>
      <c r="E495" s="146" t="s">
        <v>19</v>
      </c>
      <c r="F495" s="147" t="s">
        <v>502</v>
      </c>
      <c r="H495" s="146" t="s">
        <v>19</v>
      </c>
      <c r="I495" s="148"/>
      <c r="L495" s="144"/>
      <c r="M495" s="149"/>
      <c r="T495" s="150"/>
      <c r="AT495" s="146" t="s">
        <v>176</v>
      </c>
      <c r="AU495" s="146" t="s">
        <v>84</v>
      </c>
      <c r="AV495" s="12" t="s">
        <v>14</v>
      </c>
      <c r="AW495" s="12" t="s">
        <v>37</v>
      </c>
      <c r="AX495" s="12" t="s">
        <v>75</v>
      </c>
      <c r="AY495" s="146" t="s">
        <v>165</v>
      </c>
    </row>
    <row r="496" spans="2:65" s="13" customFormat="1">
      <c r="B496" s="151"/>
      <c r="D496" s="145" t="s">
        <v>176</v>
      </c>
      <c r="E496" s="152" t="s">
        <v>19</v>
      </c>
      <c r="F496" s="153" t="s">
        <v>550</v>
      </c>
      <c r="H496" s="154">
        <v>12.81</v>
      </c>
      <c r="I496" s="155"/>
      <c r="L496" s="151"/>
      <c r="M496" s="156"/>
      <c r="T496" s="157"/>
      <c r="AT496" s="152" t="s">
        <v>176</v>
      </c>
      <c r="AU496" s="152" t="s">
        <v>84</v>
      </c>
      <c r="AV496" s="13" t="s">
        <v>84</v>
      </c>
      <c r="AW496" s="13" t="s">
        <v>37</v>
      </c>
      <c r="AX496" s="13" t="s">
        <v>75</v>
      </c>
      <c r="AY496" s="152" t="s">
        <v>165</v>
      </c>
    </row>
    <row r="497" spans="2:65" s="14" customFormat="1">
      <c r="B497" s="158"/>
      <c r="D497" s="145" t="s">
        <v>176</v>
      </c>
      <c r="E497" s="159" t="s">
        <v>19</v>
      </c>
      <c r="F497" s="160" t="s">
        <v>179</v>
      </c>
      <c r="H497" s="161">
        <v>12.81</v>
      </c>
      <c r="I497" s="162"/>
      <c r="L497" s="158"/>
      <c r="M497" s="163"/>
      <c r="T497" s="164"/>
      <c r="AT497" s="159" t="s">
        <v>176</v>
      </c>
      <c r="AU497" s="159" t="s">
        <v>84</v>
      </c>
      <c r="AV497" s="14" t="s">
        <v>172</v>
      </c>
      <c r="AW497" s="14" t="s">
        <v>37</v>
      </c>
      <c r="AX497" s="14" t="s">
        <v>14</v>
      </c>
      <c r="AY497" s="159" t="s">
        <v>165</v>
      </c>
    </row>
    <row r="498" spans="2:65" s="1" customFormat="1" ht="33" customHeight="1">
      <c r="B498" s="32"/>
      <c r="C498" s="127" t="s">
        <v>556</v>
      </c>
      <c r="D498" s="127" t="s">
        <v>167</v>
      </c>
      <c r="E498" s="128" t="s">
        <v>557</v>
      </c>
      <c r="F498" s="129" t="s">
        <v>558</v>
      </c>
      <c r="G498" s="130" t="s">
        <v>307</v>
      </c>
      <c r="H498" s="131">
        <v>0.41299999999999998</v>
      </c>
      <c r="I498" s="132"/>
      <c r="J498" s="133">
        <f>ROUND(I498*H498,2)</f>
        <v>0</v>
      </c>
      <c r="K498" s="129" t="s">
        <v>171</v>
      </c>
      <c r="L498" s="32"/>
      <c r="M498" s="134" t="s">
        <v>19</v>
      </c>
      <c r="N498" s="135" t="s">
        <v>46</v>
      </c>
      <c r="P498" s="136">
        <f>O498*H498</f>
        <v>0</v>
      </c>
      <c r="Q498" s="136">
        <v>1.0597000000000001</v>
      </c>
      <c r="R498" s="136">
        <f>Q498*H498</f>
        <v>0.43765609999999999</v>
      </c>
      <c r="S498" s="136">
        <v>0</v>
      </c>
      <c r="T498" s="137">
        <f>S498*H498</f>
        <v>0</v>
      </c>
      <c r="AR498" s="138" t="s">
        <v>172</v>
      </c>
      <c r="AT498" s="138" t="s">
        <v>167</v>
      </c>
      <c r="AU498" s="138" t="s">
        <v>84</v>
      </c>
      <c r="AY498" s="17" t="s">
        <v>165</v>
      </c>
      <c r="BE498" s="139">
        <f>IF(N498="základní",J498,0)</f>
        <v>0</v>
      </c>
      <c r="BF498" s="139">
        <f>IF(N498="snížená",J498,0)</f>
        <v>0</v>
      </c>
      <c r="BG498" s="139">
        <f>IF(N498="zákl. přenesená",J498,0)</f>
        <v>0</v>
      </c>
      <c r="BH498" s="139">
        <f>IF(N498="sníž. přenesená",J498,0)</f>
        <v>0</v>
      </c>
      <c r="BI498" s="139">
        <f>IF(N498="nulová",J498,0)</f>
        <v>0</v>
      </c>
      <c r="BJ498" s="17" t="s">
        <v>14</v>
      </c>
      <c r="BK498" s="139">
        <f>ROUND(I498*H498,2)</f>
        <v>0</v>
      </c>
      <c r="BL498" s="17" t="s">
        <v>172</v>
      </c>
      <c r="BM498" s="138" t="s">
        <v>559</v>
      </c>
    </row>
    <row r="499" spans="2:65" s="1" customFormat="1">
      <c r="B499" s="32"/>
      <c r="D499" s="140" t="s">
        <v>174</v>
      </c>
      <c r="F499" s="141" t="s">
        <v>560</v>
      </c>
      <c r="I499" s="142"/>
      <c r="L499" s="32"/>
      <c r="M499" s="143"/>
      <c r="T499" s="53"/>
      <c r="AT499" s="17" t="s">
        <v>174</v>
      </c>
      <c r="AU499" s="17" t="s">
        <v>84</v>
      </c>
    </row>
    <row r="500" spans="2:65" s="12" customFormat="1">
      <c r="B500" s="144"/>
      <c r="D500" s="145" t="s">
        <v>176</v>
      </c>
      <c r="E500" s="146" t="s">
        <v>19</v>
      </c>
      <c r="F500" s="147" t="s">
        <v>537</v>
      </c>
      <c r="H500" s="146" t="s">
        <v>19</v>
      </c>
      <c r="I500" s="148"/>
      <c r="L500" s="144"/>
      <c r="M500" s="149"/>
      <c r="T500" s="150"/>
      <c r="AT500" s="146" t="s">
        <v>176</v>
      </c>
      <c r="AU500" s="146" t="s">
        <v>84</v>
      </c>
      <c r="AV500" s="12" t="s">
        <v>14</v>
      </c>
      <c r="AW500" s="12" t="s">
        <v>37</v>
      </c>
      <c r="AX500" s="12" t="s">
        <v>75</v>
      </c>
      <c r="AY500" s="146" t="s">
        <v>165</v>
      </c>
    </row>
    <row r="501" spans="2:65" s="13" customFormat="1">
      <c r="B501" s="151"/>
      <c r="D501" s="145" t="s">
        <v>176</v>
      </c>
      <c r="E501" s="152" t="s">
        <v>19</v>
      </c>
      <c r="F501" s="153" t="s">
        <v>538</v>
      </c>
      <c r="H501" s="154">
        <v>0.41299999999999998</v>
      </c>
      <c r="I501" s="155"/>
      <c r="L501" s="151"/>
      <c r="M501" s="156"/>
      <c r="T501" s="157"/>
      <c r="AT501" s="152" t="s">
        <v>176</v>
      </c>
      <c r="AU501" s="152" t="s">
        <v>84</v>
      </c>
      <c r="AV501" s="13" t="s">
        <v>84</v>
      </c>
      <c r="AW501" s="13" t="s">
        <v>37</v>
      </c>
      <c r="AX501" s="13" t="s">
        <v>75</v>
      </c>
      <c r="AY501" s="152" t="s">
        <v>165</v>
      </c>
    </row>
    <row r="502" spans="2:65" s="14" customFormat="1">
      <c r="B502" s="158"/>
      <c r="D502" s="145" t="s">
        <v>176</v>
      </c>
      <c r="E502" s="159" t="s">
        <v>19</v>
      </c>
      <c r="F502" s="160" t="s">
        <v>179</v>
      </c>
      <c r="H502" s="161">
        <v>0.41299999999999998</v>
      </c>
      <c r="I502" s="162"/>
      <c r="L502" s="158"/>
      <c r="M502" s="163"/>
      <c r="T502" s="164"/>
      <c r="AT502" s="159" t="s">
        <v>176</v>
      </c>
      <c r="AU502" s="159" t="s">
        <v>84</v>
      </c>
      <c r="AV502" s="14" t="s">
        <v>172</v>
      </c>
      <c r="AW502" s="14" t="s">
        <v>37</v>
      </c>
      <c r="AX502" s="14" t="s">
        <v>14</v>
      </c>
      <c r="AY502" s="159" t="s">
        <v>165</v>
      </c>
    </row>
    <row r="503" spans="2:65" s="1" customFormat="1" ht="33" customHeight="1">
      <c r="B503" s="32"/>
      <c r="C503" s="127" t="s">
        <v>561</v>
      </c>
      <c r="D503" s="127" t="s">
        <v>167</v>
      </c>
      <c r="E503" s="128" t="s">
        <v>562</v>
      </c>
      <c r="F503" s="129" t="s">
        <v>515</v>
      </c>
      <c r="G503" s="130" t="s">
        <v>213</v>
      </c>
      <c r="H503" s="131">
        <v>6.4050000000000002</v>
      </c>
      <c r="I503" s="132"/>
      <c r="J503" s="133">
        <f>ROUND(I503*H503,2)</f>
        <v>0</v>
      </c>
      <c r="K503" s="129" t="s">
        <v>171</v>
      </c>
      <c r="L503" s="32"/>
      <c r="M503" s="134" t="s">
        <v>19</v>
      </c>
      <c r="N503" s="135" t="s">
        <v>46</v>
      </c>
      <c r="P503" s="136">
        <f>O503*H503</f>
        <v>0</v>
      </c>
      <c r="Q503" s="136">
        <v>0</v>
      </c>
      <c r="R503" s="136">
        <f>Q503*H503</f>
        <v>0</v>
      </c>
      <c r="S503" s="136">
        <v>0</v>
      </c>
      <c r="T503" s="137">
        <f>S503*H503</f>
        <v>0</v>
      </c>
      <c r="AR503" s="138" t="s">
        <v>172</v>
      </c>
      <c r="AT503" s="138" t="s">
        <v>167</v>
      </c>
      <c r="AU503" s="138" t="s">
        <v>84</v>
      </c>
      <c r="AY503" s="17" t="s">
        <v>165</v>
      </c>
      <c r="BE503" s="139">
        <f>IF(N503="základní",J503,0)</f>
        <v>0</v>
      </c>
      <c r="BF503" s="139">
        <f>IF(N503="snížená",J503,0)</f>
        <v>0</v>
      </c>
      <c r="BG503" s="139">
        <f>IF(N503="zákl. přenesená",J503,0)</f>
        <v>0</v>
      </c>
      <c r="BH503" s="139">
        <f>IF(N503="sníž. přenesená",J503,0)</f>
        <v>0</v>
      </c>
      <c r="BI503" s="139">
        <f>IF(N503="nulová",J503,0)</f>
        <v>0</v>
      </c>
      <c r="BJ503" s="17" t="s">
        <v>14</v>
      </c>
      <c r="BK503" s="139">
        <f>ROUND(I503*H503,2)</f>
        <v>0</v>
      </c>
      <c r="BL503" s="17" t="s">
        <v>172</v>
      </c>
      <c r="BM503" s="138" t="s">
        <v>563</v>
      </c>
    </row>
    <row r="504" spans="2:65" s="1" customFormat="1">
      <c r="B504" s="32"/>
      <c r="D504" s="140" t="s">
        <v>174</v>
      </c>
      <c r="F504" s="141" t="s">
        <v>564</v>
      </c>
      <c r="I504" s="142"/>
      <c r="L504" s="32"/>
      <c r="M504" s="143"/>
      <c r="T504" s="53"/>
      <c r="AT504" s="17" t="s">
        <v>174</v>
      </c>
      <c r="AU504" s="17" t="s">
        <v>84</v>
      </c>
    </row>
    <row r="505" spans="2:65" s="12" customFormat="1">
      <c r="B505" s="144"/>
      <c r="D505" s="145" t="s">
        <v>176</v>
      </c>
      <c r="E505" s="146" t="s">
        <v>19</v>
      </c>
      <c r="F505" s="147" t="s">
        <v>502</v>
      </c>
      <c r="H505" s="146" t="s">
        <v>19</v>
      </c>
      <c r="I505" s="148"/>
      <c r="L505" s="144"/>
      <c r="M505" s="149"/>
      <c r="T505" s="150"/>
      <c r="AT505" s="146" t="s">
        <v>176</v>
      </c>
      <c r="AU505" s="146" t="s">
        <v>84</v>
      </c>
      <c r="AV505" s="12" t="s">
        <v>14</v>
      </c>
      <c r="AW505" s="12" t="s">
        <v>37</v>
      </c>
      <c r="AX505" s="12" t="s">
        <v>75</v>
      </c>
      <c r="AY505" s="146" t="s">
        <v>165</v>
      </c>
    </row>
    <row r="506" spans="2:65" s="13" customFormat="1">
      <c r="B506" s="151"/>
      <c r="D506" s="145" t="s">
        <v>176</v>
      </c>
      <c r="E506" s="152" t="s">
        <v>19</v>
      </c>
      <c r="F506" s="153" t="s">
        <v>544</v>
      </c>
      <c r="H506" s="154">
        <v>6.4050000000000002</v>
      </c>
      <c r="I506" s="155"/>
      <c r="L506" s="151"/>
      <c r="M506" s="156"/>
      <c r="T506" s="157"/>
      <c r="AT506" s="152" t="s">
        <v>176</v>
      </c>
      <c r="AU506" s="152" t="s">
        <v>84</v>
      </c>
      <c r="AV506" s="13" t="s">
        <v>84</v>
      </c>
      <c r="AW506" s="13" t="s">
        <v>37</v>
      </c>
      <c r="AX506" s="13" t="s">
        <v>75</v>
      </c>
      <c r="AY506" s="152" t="s">
        <v>165</v>
      </c>
    </row>
    <row r="507" spans="2:65" s="14" customFormat="1">
      <c r="B507" s="158"/>
      <c r="D507" s="145" t="s">
        <v>176</v>
      </c>
      <c r="E507" s="159" t="s">
        <v>19</v>
      </c>
      <c r="F507" s="160" t="s">
        <v>179</v>
      </c>
      <c r="H507" s="161">
        <v>6.4050000000000002</v>
      </c>
      <c r="I507" s="162"/>
      <c r="L507" s="158"/>
      <c r="M507" s="163"/>
      <c r="T507" s="164"/>
      <c r="AT507" s="159" t="s">
        <v>176</v>
      </c>
      <c r="AU507" s="159" t="s">
        <v>84</v>
      </c>
      <c r="AV507" s="14" t="s">
        <v>172</v>
      </c>
      <c r="AW507" s="14" t="s">
        <v>37</v>
      </c>
      <c r="AX507" s="14" t="s">
        <v>14</v>
      </c>
      <c r="AY507" s="159" t="s">
        <v>165</v>
      </c>
    </row>
    <row r="508" spans="2:65" s="1" customFormat="1" ht="44.25" customHeight="1">
      <c r="B508" s="32"/>
      <c r="C508" s="127" t="s">
        <v>565</v>
      </c>
      <c r="D508" s="127" t="s">
        <v>167</v>
      </c>
      <c r="E508" s="128" t="s">
        <v>566</v>
      </c>
      <c r="F508" s="129" t="s">
        <v>567</v>
      </c>
      <c r="G508" s="130" t="s">
        <v>170</v>
      </c>
      <c r="H508" s="131">
        <v>16.013000000000002</v>
      </c>
      <c r="I508" s="132"/>
      <c r="J508" s="133">
        <f>ROUND(I508*H508,2)</f>
        <v>0</v>
      </c>
      <c r="K508" s="129" t="s">
        <v>171</v>
      </c>
      <c r="L508" s="32"/>
      <c r="M508" s="134" t="s">
        <v>19</v>
      </c>
      <c r="N508" s="135" t="s">
        <v>46</v>
      </c>
      <c r="P508" s="136">
        <f>O508*H508</f>
        <v>0</v>
      </c>
      <c r="Q508" s="136">
        <v>0.99007999999999996</v>
      </c>
      <c r="R508" s="136">
        <f>Q508*H508</f>
        <v>15.854151040000001</v>
      </c>
      <c r="S508" s="136">
        <v>0</v>
      </c>
      <c r="T508" s="137">
        <f>S508*H508</f>
        <v>0</v>
      </c>
      <c r="AR508" s="138" t="s">
        <v>172</v>
      </c>
      <c r="AT508" s="138" t="s">
        <v>167</v>
      </c>
      <c r="AU508" s="138" t="s">
        <v>84</v>
      </c>
      <c r="AY508" s="17" t="s">
        <v>165</v>
      </c>
      <c r="BE508" s="139">
        <f>IF(N508="základní",J508,0)</f>
        <v>0</v>
      </c>
      <c r="BF508" s="139">
        <f>IF(N508="snížená",J508,0)</f>
        <v>0</v>
      </c>
      <c r="BG508" s="139">
        <f>IF(N508="zákl. přenesená",J508,0)</f>
        <v>0</v>
      </c>
      <c r="BH508" s="139">
        <f>IF(N508="sníž. přenesená",J508,0)</f>
        <v>0</v>
      </c>
      <c r="BI508" s="139">
        <f>IF(N508="nulová",J508,0)</f>
        <v>0</v>
      </c>
      <c r="BJ508" s="17" t="s">
        <v>14</v>
      </c>
      <c r="BK508" s="139">
        <f>ROUND(I508*H508,2)</f>
        <v>0</v>
      </c>
      <c r="BL508" s="17" t="s">
        <v>172</v>
      </c>
      <c r="BM508" s="138" t="s">
        <v>568</v>
      </c>
    </row>
    <row r="509" spans="2:65" s="1" customFormat="1">
      <c r="B509" s="32"/>
      <c r="D509" s="140" t="s">
        <v>174</v>
      </c>
      <c r="F509" s="141" t="s">
        <v>569</v>
      </c>
      <c r="I509" s="142"/>
      <c r="L509" s="32"/>
      <c r="M509" s="143"/>
      <c r="T509" s="53"/>
      <c r="AT509" s="17" t="s">
        <v>174</v>
      </c>
      <c r="AU509" s="17" t="s">
        <v>84</v>
      </c>
    </row>
    <row r="510" spans="2:65" s="12" customFormat="1">
      <c r="B510" s="144"/>
      <c r="D510" s="145" t="s">
        <v>176</v>
      </c>
      <c r="E510" s="146" t="s">
        <v>19</v>
      </c>
      <c r="F510" s="147" t="s">
        <v>502</v>
      </c>
      <c r="H510" s="146" t="s">
        <v>19</v>
      </c>
      <c r="I510" s="148"/>
      <c r="L510" s="144"/>
      <c r="M510" s="149"/>
      <c r="T510" s="150"/>
      <c r="AT510" s="146" t="s">
        <v>176</v>
      </c>
      <c r="AU510" s="146" t="s">
        <v>84</v>
      </c>
      <c r="AV510" s="12" t="s">
        <v>14</v>
      </c>
      <c r="AW510" s="12" t="s">
        <v>37</v>
      </c>
      <c r="AX510" s="12" t="s">
        <v>75</v>
      </c>
      <c r="AY510" s="146" t="s">
        <v>165</v>
      </c>
    </row>
    <row r="511" spans="2:65" s="13" customFormat="1">
      <c r="B511" s="151"/>
      <c r="D511" s="145" t="s">
        <v>176</v>
      </c>
      <c r="E511" s="152" t="s">
        <v>19</v>
      </c>
      <c r="F511" s="153" t="s">
        <v>570</v>
      </c>
      <c r="H511" s="154">
        <v>16.013000000000002</v>
      </c>
      <c r="I511" s="155"/>
      <c r="L511" s="151"/>
      <c r="M511" s="156"/>
      <c r="T511" s="157"/>
      <c r="AT511" s="152" t="s">
        <v>176</v>
      </c>
      <c r="AU511" s="152" t="s">
        <v>84</v>
      </c>
      <c r="AV511" s="13" t="s">
        <v>84</v>
      </c>
      <c r="AW511" s="13" t="s">
        <v>37</v>
      </c>
      <c r="AX511" s="13" t="s">
        <v>75</v>
      </c>
      <c r="AY511" s="152" t="s">
        <v>165</v>
      </c>
    </row>
    <row r="512" spans="2:65" s="14" customFormat="1">
      <c r="B512" s="158"/>
      <c r="D512" s="145" t="s">
        <v>176</v>
      </c>
      <c r="E512" s="159" t="s">
        <v>19</v>
      </c>
      <c r="F512" s="160" t="s">
        <v>179</v>
      </c>
      <c r="H512" s="161">
        <v>16.013000000000002</v>
      </c>
      <c r="I512" s="162"/>
      <c r="L512" s="158"/>
      <c r="M512" s="163"/>
      <c r="T512" s="164"/>
      <c r="AT512" s="159" t="s">
        <v>176</v>
      </c>
      <c r="AU512" s="159" t="s">
        <v>84</v>
      </c>
      <c r="AV512" s="14" t="s">
        <v>172</v>
      </c>
      <c r="AW512" s="14" t="s">
        <v>37</v>
      </c>
      <c r="AX512" s="14" t="s">
        <v>14</v>
      </c>
      <c r="AY512" s="159" t="s">
        <v>165</v>
      </c>
    </row>
    <row r="513" spans="2:65" s="1" customFormat="1" ht="24.15" customHeight="1">
      <c r="B513" s="32"/>
      <c r="C513" s="127" t="s">
        <v>571</v>
      </c>
      <c r="D513" s="127" t="s">
        <v>167</v>
      </c>
      <c r="E513" s="128" t="s">
        <v>572</v>
      </c>
      <c r="F513" s="129" t="s">
        <v>573</v>
      </c>
      <c r="G513" s="130" t="s">
        <v>213</v>
      </c>
      <c r="H513" s="131">
        <v>13.331</v>
      </c>
      <c r="I513" s="132"/>
      <c r="J513" s="133">
        <f>ROUND(I513*H513,2)</f>
        <v>0</v>
      </c>
      <c r="K513" s="129" t="s">
        <v>171</v>
      </c>
      <c r="L513" s="32"/>
      <c r="M513" s="134" t="s">
        <v>19</v>
      </c>
      <c r="N513" s="135" t="s">
        <v>46</v>
      </c>
      <c r="P513" s="136">
        <f>O513*H513</f>
        <v>0</v>
      </c>
      <c r="Q513" s="136">
        <v>2.5018699999999998</v>
      </c>
      <c r="R513" s="136">
        <f>Q513*H513</f>
        <v>33.352428969999998</v>
      </c>
      <c r="S513" s="136">
        <v>0</v>
      </c>
      <c r="T513" s="137">
        <f>S513*H513</f>
        <v>0</v>
      </c>
      <c r="AR513" s="138" t="s">
        <v>172</v>
      </c>
      <c r="AT513" s="138" t="s">
        <v>167</v>
      </c>
      <c r="AU513" s="138" t="s">
        <v>84</v>
      </c>
      <c r="AY513" s="17" t="s">
        <v>165</v>
      </c>
      <c r="BE513" s="139">
        <f>IF(N513="základní",J513,0)</f>
        <v>0</v>
      </c>
      <c r="BF513" s="139">
        <f>IF(N513="snížená",J513,0)</f>
        <v>0</v>
      </c>
      <c r="BG513" s="139">
        <f>IF(N513="zákl. přenesená",J513,0)</f>
        <v>0</v>
      </c>
      <c r="BH513" s="139">
        <f>IF(N513="sníž. přenesená",J513,0)</f>
        <v>0</v>
      </c>
      <c r="BI513" s="139">
        <f>IF(N513="nulová",J513,0)</f>
        <v>0</v>
      </c>
      <c r="BJ513" s="17" t="s">
        <v>14</v>
      </c>
      <c r="BK513" s="139">
        <f>ROUND(I513*H513,2)</f>
        <v>0</v>
      </c>
      <c r="BL513" s="17" t="s">
        <v>172</v>
      </c>
      <c r="BM513" s="138" t="s">
        <v>574</v>
      </c>
    </row>
    <row r="514" spans="2:65" s="1" customFormat="1">
      <c r="B514" s="32"/>
      <c r="D514" s="140" t="s">
        <v>174</v>
      </c>
      <c r="F514" s="141" t="s">
        <v>575</v>
      </c>
      <c r="I514" s="142"/>
      <c r="L514" s="32"/>
      <c r="M514" s="143"/>
      <c r="T514" s="53"/>
      <c r="AT514" s="17" t="s">
        <v>174</v>
      </c>
      <c r="AU514" s="17" t="s">
        <v>84</v>
      </c>
    </row>
    <row r="515" spans="2:65" s="12" customFormat="1">
      <c r="B515" s="144"/>
      <c r="D515" s="145" t="s">
        <v>176</v>
      </c>
      <c r="E515" s="146" t="s">
        <v>19</v>
      </c>
      <c r="F515" s="147" t="s">
        <v>496</v>
      </c>
      <c r="H515" s="146" t="s">
        <v>19</v>
      </c>
      <c r="I515" s="148"/>
      <c r="L515" s="144"/>
      <c r="M515" s="149"/>
      <c r="T515" s="150"/>
      <c r="AT515" s="146" t="s">
        <v>176</v>
      </c>
      <c r="AU515" s="146" t="s">
        <v>84</v>
      </c>
      <c r="AV515" s="12" t="s">
        <v>14</v>
      </c>
      <c r="AW515" s="12" t="s">
        <v>37</v>
      </c>
      <c r="AX515" s="12" t="s">
        <v>75</v>
      </c>
      <c r="AY515" s="146" t="s">
        <v>165</v>
      </c>
    </row>
    <row r="516" spans="2:65" s="13" customFormat="1">
      <c r="B516" s="151"/>
      <c r="D516" s="145" t="s">
        <v>176</v>
      </c>
      <c r="E516" s="152" t="s">
        <v>19</v>
      </c>
      <c r="F516" s="153" t="s">
        <v>576</v>
      </c>
      <c r="H516" s="154">
        <v>1.905</v>
      </c>
      <c r="I516" s="155"/>
      <c r="L516" s="151"/>
      <c r="M516" s="156"/>
      <c r="T516" s="157"/>
      <c r="AT516" s="152" t="s">
        <v>176</v>
      </c>
      <c r="AU516" s="152" t="s">
        <v>84</v>
      </c>
      <c r="AV516" s="13" t="s">
        <v>84</v>
      </c>
      <c r="AW516" s="13" t="s">
        <v>37</v>
      </c>
      <c r="AX516" s="13" t="s">
        <v>75</v>
      </c>
      <c r="AY516" s="152" t="s">
        <v>165</v>
      </c>
    </row>
    <row r="517" spans="2:65" s="12" customFormat="1">
      <c r="B517" s="144"/>
      <c r="D517" s="145" t="s">
        <v>176</v>
      </c>
      <c r="E517" s="146" t="s">
        <v>19</v>
      </c>
      <c r="F517" s="147" t="s">
        <v>577</v>
      </c>
      <c r="H517" s="146" t="s">
        <v>19</v>
      </c>
      <c r="I517" s="148"/>
      <c r="L517" s="144"/>
      <c r="M517" s="149"/>
      <c r="T517" s="150"/>
      <c r="AT517" s="146" t="s">
        <v>176</v>
      </c>
      <c r="AU517" s="146" t="s">
        <v>84</v>
      </c>
      <c r="AV517" s="12" t="s">
        <v>14</v>
      </c>
      <c r="AW517" s="12" t="s">
        <v>37</v>
      </c>
      <c r="AX517" s="12" t="s">
        <v>75</v>
      </c>
      <c r="AY517" s="146" t="s">
        <v>165</v>
      </c>
    </row>
    <row r="518" spans="2:65" s="13" customFormat="1">
      <c r="B518" s="151"/>
      <c r="D518" s="145" t="s">
        <v>176</v>
      </c>
      <c r="E518" s="152" t="s">
        <v>19</v>
      </c>
      <c r="F518" s="153" t="s">
        <v>578</v>
      </c>
      <c r="H518" s="154">
        <v>1.4119999999999999</v>
      </c>
      <c r="I518" s="155"/>
      <c r="L518" s="151"/>
      <c r="M518" s="156"/>
      <c r="T518" s="157"/>
      <c r="AT518" s="152" t="s">
        <v>176</v>
      </c>
      <c r="AU518" s="152" t="s">
        <v>84</v>
      </c>
      <c r="AV518" s="13" t="s">
        <v>84</v>
      </c>
      <c r="AW518" s="13" t="s">
        <v>37</v>
      </c>
      <c r="AX518" s="13" t="s">
        <v>75</v>
      </c>
      <c r="AY518" s="152" t="s">
        <v>165</v>
      </c>
    </row>
    <row r="519" spans="2:65" s="12" customFormat="1">
      <c r="B519" s="144"/>
      <c r="D519" s="145" t="s">
        <v>176</v>
      </c>
      <c r="E519" s="146" t="s">
        <v>19</v>
      </c>
      <c r="F519" s="147" t="s">
        <v>524</v>
      </c>
      <c r="H519" s="146" t="s">
        <v>19</v>
      </c>
      <c r="I519" s="148"/>
      <c r="L519" s="144"/>
      <c r="M519" s="149"/>
      <c r="T519" s="150"/>
      <c r="AT519" s="146" t="s">
        <v>176</v>
      </c>
      <c r="AU519" s="146" t="s">
        <v>84</v>
      </c>
      <c r="AV519" s="12" t="s">
        <v>14</v>
      </c>
      <c r="AW519" s="12" t="s">
        <v>37</v>
      </c>
      <c r="AX519" s="12" t="s">
        <v>75</v>
      </c>
      <c r="AY519" s="146" t="s">
        <v>165</v>
      </c>
    </row>
    <row r="520" spans="2:65" s="13" customFormat="1" ht="20.399999999999999">
      <c r="B520" s="151"/>
      <c r="D520" s="145" t="s">
        <v>176</v>
      </c>
      <c r="E520" s="152" t="s">
        <v>19</v>
      </c>
      <c r="F520" s="153" t="s">
        <v>579</v>
      </c>
      <c r="H520" s="154">
        <v>8.5419999999999998</v>
      </c>
      <c r="I520" s="155"/>
      <c r="L520" s="151"/>
      <c r="M520" s="156"/>
      <c r="T520" s="157"/>
      <c r="AT520" s="152" t="s">
        <v>176</v>
      </c>
      <c r="AU520" s="152" t="s">
        <v>84</v>
      </c>
      <c r="AV520" s="13" t="s">
        <v>84</v>
      </c>
      <c r="AW520" s="13" t="s">
        <v>37</v>
      </c>
      <c r="AX520" s="13" t="s">
        <v>75</v>
      </c>
      <c r="AY520" s="152" t="s">
        <v>165</v>
      </c>
    </row>
    <row r="521" spans="2:65" s="12" customFormat="1">
      <c r="B521" s="144"/>
      <c r="D521" s="145" t="s">
        <v>176</v>
      </c>
      <c r="E521" s="146" t="s">
        <v>19</v>
      </c>
      <c r="F521" s="147" t="s">
        <v>500</v>
      </c>
      <c r="H521" s="146" t="s">
        <v>19</v>
      </c>
      <c r="I521" s="148"/>
      <c r="L521" s="144"/>
      <c r="M521" s="149"/>
      <c r="T521" s="150"/>
      <c r="AT521" s="146" t="s">
        <v>176</v>
      </c>
      <c r="AU521" s="146" t="s">
        <v>84</v>
      </c>
      <c r="AV521" s="12" t="s">
        <v>14</v>
      </c>
      <c r="AW521" s="12" t="s">
        <v>37</v>
      </c>
      <c r="AX521" s="12" t="s">
        <v>75</v>
      </c>
      <c r="AY521" s="146" t="s">
        <v>165</v>
      </c>
    </row>
    <row r="522" spans="2:65" s="13" customFormat="1">
      <c r="B522" s="151"/>
      <c r="D522" s="145" t="s">
        <v>176</v>
      </c>
      <c r="E522" s="152" t="s">
        <v>19</v>
      </c>
      <c r="F522" s="153" t="s">
        <v>580</v>
      </c>
      <c r="H522" s="154">
        <v>1.472</v>
      </c>
      <c r="I522" s="155"/>
      <c r="L522" s="151"/>
      <c r="M522" s="156"/>
      <c r="T522" s="157"/>
      <c r="AT522" s="152" t="s">
        <v>176</v>
      </c>
      <c r="AU522" s="152" t="s">
        <v>84</v>
      </c>
      <c r="AV522" s="13" t="s">
        <v>84</v>
      </c>
      <c r="AW522" s="13" t="s">
        <v>37</v>
      </c>
      <c r="AX522" s="13" t="s">
        <v>75</v>
      </c>
      <c r="AY522" s="152" t="s">
        <v>165</v>
      </c>
    </row>
    <row r="523" spans="2:65" s="14" customFormat="1">
      <c r="B523" s="158"/>
      <c r="D523" s="145" t="s">
        <v>176</v>
      </c>
      <c r="E523" s="159" t="s">
        <v>19</v>
      </c>
      <c r="F523" s="160" t="s">
        <v>179</v>
      </c>
      <c r="H523" s="161">
        <v>13.331</v>
      </c>
      <c r="I523" s="162"/>
      <c r="L523" s="158"/>
      <c r="M523" s="163"/>
      <c r="T523" s="164"/>
      <c r="AT523" s="159" t="s">
        <v>176</v>
      </c>
      <c r="AU523" s="159" t="s">
        <v>84</v>
      </c>
      <c r="AV523" s="14" t="s">
        <v>172</v>
      </c>
      <c r="AW523" s="14" t="s">
        <v>37</v>
      </c>
      <c r="AX523" s="14" t="s">
        <v>14</v>
      </c>
      <c r="AY523" s="159" t="s">
        <v>165</v>
      </c>
    </row>
    <row r="524" spans="2:65" s="1" customFormat="1" ht="21.75" customHeight="1">
      <c r="B524" s="32"/>
      <c r="C524" s="127" t="s">
        <v>581</v>
      </c>
      <c r="D524" s="127" t="s">
        <v>167</v>
      </c>
      <c r="E524" s="128" t="s">
        <v>582</v>
      </c>
      <c r="F524" s="129" t="s">
        <v>583</v>
      </c>
      <c r="G524" s="130" t="s">
        <v>170</v>
      </c>
      <c r="H524" s="131">
        <v>219.41300000000001</v>
      </c>
      <c r="I524" s="132"/>
      <c r="J524" s="133">
        <f>ROUND(I524*H524,2)</f>
        <v>0</v>
      </c>
      <c r="K524" s="129" t="s">
        <v>171</v>
      </c>
      <c r="L524" s="32"/>
      <c r="M524" s="134" t="s">
        <v>19</v>
      </c>
      <c r="N524" s="135" t="s">
        <v>46</v>
      </c>
      <c r="P524" s="136">
        <f>O524*H524</f>
        <v>0</v>
      </c>
      <c r="Q524" s="136">
        <v>3.46E-3</v>
      </c>
      <c r="R524" s="136">
        <f>Q524*H524</f>
        <v>0.75916897999999999</v>
      </c>
      <c r="S524" s="136">
        <v>0</v>
      </c>
      <c r="T524" s="137">
        <f>S524*H524</f>
        <v>0</v>
      </c>
      <c r="AR524" s="138" t="s">
        <v>172</v>
      </c>
      <c r="AT524" s="138" t="s">
        <v>167</v>
      </c>
      <c r="AU524" s="138" t="s">
        <v>84</v>
      </c>
      <c r="AY524" s="17" t="s">
        <v>165</v>
      </c>
      <c r="BE524" s="139">
        <f>IF(N524="základní",J524,0)</f>
        <v>0</v>
      </c>
      <c r="BF524" s="139">
        <f>IF(N524="snížená",J524,0)</f>
        <v>0</v>
      </c>
      <c r="BG524" s="139">
        <f>IF(N524="zákl. přenesená",J524,0)</f>
        <v>0</v>
      </c>
      <c r="BH524" s="139">
        <f>IF(N524="sníž. přenesená",J524,0)</f>
        <v>0</v>
      </c>
      <c r="BI524" s="139">
        <f>IF(N524="nulová",J524,0)</f>
        <v>0</v>
      </c>
      <c r="BJ524" s="17" t="s">
        <v>14</v>
      </c>
      <c r="BK524" s="139">
        <f>ROUND(I524*H524,2)</f>
        <v>0</v>
      </c>
      <c r="BL524" s="17" t="s">
        <v>172</v>
      </c>
      <c r="BM524" s="138" t="s">
        <v>584</v>
      </c>
    </row>
    <row r="525" spans="2:65" s="1" customFormat="1">
      <c r="B525" s="32"/>
      <c r="D525" s="140" t="s">
        <v>174</v>
      </c>
      <c r="F525" s="141" t="s">
        <v>585</v>
      </c>
      <c r="I525" s="142"/>
      <c r="L525" s="32"/>
      <c r="M525" s="143"/>
      <c r="T525" s="53"/>
      <c r="AT525" s="17" t="s">
        <v>174</v>
      </c>
      <c r="AU525" s="17" t="s">
        <v>84</v>
      </c>
    </row>
    <row r="526" spans="2:65" s="12" customFormat="1">
      <c r="B526" s="144"/>
      <c r="D526" s="145" t="s">
        <v>176</v>
      </c>
      <c r="E526" s="146" t="s">
        <v>19</v>
      </c>
      <c r="F526" s="147" t="s">
        <v>496</v>
      </c>
      <c r="H526" s="146" t="s">
        <v>19</v>
      </c>
      <c r="I526" s="148"/>
      <c r="L526" s="144"/>
      <c r="M526" s="149"/>
      <c r="T526" s="150"/>
      <c r="AT526" s="146" t="s">
        <v>176</v>
      </c>
      <c r="AU526" s="146" t="s">
        <v>84</v>
      </c>
      <c r="AV526" s="12" t="s">
        <v>14</v>
      </c>
      <c r="AW526" s="12" t="s">
        <v>37</v>
      </c>
      <c r="AX526" s="12" t="s">
        <v>75</v>
      </c>
      <c r="AY526" s="146" t="s">
        <v>165</v>
      </c>
    </row>
    <row r="527" spans="2:65" s="13" customFormat="1">
      <c r="B527" s="151"/>
      <c r="D527" s="145" t="s">
        <v>176</v>
      </c>
      <c r="E527" s="152" t="s">
        <v>19</v>
      </c>
      <c r="F527" s="153" t="s">
        <v>586</v>
      </c>
      <c r="H527" s="154">
        <v>31.75</v>
      </c>
      <c r="I527" s="155"/>
      <c r="L527" s="151"/>
      <c r="M527" s="156"/>
      <c r="T527" s="157"/>
      <c r="AT527" s="152" t="s">
        <v>176</v>
      </c>
      <c r="AU527" s="152" t="s">
        <v>84</v>
      </c>
      <c r="AV527" s="13" t="s">
        <v>84</v>
      </c>
      <c r="AW527" s="13" t="s">
        <v>37</v>
      </c>
      <c r="AX527" s="13" t="s">
        <v>75</v>
      </c>
      <c r="AY527" s="152" t="s">
        <v>165</v>
      </c>
    </row>
    <row r="528" spans="2:65" s="12" customFormat="1">
      <c r="B528" s="144"/>
      <c r="D528" s="145" t="s">
        <v>176</v>
      </c>
      <c r="E528" s="146" t="s">
        <v>19</v>
      </c>
      <c r="F528" s="147" t="s">
        <v>577</v>
      </c>
      <c r="H528" s="146" t="s">
        <v>19</v>
      </c>
      <c r="I528" s="148"/>
      <c r="L528" s="144"/>
      <c r="M528" s="149"/>
      <c r="T528" s="150"/>
      <c r="AT528" s="146" t="s">
        <v>176</v>
      </c>
      <c r="AU528" s="146" t="s">
        <v>84</v>
      </c>
      <c r="AV528" s="12" t="s">
        <v>14</v>
      </c>
      <c r="AW528" s="12" t="s">
        <v>37</v>
      </c>
      <c r="AX528" s="12" t="s">
        <v>75</v>
      </c>
      <c r="AY528" s="146" t="s">
        <v>165</v>
      </c>
    </row>
    <row r="529" spans="2:65" s="13" customFormat="1">
      <c r="B529" s="151"/>
      <c r="D529" s="145" t="s">
        <v>176</v>
      </c>
      <c r="E529" s="152" t="s">
        <v>19</v>
      </c>
      <c r="F529" s="153" t="s">
        <v>587</v>
      </c>
      <c r="H529" s="154">
        <v>20.100000000000001</v>
      </c>
      <c r="I529" s="155"/>
      <c r="L529" s="151"/>
      <c r="M529" s="156"/>
      <c r="T529" s="157"/>
      <c r="AT529" s="152" t="s">
        <v>176</v>
      </c>
      <c r="AU529" s="152" t="s">
        <v>84</v>
      </c>
      <c r="AV529" s="13" t="s">
        <v>84</v>
      </c>
      <c r="AW529" s="13" t="s">
        <v>37</v>
      </c>
      <c r="AX529" s="13" t="s">
        <v>75</v>
      </c>
      <c r="AY529" s="152" t="s">
        <v>165</v>
      </c>
    </row>
    <row r="530" spans="2:65" s="12" customFormat="1">
      <c r="B530" s="144"/>
      <c r="D530" s="145" t="s">
        <v>176</v>
      </c>
      <c r="E530" s="146" t="s">
        <v>19</v>
      </c>
      <c r="F530" s="147" t="s">
        <v>524</v>
      </c>
      <c r="H530" s="146" t="s">
        <v>19</v>
      </c>
      <c r="I530" s="148"/>
      <c r="L530" s="144"/>
      <c r="M530" s="149"/>
      <c r="T530" s="150"/>
      <c r="AT530" s="146" t="s">
        <v>176</v>
      </c>
      <c r="AU530" s="146" t="s">
        <v>84</v>
      </c>
      <c r="AV530" s="12" t="s">
        <v>14</v>
      </c>
      <c r="AW530" s="12" t="s">
        <v>37</v>
      </c>
      <c r="AX530" s="12" t="s">
        <v>75</v>
      </c>
      <c r="AY530" s="146" t="s">
        <v>165</v>
      </c>
    </row>
    <row r="531" spans="2:65" s="13" customFormat="1">
      <c r="B531" s="151"/>
      <c r="D531" s="145" t="s">
        <v>176</v>
      </c>
      <c r="E531" s="152" t="s">
        <v>19</v>
      </c>
      <c r="F531" s="153" t="s">
        <v>588</v>
      </c>
      <c r="H531" s="154">
        <v>70.319999999999993</v>
      </c>
      <c r="I531" s="155"/>
      <c r="L531" s="151"/>
      <c r="M531" s="156"/>
      <c r="T531" s="157"/>
      <c r="AT531" s="152" t="s">
        <v>176</v>
      </c>
      <c r="AU531" s="152" t="s">
        <v>84</v>
      </c>
      <c r="AV531" s="13" t="s">
        <v>84</v>
      </c>
      <c r="AW531" s="13" t="s">
        <v>37</v>
      </c>
      <c r="AX531" s="13" t="s">
        <v>75</v>
      </c>
      <c r="AY531" s="152" t="s">
        <v>165</v>
      </c>
    </row>
    <row r="532" spans="2:65" s="13" customFormat="1">
      <c r="B532" s="151"/>
      <c r="D532" s="145" t="s">
        <v>176</v>
      </c>
      <c r="E532" s="152" t="s">
        <v>19</v>
      </c>
      <c r="F532" s="153" t="s">
        <v>589</v>
      </c>
      <c r="H532" s="154">
        <v>56.924999999999997</v>
      </c>
      <c r="I532" s="155"/>
      <c r="L532" s="151"/>
      <c r="M532" s="156"/>
      <c r="T532" s="157"/>
      <c r="AT532" s="152" t="s">
        <v>176</v>
      </c>
      <c r="AU532" s="152" t="s">
        <v>84</v>
      </c>
      <c r="AV532" s="13" t="s">
        <v>84</v>
      </c>
      <c r="AW532" s="13" t="s">
        <v>37</v>
      </c>
      <c r="AX532" s="13" t="s">
        <v>75</v>
      </c>
      <c r="AY532" s="152" t="s">
        <v>165</v>
      </c>
    </row>
    <row r="533" spans="2:65" s="12" customFormat="1">
      <c r="B533" s="144"/>
      <c r="D533" s="145" t="s">
        <v>176</v>
      </c>
      <c r="E533" s="146" t="s">
        <v>19</v>
      </c>
      <c r="F533" s="147" t="s">
        <v>500</v>
      </c>
      <c r="H533" s="146" t="s">
        <v>19</v>
      </c>
      <c r="I533" s="148"/>
      <c r="L533" s="144"/>
      <c r="M533" s="149"/>
      <c r="T533" s="150"/>
      <c r="AT533" s="146" t="s">
        <v>176</v>
      </c>
      <c r="AU533" s="146" t="s">
        <v>84</v>
      </c>
      <c r="AV533" s="12" t="s">
        <v>14</v>
      </c>
      <c r="AW533" s="12" t="s">
        <v>37</v>
      </c>
      <c r="AX533" s="12" t="s">
        <v>75</v>
      </c>
      <c r="AY533" s="146" t="s">
        <v>165</v>
      </c>
    </row>
    <row r="534" spans="2:65" s="13" customFormat="1">
      <c r="B534" s="151"/>
      <c r="D534" s="145" t="s">
        <v>176</v>
      </c>
      <c r="E534" s="152" t="s">
        <v>19</v>
      </c>
      <c r="F534" s="153" t="s">
        <v>590</v>
      </c>
      <c r="H534" s="154">
        <v>40.317999999999998</v>
      </c>
      <c r="I534" s="155"/>
      <c r="L534" s="151"/>
      <c r="M534" s="156"/>
      <c r="T534" s="157"/>
      <c r="AT534" s="152" t="s">
        <v>176</v>
      </c>
      <c r="AU534" s="152" t="s">
        <v>84</v>
      </c>
      <c r="AV534" s="13" t="s">
        <v>84</v>
      </c>
      <c r="AW534" s="13" t="s">
        <v>37</v>
      </c>
      <c r="AX534" s="13" t="s">
        <v>75</v>
      </c>
      <c r="AY534" s="152" t="s">
        <v>165</v>
      </c>
    </row>
    <row r="535" spans="2:65" s="14" customFormat="1">
      <c r="B535" s="158"/>
      <c r="D535" s="145" t="s">
        <v>176</v>
      </c>
      <c r="E535" s="159" t="s">
        <v>19</v>
      </c>
      <c r="F535" s="160" t="s">
        <v>179</v>
      </c>
      <c r="H535" s="161">
        <v>219.41300000000001</v>
      </c>
      <c r="I535" s="162"/>
      <c r="L535" s="158"/>
      <c r="M535" s="163"/>
      <c r="T535" s="164"/>
      <c r="AT535" s="159" t="s">
        <v>176</v>
      </c>
      <c r="AU535" s="159" t="s">
        <v>84</v>
      </c>
      <c r="AV535" s="14" t="s">
        <v>172</v>
      </c>
      <c r="AW535" s="14" t="s">
        <v>37</v>
      </c>
      <c r="AX535" s="14" t="s">
        <v>14</v>
      </c>
      <c r="AY535" s="159" t="s">
        <v>165</v>
      </c>
    </row>
    <row r="536" spans="2:65" s="1" customFormat="1" ht="24.15" customHeight="1">
      <c r="B536" s="32"/>
      <c r="C536" s="127" t="s">
        <v>591</v>
      </c>
      <c r="D536" s="127" t="s">
        <v>167</v>
      </c>
      <c r="E536" s="128" t="s">
        <v>592</v>
      </c>
      <c r="F536" s="129" t="s">
        <v>593</v>
      </c>
      <c r="G536" s="130" t="s">
        <v>170</v>
      </c>
      <c r="H536" s="131">
        <v>219.41300000000001</v>
      </c>
      <c r="I536" s="132"/>
      <c r="J536" s="133">
        <f>ROUND(I536*H536,2)</f>
        <v>0</v>
      </c>
      <c r="K536" s="129" t="s">
        <v>171</v>
      </c>
      <c r="L536" s="32"/>
      <c r="M536" s="134" t="s">
        <v>19</v>
      </c>
      <c r="N536" s="135" t="s">
        <v>46</v>
      </c>
      <c r="P536" s="136">
        <f>O536*H536</f>
        <v>0</v>
      </c>
      <c r="Q536" s="136">
        <v>0</v>
      </c>
      <c r="R536" s="136">
        <f>Q536*H536</f>
        <v>0</v>
      </c>
      <c r="S536" s="136">
        <v>0</v>
      </c>
      <c r="T536" s="137">
        <f>S536*H536</f>
        <v>0</v>
      </c>
      <c r="AR536" s="138" t="s">
        <v>172</v>
      </c>
      <c r="AT536" s="138" t="s">
        <v>167</v>
      </c>
      <c r="AU536" s="138" t="s">
        <v>84</v>
      </c>
      <c r="AY536" s="17" t="s">
        <v>165</v>
      </c>
      <c r="BE536" s="139">
        <f>IF(N536="základní",J536,0)</f>
        <v>0</v>
      </c>
      <c r="BF536" s="139">
        <f>IF(N536="snížená",J536,0)</f>
        <v>0</v>
      </c>
      <c r="BG536" s="139">
        <f>IF(N536="zákl. přenesená",J536,0)</f>
        <v>0</v>
      </c>
      <c r="BH536" s="139">
        <f>IF(N536="sníž. přenesená",J536,0)</f>
        <v>0</v>
      </c>
      <c r="BI536" s="139">
        <f>IF(N536="nulová",J536,0)</f>
        <v>0</v>
      </c>
      <c r="BJ536" s="17" t="s">
        <v>14</v>
      </c>
      <c r="BK536" s="139">
        <f>ROUND(I536*H536,2)</f>
        <v>0</v>
      </c>
      <c r="BL536" s="17" t="s">
        <v>172</v>
      </c>
      <c r="BM536" s="138" t="s">
        <v>594</v>
      </c>
    </row>
    <row r="537" spans="2:65" s="1" customFormat="1">
      <c r="B537" s="32"/>
      <c r="D537" s="140" t="s">
        <v>174</v>
      </c>
      <c r="F537" s="141" t="s">
        <v>595</v>
      </c>
      <c r="I537" s="142"/>
      <c r="L537" s="32"/>
      <c r="M537" s="143"/>
      <c r="T537" s="53"/>
      <c r="AT537" s="17" t="s">
        <v>174</v>
      </c>
      <c r="AU537" s="17" t="s">
        <v>84</v>
      </c>
    </row>
    <row r="538" spans="2:65" s="12" customFormat="1">
      <c r="B538" s="144"/>
      <c r="D538" s="145" t="s">
        <v>176</v>
      </c>
      <c r="E538" s="146" t="s">
        <v>19</v>
      </c>
      <c r="F538" s="147" t="s">
        <v>496</v>
      </c>
      <c r="H538" s="146" t="s">
        <v>19</v>
      </c>
      <c r="I538" s="148"/>
      <c r="L538" s="144"/>
      <c r="M538" s="149"/>
      <c r="T538" s="150"/>
      <c r="AT538" s="146" t="s">
        <v>176</v>
      </c>
      <c r="AU538" s="146" t="s">
        <v>84</v>
      </c>
      <c r="AV538" s="12" t="s">
        <v>14</v>
      </c>
      <c r="AW538" s="12" t="s">
        <v>37</v>
      </c>
      <c r="AX538" s="12" t="s">
        <v>75</v>
      </c>
      <c r="AY538" s="146" t="s">
        <v>165</v>
      </c>
    </row>
    <row r="539" spans="2:65" s="13" customFormat="1">
      <c r="B539" s="151"/>
      <c r="D539" s="145" t="s">
        <v>176</v>
      </c>
      <c r="E539" s="152" t="s">
        <v>19</v>
      </c>
      <c r="F539" s="153" t="s">
        <v>586</v>
      </c>
      <c r="H539" s="154">
        <v>31.75</v>
      </c>
      <c r="I539" s="155"/>
      <c r="L539" s="151"/>
      <c r="M539" s="156"/>
      <c r="T539" s="157"/>
      <c r="AT539" s="152" t="s">
        <v>176</v>
      </c>
      <c r="AU539" s="152" t="s">
        <v>84</v>
      </c>
      <c r="AV539" s="13" t="s">
        <v>84</v>
      </c>
      <c r="AW539" s="13" t="s">
        <v>37</v>
      </c>
      <c r="AX539" s="13" t="s">
        <v>75</v>
      </c>
      <c r="AY539" s="152" t="s">
        <v>165</v>
      </c>
    </row>
    <row r="540" spans="2:65" s="12" customFormat="1">
      <c r="B540" s="144"/>
      <c r="D540" s="145" t="s">
        <v>176</v>
      </c>
      <c r="E540" s="146" t="s">
        <v>19</v>
      </c>
      <c r="F540" s="147" t="s">
        <v>577</v>
      </c>
      <c r="H540" s="146" t="s">
        <v>19</v>
      </c>
      <c r="I540" s="148"/>
      <c r="L540" s="144"/>
      <c r="M540" s="149"/>
      <c r="T540" s="150"/>
      <c r="AT540" s="146" t="s">
        <v>176</v>
      </c>
      <c r="AU540" s="146" t="s">
        <v>84</v>
      </c>
      <c r="AV540" s="12" t="s">
        <v>14</v>
      </c>
      <c r="AW540" s="12" t="s">
        <v>37</v>
      </c>
      <c r="AX540" s="12" t="s">
        <v>75</v>
      </c>
      <c r="AY540" s="146" t="s">
        <v>165</v>
      </c>
    </row>
    <row r="541" spans="2:65" s="13" customFormat="1">
      <c r="B541" s="151"/>
      <c r="D541" s="145" t="s">
        <v>176</v>
      </c>
      <c r="E541" s="152" t="s">
        <v>19</v>
      </c>
      <c r="F541" s="153" t="s">
        <v>587</v>
      </c>
      <c r="H541" s="154">
        <v>20.100000000000001</v>
      </c>
      <c r="I541" s="155"/>
      <c r="L541" s="151"/>
      <c r="M541" s="156"/>
      <c r="T541" s="157"/>
      <c r="AT541" s="152" t="s">
        <v>176</v>
      </c>
      <c r="AU541" s="152" t="s">
        <v>84</v>
      </c>
      <c r="AV541" s="13" t="s">
        <v>84</v>
      </c>
      <c r="AW541" s="13" t="s">
        <v>37</v>
      </c>
      <c r="AX541" s="13" t="s">
        <v>75</v>
      </c>
      <c r="AY541" s="152" t="s">
        <v>165</v>
      </c>
    </row>
    <row r="542" spans="2:65" s="12" customFormat="1">
      <c r="B542" s="144"/>
      <c r="D542" s="145" t="s">
        <v>176</v>
      </c>
      <c r="E542" s="146" t="s">
        <v>19</v>
      </c>
      <c r="F542" s="147" t="s">
        <v>524</v>
      </c>
      <c r="H542" s="146" t="s">
        <v>19</v>
      </c>
      <c r="I542" s="148"/>
      <c r="L542" s="144"/>
      <c r="M542" s="149"/>
      <c r="T542" s="150"/>
      <c r="AT542" s="146" t="s">
        <v>176</v>
      </c>
      <c r="AU542" s="146" t="s">
        <v>84</v>
      </c>
      <c r="AV542" s="12" t="s">
        <v>14</v>
      </c>
      <c r="AW542" s="12" t="s">
        <v>37</v>
      </c>
      <c r="AX542" s="12" t="s">
        <v>75</v>
      </c>
      <c r="AY542" s="146" t="s">
        <v>165</v>
      </c>
    </row>
    <row r="543" spans="2:65" s="13" customFormat="1">
      <c r="B543" s="151"/>
      <c r="D543" s="145" t="s">
        <v>176</v>
      </c>
      <c r="E543" s="152" t="s">
        <v>19</v>
      </c>
      <c r="F543" s="153" t="s">
        <v>588</v>
      </c>
      <c r="H543" s="154">
        <v>70.319999999999993</v>
      </c>
      <c r="I543" s="155"/>
      <c r="L543" s="151"/>
      <c r="M543" s="156"/>
      <c r="T543" s="157"/>
      <c r="AT543" s="152" t="s">
        <v>176</v>
      </c>
      <c r="AU543" s="152" t="s">
        <v>84</v>
      </c>
      <c r="AV543" s="13" t="s">
        <v>84</v>
      </c>
      <c r="AW543" s="13" t="s">
        <v>37</v>
      </c>
      <c r="AX543" s="13" t="s">
        <v>75</v>
      </c>
      <c r="AY543" s="152" t="s">
        <v>165</v>
      </c>
    </row>
    <row r="544" spans="2:65" s="13" customFormat="1">
      <c r="B544" s="151"/>
      <c r="D544" s="145" t="s">
        <v>176</v>
      </c>
      <c r="E544" s="152" t="s">
        <v>19</v>
      </c>
      <c r="F544" s="153" t="s">
        <v>589</v>
      </c>
      <c r="H544" s="154">
        <v>56.924999999999997</v>
      </c>
      <c r="I544" s="155"/>
      <c r="L544" s="151"/>
      <c r="M544" s="156"/>
      <c r="T544" s="157"/>
      <c r="AT544" s="152" t="s">
        <v>176</v>
      </c>
      <c r="AU544" s="152" t="s">
        <v>84</v>
      </c>
      <c r="AV544" s="13" t="s">
        <v>84</v>
      </c>
      <c r="AW544" s="13" t="s">
        <v>37</v>
      </c>
      <c r="AX544" s="13" t="s">
        <v>75</v>
      </c>
      <c r="AY544" s="152" t="s">
        <v>165</v>
      </c>
    </row>
    <row r="545" spans="2:65" s="12" customFormat="1">
      <c r="B545" s="144"/>
      <c r="D545" s="145" t="s">
        <v>176</v>
      </c>
      <c r="E545" s="146" t="s">
        <v>19</v>
      </c>
      <c r="F545" s="147" t="s">
        <v>500</v>
      </c>
      <c r="H545" s="146" t="s">
        <v>19</v>
      </c>
      <c r="I545" s="148"/>
      <c r="L545" s="144"/>
      <c r="M545" s="149"/>
      <c r="T545" s="150"/>
      <c r="AT545" s="146" t="s">
        <v>176</v>
      </c>
      <c r="AU545" s="146" t="s">
        <v>84</v>
      </c>
      <c r="AV545" s="12" t="s">
        <v>14</v>
      </c>
      <c r="AW545" s="12" t="s">
        <v>37</v>
      </c>
      <c r="AX545" s="12" t="s">
        <v>75</v>
      </c>
      <c r="AY545" s="146" t="s">
        <v>165</v>
      </c>
    </row>
    <row r="546" spans="2:65" s="13" customFormat="1">
      <c r="B546" s="151"/>
      <c r="D546" s="145" t="s">
        <v>176</v>
      </c>
      <c r="E546" s="152" t="s">
        <v>19</v>
      </c>
      <c r="F546" s="153" t="s">
        <v>590</v>
      </c>
      <c r="H546" s="154">
        <v>40.317999999999998</v>
      </c>
      <c r="I546" s="155"/>
      <c r="L546" s="151"/>
      <c r="M546" s="156"/>
      <c r="T546" s="157"/>
      <c r="AT546" s="152" t="s">
        <v>176</v>
      </c>
      <c r="AU546" s="152" t="s">
        <v>84</v>
      </c>
      <c r="AV546" s="13" t="s">
        <v>84</v>
      </c>
      <c r="AW546" s="13" t="s">
        <v>37</v>
      </c>
      <c r="AX546" s="13" t="s">
        <v>75</v>
      </c>
      <c r="AY546" s="152" t="s">
        <v>165</v>
      </c>
    </row>
    <row r="547" spans="2:65" s="14" customFormat="1">
      <c r="B547" s="158"/>
      <c r="D547" s="145" t="s">
        <v>176</v>
      </c>
      <c r="E547" s="159" t="s">
        <v>19</v>
      </c>
      <c r="F547" s="160" t="s">
        <v>179</v>
      </c>
      <c r="H547" s="161">
        <v>219.41300000000001</v>
      </c>
      <c r="I547" s="162"/>
      <c r="L547" s="158"/>
      <c r="M547" s="163"/>
      <c r="T547" s="164"/>
      <c r="AT547" s="159" t="s">
        <v>176</v>
      </c>
      <c r="AU547" s="159" t="s">
        <v>84</v>
      </c>
      <c r="AV547" s="14" t="s">
        <v>172</v>
      </c>
      <c r="AW547" s="14" t="s">
        <v>37</v>
      </c>
      <c r="AX547" s="14" t="s">
        <v>14</v>
      </c>
      <c r="AY547" s="159" t="s">
        <v>165</v>
      </c>
    </row>
    <row r="548" spans="2:65" s="1" customFormat="1" ht="55.5" customHeight="1">
      <c r="B548" s="32"/>
      <c r="C548" s="127" t="s">
        <v>596</v>
      </c>
      <c r="D548" s="127" t="s">
        <v>167</v>
      </c>
      <c r="E548" s="128" t="s">
        <v>597</v>
      </c>
      <c r="F548" s="129" t="s">
        <v>598</v>
      </c>
      <c r="G548" s="130" t="s">
        <v>307</v>
      </c>
      <c r="H548" s="131">
        <v>1.9770000000000001</v>
      </c>
      <c r="I548" s="132"/>
      <c r="J548" s="133">
        <f>ROUND(I548*H548,2)</f>
        <v>0</v>
      </c>
      <c r="K548" s="129" t="s">
        <v>171</v>
      </c>
      <c r="L548" s="32"/>
      <c r="M548" s="134" t="s">
        <v>19</v>
      </c>
      <c r="N548" s="135" t="s">
        <v>46</v>
      </c>
      <c r="P548" s="136">
        <f>O548*H548</f>
        <v>0</v>
      </c>
      <c r="Q548" s="136">
        <v>1.0593999999999999</v>
      </c>
      <c r="R548" s="136">
        <f>Q548*H548</f>
        <v>2.0944338</v>
      </c>
      <c r="S548" s="136">
        <v>0</v>
      </c>
      <c r="T548" s="137">
        <f>S548*H548</f>
        <v>0</v>
      </c>
      <c r="AR548" s="138" t="s">
        <v>172</v>
      </c>
      <c r="AT548" s="138" t="s">
        <v>167</v>
      </c>
      <c r="AU548" s="138" t="s">
        <v>84</v>
      </c>
      <c r="AY548" s="17" t="s">
        <v>165</v>
      </c>
      <c r="BE548" s="139">
        <f>IF(N548="základní",J548,0)</f>
        <v>0</v>
      </c>
      <c r="BF548" s="139">
        <f>IF(N548="snížená",J548,0)</f>
        <v>0</v>
      </c>
      <c r="BG548" s="139">
        <f>IF(N548="zákl. přenesená",J548,0)</f>
        <v>0</v>
      </c>
      <c r="BH548" s="139">
        <f>IF(N548="sníž. přenesená",J548,0)</f>
        <v>0</v>
      </c>
      <c r="BI548" s="139">
        <f>IF(N548="nulová",J548,0)</f>
        <v>0</v>
      </c>
      <c r="BJ548" s="17" t="s">
        <v>14</v>
      </c>
      <c r="BK548" s="139">
        <f>ROUND(I548*H548,2)</f>
        <v>0</v>
      </c>
      <c r="BL548" s="17" t="s">
        <v>172</v>
      </c>
      <c r="BM548" s="138" t="s">
        <v>599</v>
      </c>
    </row>
    <row r="549" spans="2:65" s="1" customFormat="1">
      <c r="B549" s="32"/>
      <c r="D549" s="140" t="s">
        <v>174</v>
      </c>
      <c r="F549" s="141" t="s">
        <v>600</v>
      </c>
      <c r="I549" s="142"/>
      <c r="L549" s="32"/>
      <c r="M549" s="143"/>
      <c r="T549" s="53"/>
      <c r="AT549" s="17" t="s">
        <v>174</v>
      </c>
      <c r="AU549" s="17" t="s">
        <v>84</v>
      </c>
    </row>
    <row r="550" spans="2:65" s="12" customFormat="1" ht="20.399999999999999">
      <c r="B550" s="144"/>
      <c r="D550" s="145" t="s">
        <v>176</v>
      </c>
      <c r="E550" s="146" t="s">
        <v>19</v>
      </c>
      <c r="F550" s="147" t="s">
        <v>601</v>
      </c>
      <c r="H550" s="146" t="s">
        <v>19</v>
      </c>
      <c r="I550" s="148"/>
      <c r="L550" s="144"/>
      <c r="M550" s="149"/>
      <c r="T550" s="150"/>
      <c r="AT550" s="146" t="s">
        <v>176</v>
      </c>
      <c r="AU550" s="146" t="s">
        <v>84</v>
      </c>
      <c r="AV550" s="12" t="s">
        <v>14</v>
      </c>
      <c r="AW550" s="12" t="s">
        <v>37</v>
      </c>
      <c r="AX550" s="12" t="s">
        <v>75</v>
      </c>
      <c r="AY550" s="146" t="s">
        <v>165</v>
      </c>
    </row>
    <row r="551" spans="2:65" s="13" customFormat="1">
      <c r="B551" s="151"/>
      <c r="D551" s="145" t="s">
        <v>176</v>
      </c>
      <c r="E551" s="152" t="s">
        <v>19</v>
      </c>
      <c r="F551" s="153" t="s">
        <v>602</v>
      </c>
      <c r="H551" s="154">
        <v>0.504</v>
      </c>
      <c r="I551" s="155"/>
      <c r="L551" s="151"/>
      <c r="M551" s="156"/>
      <c r="T551" s="157"/>
      <c r="AT551" s="152" t="s">
        <v>176</v>
      </c>
      <c r="AU551" s="152" t="s">
        <v>84</v>
      </c>
      <c r="AV551" s="13" t="s">
        <v>84</v>
      </c>
      <c r="AW551" s="13" t="s">
        <v>37</v>
      </c>
      <c r="AX551" s="13" t="s">
        <v>75</v>
      </c>
      <c r="AY551" s="152" t="s">
        <v>165</v>
      </c>
    </row>
    <row r="552" spans="2:65" s="12" customFormat="1">
      <c r="B552" s="144"/>
      <c r="D552" s="145" t="s">
        <v>176</v>
      </c>
      <c r="E552" s="146" t="s">
        <v>19</v>
      </c>
      <c r="F552" s="147" t="s">
        <v>524</v>
      </c>
      <c r="H552" s="146" t="s">
        <v>19</v>
      </c>
      <c r="I552" s="148"/>
      <c r="L552" s="144"/>
      <c r="M552" s="149"/>
      <c r="T552" s="150"/>
      <c r="AT552" s="146" t="s">
        <v>176</v>
      </c>
      <c r="AU552" s="146" t="s">
        <v>84</v>
      </c>
      <c r="AV552" s="12" t="s">
        <v>14</v>
      </c>
      <c r="AW552" s="12" t="s">
        <v>37</v>
      </c>
      <c r="AX552" s="12" t="s">
        <v>75</v>
      </c>
      <c r="AY552" s="146" t="s">
        <v>165</v>
      </c>
    </row>
    <row r="553" spans="2:65" s="13" customFormat="1">
      <c r="B553" s="151"/>
      <c r="D553" s="145" t="s">
        <v>176</v>
      </c>
      <c r="E553" s="152" t="s">
        <v>19</v>
      </c>
      <c r="F553" s="153" t="s">
        <v>603</v>
      </c>
      <c r="H553" s="154">
        <v>1.208</v>
      </c>
      <c r="I553" s="155"/>
      <c r="L553" s="151"/>
      <c r="M553" s="156"/>
      <c r="T553" s="157"/>
      <c r="AT553" s="152" t="s">
        <v>176</v>
      </c>
      <c r="AU553" s="152" t="s">
        <v>84</v>
      </c>
      <c r="AV553" s="13" t="s">
        <v>84</v>
      </c>
      <c r="AW553" s="13" t="s">
        <v>37</v>
      </c>
      <c r="AX553" s="13" t="s">
        <v>75</v>
      </c>
      <c r="AY553" s="152" t="s">
        <v>165</v>
      </c>
    </row>
    <row r="554" spans="2:65" s="12" customFormat="1">
      <c r="B554" s="144"/>
      <c r="D554" s="145" t="s">
        <v>176</v>
      </c>
      <c r="E554" s="146" t="s">
        <v>19</v>
      </c>
      <c r="F554" s="147" t="s">
        <v>500</v>
      </c>
      <c r="H554" s="146" t="s">
        <v>19</v>
      </c>
      <c r="I554" s="148"/>
      <c r="L554" s="144"/>
      <c r="M554" s="149"/>
      <c r="T554" s="150"/>
      <c r="AT554" s="146" t="s">
        <v>176</v>
      </c>
      <c r="AU554" s="146" t="s">
        <v>84</v>
      </c>
      <c r="AV554" s="12" t="s">
        <v>14</v>
      </c>
      <c r="AW554" s="12" t="s">
        <v>37</v>
      </c>
      <c r="AX554" s="12" t="s">
        <v>75</v>
      </c>
      <c r="AY554" s="146" t="s">
        <v>165</v>
      </c>
    </row>
    <row r="555" spans="2:65" s="13" customFormat="1">
      <c r="B555" s="151"/>
      <c r="D555" s="145" t="s">
        <v>176</v>
      </c>
      <c r="E555" s="152" t="s">
        <v>19</v>
      </c>
      <c r="F555" s="153" t="s">
        <v>604</v>
      </c>
      <c r="H555" s="154">
        <v>8.5000000000000006E-2</v>
      </c>
      <c r="I555" s="155"/>
      <c r="L555" s="151"/>
      <c r="M555" s="156"/>
      <c r="T555" s="157"/>
      <c r="AT555" s="152" t="s">
        <v>176</v>
      </c>
      <c r="AU555" s="152" t="s">
        <v>84</v>
      </c>
      <c r="AV555" s="13" t="s">
        <v>84</v>
      </c>
      <c r="AW555" s="13" t="s">
        <v>37</v>
      </c>
      <c r="AX555" s="13" t="s">
        <v>75</v>
      </c>
      <c r="AY555" s="152" t="s">
        <v>165</v>
      </c>
    </row>
    <row r="556" spans="2:65" s="12" customFormat="1">
      <c r="B556" s="144"/>
      <c r="D556" s="145" t="s">
        <v>176</v>
      </c>
      <c r="E556" s="146" t="s">
        <v>19</v>
      </c>
      <c r="F556" s="147" t="s">
        <v>605</v>
      </c>
      <c r="H556" s="146" t="s">
        <v>19</v>
      </c>
      <c r="I556" s="148"/>
      <c r="L556" s="144"/>
      <c r="M556" s="149"/>
      <c r="T556" s="150"/>
      <c r="AT556" s="146" t="s">
        <v>176</v>
      </c>
      <c r="AU556" s="146" t="s">
        <v>84</v>
      </c>
      <c r="AV556" s="12" t="s">
        <v>14</v>
      </c>
      <c r="AW556" s="12" t="s">
        <v>37</v>
      </c>
      <c r="AX556" s="12" t="s">
        <v>75</v>
      </c>
      <c r="AY556" s="146" t="s">
        <v>165</v>
      </c>
    </row>
    <row r="557" spans="2:65" s="13" customFormat="1">
      <c r="B557" s="151"/>
      <c r="D557" s="145" t="s">
        <v>176</v>
      </c>
      <c r="E557" s="152" t="s">
        <v>19</v>
      </c>
      <c r="F557" s="153" t="s">
        <v>606</v>
      </c>
      <c r="H557" s="154">
        <v>0.18</v>
      </c>
      <c r="I557" s="155"/>
      <c r="L557" s="151"/>
      <c r="M557" s="156"/>
      <c r="T557" s="157"/>
      <c r="AT557" s="152" t="s">
        <v>176</v>
      </c>
      <c r="AU557" s="152" t="s">
        <v>84</v>
      </c>
      <c r="AV557" s="13" t="s">
        <v>84</v>
      </c>
      <c r="AW557" s="13" t="s">
        <v>37</v>
      </c>
      <c r="AX557" s="13" t="s">
        <v>75</v>
      </c>
      <c r="AY557" s="152" t="s">
        <v>165</v>
      </c>
    </row>
    <row r="558" spans="2:65" s="14" customFormat="1">
      <c r="B558" s="158"/>
      <c r="D558" s="145" t="s">
        <v>176</v>
      </c>
      <c r="E558" s="159" t="s">
        <v>19</v>
      </c>
      <c r="F558" s="160" t="s">
        <v>179</v>
      </c>
      <c r="H558" s="161">
        <v>1.9770000000000001</v>
      </c>
      <c r="I558" s="162"/>
      <c r="L558" s="158"/>
      <c r="M558" s="163"/>
      <c r="T558" s="164"/>
      <c r="AT558" s="159" t="s">
        <v>176</v>
      </c>
      <c r="AU558" s="159" t="s">
        <v>84</v>
      </c>
      <c r="AV558" s="14" t="s">
        <v>172</v>
      </c>
      <c r="AW558" s="14" t="s">
        <v>37</v>
      </c>
      <c r="AX558" s="14" t="s">
        <v>14</v>
      </c>
      <c r="AY558" s="159" t="s">
        <v>165</v>
      </c>
    </row>
    <row r="559" spans="2:65" s="1" customFormat="1" ht="49.2" customHeight="1">
      <c r="B559" s="32"/>
      <c r="C559" s="127" t="s">
        <v>607</v>
      </c>
      <c r="D559" s="127" t="s">
        <v>167</v>
      </c>
      <c r="E559" s="128" t="s">
        <v>608</v>
      </c>
      <c r="F559" s="129" t="s">
        <v>609</v>
      </c>
      <c r="G559" s="130" t="s">
        <v>307</v>
      </c>
      <c r="H559" s="131">
        <v>0.249</v>
      </c>
      <c r="I559" s="132"/>
      <c r="J559" s="133">
        <f>ROUND(I559*H559,2)</f>
        <v>0</v>
      </c>
      <c r="K559" s="129" t="s">
        <v>171</v>
      </c>
      <c r="L559" s="32"/>
      <c r="M559" s="134" t="s">
        <v>19</v>
      </c>
      <c r="N559" s="135" t="s">
        <v>46</v>
      </c>
      <c r="P559" s="136">
        <f>O559*H559</f>
        <v>0</v>
      </c>
      <c r="Q559" s="136">
        <v>1.06277</v>
      </c>
      <c r="R559" s="136">
        <f>Q559*H559</f>
        <v>0.26462973000000001</v>
      </c>
      <c r="S559" s="136">
        <v>0</v>
      </c>
      <c r="T559" s="137">
        <f>S559*H559</f>
        <v>0</v>
      </c>
      <c r="AR559" s="138" t="s">
        <v>172</v>
      </c>
      <c r="AT559" s="138" t="s">
        <v>167</v>
      </c>
      <c r="AU559" s="138" t="s">
        <v>84</v>
      </c>
      <c r="AY559" s="17" t="s">
        <v>165</v>
      </c>
      <c r="BE559" s="139">
        <f>IF(N559="základní",J559,0)</f>
        <v>0</v>
      </c>
      <c r="BF559" s="139">
        <f>IF(N559="snížená",J559,0)</f>
        <v>0</v>
      </c>
      <c r="BG559" s="139">
        <f>IF(N559="zákl. přenesená",J559,0)</f>
        <v>0</v>
      </c>
      <c r="BH559" s="139">
        <f>IF(N559="sníž. přenesená",J559,0)</f>
        <v>0</v>
      </c>
      <c r="BI559" s="139">
        <f>IF(N559="nulová",J559,0)</f>
        <v>0</v>
      </c>
      <c r="BJ559" s="17" t="s">
        <v>14</v>
      </c>
      <c r="BK559" s="139">
        <f>ROUND(I559*H559,2)</f>
        <v>0</v>
      </c>
      <c r="BL559" s="17" t="s">
        <v>172</v>
      </c>
      <c r="BM559" s="138" t="s">
        <v>610</v>
      </c>
    </row>
    <row r="560" spans="2:65" s="1" customFormat="1">
      <c r="B560" s="32"/>
      <c r="D560" s="140" t="s">
        <v>174</v>
      </c>
      <c r="F560" s="141" t="s">
        <v>611</v>
      </c>
      <c r="I560" s="142"/>
      <c r="L560" s="32"/>
      <c r="M560" s="143"/>
      <c r="T560" s="53"/>
      <c r="AT560" s="17" t="s">
        <v>174</v>
      </c>
      <c r="AU560" s="17" t="s">
        <v>84</v>
      </c>
    </row>
    <row r="561" spans="2:65" s="12" customFormat="1">
      <c r="B561" s="144"/>
      <c r="D561" s="145" t="s">
        <v>176</v>
      </c>
      <c r="E561" s="146" t="s">
        <v>19</v>
      </c>
      <c r="F561" s="147" t="s">
        <v>524</v>
      </c>
      <c r="H561" s="146" t="s">
        <v>19</v>
      </c>
      <c r="I561" s="148"/>
      <c r="L561" s="144"/>
      <c r="M561" s="149"/>
      <c r="T561" s="150"/>
      <c r="AT561" s="146" t="s">
        <v>176</v>
      </c>
      <c r="AU561" s="146" t="s">
        <v>84</v>
      </c>
      <c r="AV561" s="12" t="s">
        <v>14</v>
      </c>
      <c r="AW561" s="12" t="s">
        <v>37</v>
      </c>
      <c r="AX561" s="12" t="s">
        <v>75</v>
      </c>
      <c r="AY561" s="146" t="s">
        <v>165</v>
      </c>
    </row>
    <row r="562" spans="2:65" s="12" customFormat="1">
      <c r="B562" s="144"/>
      <c r="D562" s="145" t="s">
        <v>176</v>
      </c>
      <c r="E562" s="146" t="s">
        <v>19</v>
      </c>
      <c r="F562" s="147" t="s">
        <v>500</v>
      </c>
      <c r="H562" s="146" t="s">
        <v>19</v>
      </c>
      <c r="I562" s="148"/>
      <c r="L562" s="144"/>
      <c r="M562" s="149"/>
      <c r="T562" s="150"/>
      <c r="AT562" s="146" t="s">
        <v>176</v>
      </c>
      <c r="AU562" s="146" t="s">
        <v>84</v>
      </c>
      <c r="AV562" s="12" t="s">
        <v>14</v>
      </c>
      <c r="AW562" s="12" t="s">
        <v>37</v>
      </c>
      <c r="AX562" s="12" t="s">
        <v>75</v>
      </c>
      <c r="AY562" s="146" t="s">
        <v>165</v>
      </c>
    </row>
    <row r="563" spans="2:65" s="13" customFormat="1">
      <c r="B563" s="151"/>
      <c r="D563" s="145" t="s">
        <v>176</v>
      </c>
      <c r="E563" s="152" t="s">
        <v>19</v>
      </c>
      <c r="F563" s="153" t="s">
        <v>612</v>
      </c>
      <c r="H563" s="154">
        <v>0.249</v>
      </c>
      <c r="I563" s="155"/>
      <c r="L563" s="151"/>
      <c r="M563" s="156"/>
      <c r="T563" s="157"/>
      <c r="AT563" s="152" t="s">
        <v>176</v>
      </c>
      <c r="AU563" s="152" t="s">
        <v>84</v>
      </c>
      <c r="AV563" s="13" t="s">
        <v>84</v>
      </c>
      <c r="AW563" s="13" t="s">
        <v>37</v>
      </c>
      <c r="AX563" s="13" t="s">
        <v>75</v>
      </c>
      <c r="AY563" s="152" t="s">
        <v>165</v>
      </c>
    </row>
    <row r="564" spans="2:65" s="14" customFormat="1">
      <c r="B564" s="158"/>
      <c r="D564" s="145" t="s">
        <v>176</v>
      </c>
      <c r="E564" s="159" t="s">
        <v>19</v>
      </c>
      <c r="F564" s="160" t="s">
        <v>179</v>
      </c>
      <c r="H564" s="161">
        <v>0.249</v>
      </c>
      <c r="I564" s="162"/>
      <c r="L564" s="158"/>
      <c r="M564" s="163"/>
      <c r="T564" s="164"/>
      <c r="AT564" s="159" t="s">
        <v>176</v>
      </c>
      <c r="AU564" s="159" t="s">
        <v>84</v>
      </c>
      <c r="AV564" s="14" t="s">
        <v>172</v>
      </c>
      <c r="AW564" s="14" t="s">
        <v>37</v>
      </c>
      <c r="AX564" s="14" t="s">
        <v>14</v>
      </c>
      <c r="AY564" s="159" t="s">
        <v>165</v>
      </c>
    </row>
    <row r="565" spans="2:65" s="11" customFormat="1" ht="22.95" customHeight="1">
      <c r="B565" s="115"/>
      <c r="D565" s="116" t="s">
        <v>74</v>
      </c>
      <c r="E565" s="125" t="s">
        <v>187</v>
      </c>
      <c r="F565" s="125" t="s">
        <v>613</v>
      </c>
      <c r="I565" s="118"/>
      <c r="J565" s="126">
        <f>BK565</f>
        <v>0</v>
      </c>
      <c r="L565" s="115"/>
      <c r="M565" s="120"/>
      <c r="P565" s="121">
        <f>SUM(P566:P703)</f>
        <v>0</v>
      </c>
      <c r="R565" s="121">
        <f>SUM(R566:R703)</f>
        <v>75.305127820000024</v>
      </c>
      <c r="T565" s="122">
        <f>SUM(T566:T703)</f>
        <v>0</v>
      </c>
      <c r="AR565" s="116" t="s">
        <v>14</v>
      </c>
      <c r="AT565" s="123" t="s">
        <v>74</v>
      </c>
      <c r="AU565" s="123" t="s">
        <v>14</v>
      </c>
      <c r="AY565" s="116" t="s">
        <v>165</v>
      </c>
      <c r="BK565" s="124">
        <f>SUM(BK566:BK703)</f>
        <v>0</v>
      </c>
    </row>
    <row r="566" spans="2:65" s="1" customFormat="1" ht="55.5" customHeight="1">
      <c r="B566" s="32"/>
      <c r="C566" s="127" t="s">
        <v>614</v>
      </c>
      <c r="D566" s="127" t="s">
        <v>167</v>
      </c>
      <c r="E566" s="128" t="s">
        <v>615</v>
      </c>
      <c r="F566" s="129" t="s">
        <v>616</v>
      </c>
      <c r="G566" s="130" t="s">
        <v>170</v>
      </c>
      <c r="H566" s="131">
        <v>69.126000000000005</v>
      </c>
      <c r="I566" s="132"/>
      <c r="J566" s="133">
        <f>ROUND(I566*H566,2)</f>
        <v>0</v>
      </c>
      <c r="K566" s="129" t="s">
        <v>171</v>
      </c>
      <c r="L566" s="32"/>
      <c r="M566" s="134" t="s">
        <v>19</v>
      </c>
      <c r="N566" s="135" t="s">
        <v>46</v>
      </c>
      <c r="P566" s="136">
        <f>O566*H566</f>
        <v>0</v>
      </c>
      <c r="Q566" s="136">
        <v>0.23097000000000001</v>
      </c>
      <c r="R566" s="136">
        <f>Q566*H566</f>
        <v>15.966032220000002</v>
      </c>
      <c r="S566" s="136">
        <v>0</v>
      </c>
      <c r="T566" s="137">
        <f>S566*H566</f>
        <v>0</v>
      </c>
      <c r="AR566" s="138" t="s">
        <v>172</v>
      </c>
      <c r="AT566" s="138" t="s">
        <v>167</v>
      </c>
      <c r="AU566" s="138" t="s">
        <v>84</v>
      </c>
      <c r="AY566" s="17" t="s">
        <v>165</v>
      </c>
      <c r="BE566" s="139">
        <f>IF(N566="základní",J566,0)</f>
        <v>0</v>
      </c>
      <c r="BF566" s="139">
        <f>IF(N566="snížená",J566,0)</f>
        <v>0</v>
      </c>
      <c r="BG566" s="139">
        <f>IF(N566="zákl. přenesená",J566,0)</f>
        <v>0</v>
      </c>
      <c r="BH566" s="139">
        <f>IF(N566="sníž. přenesená",J566,0)</f>
        <v>0</v>
      </c>
      <c r="BI566" s="139">
        <f>IF(N566="nulová",J566,0)</f>
        <v>0</v>
      </c>
      <c r="BJ566" s="17" t="s">
        <v>14</v>
      </c>
      <c r="BK566" s="139">
        <f>ROUND(I566*H566,2)</f>
        <v>0</v>
      </c>
      <c r="BL566" s="17" t="s">
        <v>172</v>
      </c>
      <c r="BM566" s="138" t="s">
        <v>617</v>
      </c>
    </row>
    <row r="567" spans="2:65" s="1" customFormat="1">
      <c r="B567" s="32"/>
      <c r="D567" s="140" t="s">
        <v>174</v>
      </c>
      <c r="F567" s="141" t="s">
        <v>618</v>
      </c>
      <c r="I567" s="142"/>
      <c r="L567" s="32"/>
      <c r="M567" s="143"/>
      <c r="T567" s="53"/>
      <c r="AT567" s="17" t="s">
        <v>174</v>
      </c>
      <c r="AU567" s="17" t="s">
        <v>84</v>
      </c>
    </row>
    <row r="568" spans="2:65" s="12" customFormat="1">
      <c r="B568" s="144"/>
      <c r="D568" s="145" t="s">
        <v>176</v>
      </c>
      <c r="E568" s="146" t="s">
        <v>19</v>
      </c>
      <c r="F568" s="147" t="s">
        <v>619</v>
      </c>
      <c r="H568" s="146" t="s">
        <v>19</v>
      </c>
      <c r="I568" s="148"/>
      <c r="L568" s="144"/>
      <c r="M568" s="149"/>
      <c r="T568" s="150"/>
      <c r="AT568" s="146" t="s">
        <v>176</v>
      </c>
      <c r="AU568" s="146" t="s">
        <v>84</v>
      </c>
      <c r="AV568" s="12" t="s">
        <v>14</v>
      </c>
      <c r="AW568" s="12" t="s">
        <v>37</v>
      </c>
      <c r="AX568" s="12" t="s">
        <v>75</v>
      </c>
      <c r="AY568" s="146" t="s">
        <v>165</v>
      </c>
    </row>
    <row r="569" spans="2:65" s="13" customFormat="1">
      <c r="B569" s="151"/>
      <c r="D569" s="145" t="s">
        <v>176</v>
      </c>
      <c r="E569" s="152" t="s">
        <v>19</v>
      </c>
      <c r="F569" s="153" t="s">
        <v>620</v>
      </c>
      <c r="H569" s="154">
        <v>69.126000000000005</v>
      </c>
      <c r="I569" s="155"/>
      <c r="L569" s="151"/>
      <c r="M569" s="156"/>
      <c r="T569" s="157"/>
      <c r="AT569" s="152" t="s">
        <v>176</v>
      </c>
      <c r="AU569" s="152" t="s">
        <v>84</v>
      </c>
      <c r="AV569" s="13" t="s">
        <v>84</v>
      </c>
      <c r="AW569" s="13" t="s">
        <v>37</v>
      </c>
      <c r="AX569" s="13" t="s">
        <v>75</v>
      </c>
      <c r="AY569" s="152" t="s">
        <v>165</v>
      </c>
    </row>
    <row r="570" spans="2:65" s="14" customFormat="1">
      <c r="B570" s="158"/>
      <c r="D570" s="145" t="s">
        <v>176</v>
      </c>
      <c r="E570" s="159" t="s">
        <v>19</v>
      </c>
      <c r="F570" s="160" t="s">
        <v>179</v>
      </c>
      <c r="H570" s="161">
        <v>69.126000000000005</v>
      </c>
      <c r="I570" s="162"/>
      <c r="L570" s="158"/>
      <c r="M570" s="163"/>
      <c r="T570" s="164"/>
      <c r="AT570" s="159" t="s">
        <v>176</v>
      </c>
      <c r="AU570" s="159" t="s">
        <v>84</v>
      </c>
      <c r="AV570" s="14" t="s">
        <v>172</v>
      </c>
      <c r="AW570" s="14" t="s">
        <v>37</v>
      </c>
      <c r="AX570" s="14" t="s">
        <v>14</v>
      </c>
      <c r="AY570" s="159" t="s">
        <v>165</v>
      </c>
    </row>
    <row r="571" spans="2:65" s="1" customFormat="1" ht="44.25" customHeight="1">
      <c r="B571" s="32"/>
      <c r="C571" s="127" t="s">
        <v>621</v>
      </c>
      <c r="D571" s="127" t="s">
        <v>167</v>
      </c>
      <c r="E571" s="128" t="s">
        <v>622</v>
      </c>
      <c r="F571" s="129" t="s">
        <v>623</v>
      </c>
      <c r="G571" s="130" t="s">
        <v>170</v>
      </c>
      <c r="H571" s="131">
        <v>152.15700000000001</v>
      </c>
      <c r="I571" s="132"/>
      <c r="J571" s="133">
        <f>ROUND(I571*H571,2)</f>
        <v>0</v>
      </c>
      <c r="K571" s="129" t="s">
        <v>171</v>
      </c>
      <c r="L571" s="32"/>
      <c r="M571" s="134" t="s">
        <v>19</v>
      </c>
      <c r="N571" s="135" t="s">
        <v>46</v>
      </c>
      <c r="P571" s="136">
        <f>O571*H571</f>
        <v>0</v>
      </c>
      <c r="Q571" s="136">
        <v>0.15260000000000001</v>
      </c>
      <c r="R571" s="136">
        <f>Q571*H571</f>
        <v>23.219158200000003</v>
      </c>
      <c r="S571" s="136">
        <v>0</v>
      </c>
      <c r="T571" s="137">
        <f>S571*H571</f>
        <v>0</v>
      </c>
      <c r="AR571" s="138" t="s">
        <v>172</v>
      </c>
      <c r="AT571" s="138" t="s">
        <v>167</v>
      </c>
      <c r="AU571" s="138" t="s">
        <v>84</v>
      </c>
      <c r="AY571" s="17" t="s">
        <v>165</v>
      </c>
      <c r="BE571" s="139">
        <f>IF(N571="základní",J571,0)</f>
        <v>0</v>
      </c>
      <c r="BF571" s="139">
        <f>IF(N571="snížená",J571,0)</f>
        <v>0</v>
      </c>
      <c r="BG571" s="139">
        <f>IF(N571="zákl. přenesená",J571,0)</f>
        <v>0</v>
      </c>
      <c r="BH571" s="139">
        <f>IF(N571="sníž. přenesená",J571,0)</f>
        <v>0</v>
      </c>
      <c r="BI571" s="139">
        <f>IF(N571="nulová",J571,0)</f>
        <v>0</v>
      </c>
      <c r="BJ571" s="17" t="s">
        <v>14</v>
      </c>
      <c r="BK571" s="139">
        <f>ROUND(I571*H571,2)</f>
        <v>0</v>
      </c>
      <c r="BL571" s="17" t="s">
        <v>172</v>
      </c>
      <c r="BM571" s="138" t="s">
        <v>624</v>
      </c>
    </row>
    <row r="572" spans="2:65" s="1" customFormat="1">
      <c r="B572" s="32"/>
      <c r="D572" s="140" t="s">
        <v>174</v>
      </c>
      <c r="F572" s="141" t="s">
        <v>625</v>
      </c>
      <c r="I572" s="142"/>
      <c r="L572" s="32"/>
      <c r="M572" s="143"/>
      <c r="T572" s="53"/>
      <c r="AT572" s="17" t="s">
        <v>174</v>
      </c>
      <c r="AU572" s="17" t="s">
        <v>84</v>
      </c>
    </row>
    <row r="573" spans="2:65" s="12" customFormat="1">
      <c r="B573" s="144"/>
      <c r="D573" s="145" t="s">
        <v>176</v>
      </c>
      <c r="E573" s="146" t="s">
        <v>19</v>
      </c>
      <c r="F573" s="147" t="s">
        <v>619</v>
      </c>
      <c r="H573" s="146" t="s">
        <v>19</v>
      </c>
      <c r="I573" s="148"/>
      <c r="L573" s="144"/>
      <c r="M573" s="149"/>
      <c r="T573" s="150"/>
      <c r="AT573" s="146" t="s">
        <v>176</v>
      </c>
      <c r="AU573" s="146" t="s">
        <v>84</v>
      </c>
      <c r="AV573" s="12" t="s">
        <v>14</v>
      </c>
      <c r="AW573" s="12" t="s">
        <v>37</v>
      </c>
      <c r="AX573" s="12" t="s">
        <v>75</v>
      </c>
      <c r="AY573" s="146" t="s">
        <v>165</v>
      </c>
    </row>
    <row r="574" spans="2:65" s="13" customFormat="1" ht="20.399999999999999">
      <c r="B574" s="151"/>
      <c r="D574" s="145" t="s">
        <v>176</v>
      </c>
      <c r="E574" s="152" t="s">
        <v>19</v>
      </c>
      <c r="F574" s="153" t="s">
        <v>626</v>
      </c>
      <c r="H574" s="154">
        <v>110.48099999999999</v>
      </c>
      <c r="I574" s="155"/>
      <c r="L574" s="151"/>
      <c r="M574" s="156"/>
      <c r="T574" s="157"/>
      <c r="AT574" s="152" t="s">
        <v>176</v>
      </c>
      <c r="AU574" s="152" t="s">
        <v>84</v>
      </c>
      <c r="AV574" s="13" t="s">
        <v>84</v>
      </c>
      <c r="AW574" s="13" t="s">
        <v>37</v>
      </c>
      <c r="AX574" s="13" t="s">
        <v>75</v>
      </c>
      <c r="AY574" s="152" t="s">
        <v>165</v>
      </c>
    </row>
    <row r="575" spans="2:65" s="12" customFormat="1">
      <c r="B575" s="144"/>
      <c r="D575" s="145" t="s">
        <v>176</v>
      </c>
      <c r="E575" s="146" t="s">
        <v>19</v>
      </c>
      <c r="F575" s="147" t="s">
        <v>627</v>
      </c>
      <c r="H575" s="146" t="s">
        <v>19</v>
      </c>
      <c r="I575" s="148"/>
      <c r="L575" s="144"/>
      <c r="M575" s="149"/>
      <c r="T575" s="150"/>
      <c r="AT575" s="146" t="s">
        <v>176</v>
      </c>
      <c r="AU575" s="146" t="s">
        <v>84</v>
      </c>
      <c r="AV575" s="12" t="s">
        <v>14</v>
      </c>
      <c r="AW575" s="12" t="s">
        <v>37</v>
      </c>
      <c r="AX575" s="12" t="s">
        <v>75</v>
      </c>
      <c r="AY575" s="146" t="s">
        <v>165</v>
      </c>
    </row>
    <row r="576" spans="2:65" s="13" customFormat="1">
      <c r="B576" s="151"/>
      <c r="D576" s="145" t="s">
        <v>176</v>
      </c>
      <c r="E576" s="152" t="s">
        <v>19</v>
      </c>
      <c r="F576" s="153" t="s">
        <v>628</v>
      </c>
      <c r="H576" s="154">
        <v>41.676000000000002</v>
      </c>
      <c r="I576" s="155"/>
      <c r="L576" s="151"/>
      <c r="M576" s="156"/>
      <c r="T576" s="157"/>
      <c r="AT576" s="152" t="s">
        <v>176</v>
      </c>
      <c r="AU576" s="152" t="s">
        <v>84</v>
      </c>
      <c r="AV576" s="13" t="s">
        <v>84</v>
      </c>
      <c r="AW576" s="13" t="s">
        <v>37</v>
      </c>
      <c r="AX576" s="13" t="s">
        <v>75</v>
      </c>
      <c r="AY576" s="152" t="s">
        <v>165</v>
      </c>
    </row>
    <row r="577" spans="2:65" s="14" customFormat="1">
      <c r="B577" s="158"/>
      <c r="D577" s="145" t="s">
        <v>176</v>
      </c>
      <c r="E577" s="159" t="s">
        <v>19</v>
      </c>
      <c r="F577" s="160" t="s">
        <v>179</v>
      </c>
      <c r="H577" s="161">
        <v>152.15700000000001</v>
      </c>
      <c r="I577" s="162"/>
      <c r="L577" s="158"/>
      <c r="M577" s="163"/>
      <c r="T577" s="164"/>
      <c r="AT577" s="159" t="s">
        <v>176</v>
      </c>
      <c r="AU577" s="159" t="s">
        <v>84</v>
      </c>
      <c r="AV577" s="14" t="s">
        <v>172</v>
      </c>
      <c r="AW577" s="14" t="s">
        <v>37</v>
      </c>
      <c r="AX577" s="14" t="s">
        <v>14</v>
      </c>
      <c r="AY577" s="159" t="s">
        <v>165</v>
      </c>
    </row>
    <row r="578" spans="2:65" s="1" customFormat="1" ht="24.15" customHeight="1">
      <c r="B578" s="32"/>
      <c r="C578" s="127" t="s">
        <v>629</v>
      </c>
      <c r="D578" s="127" t="s">
        <v>167</v>
      </c>
      <c r="E578" s="128" t="s">
        <v>630</v>
      </c>
      <c r="F578" s="129" t="s">
        <v>631</v>
      </c>
      <c r="G578" s="130" t="s">
        <v>170</v>
      </c>
      <c r="H578" s="131">
        <v>3.6</v>
      </c>
      <c r="I578" s="132"/>
      <c r="J578" s="133">
        <f>ROUND(I578*H578,2)</f>
        <v>0</v>
      </c>
      <c r="K578" s="129" t="s">
        <v>171</v>
      </c>
      <c r="L578" s="32"/>
      <c r="M578" s="134" t="s">
        <v>19</v>
      </c>
      <c r="N578" s="135" t="s">
        <v>46</v>
      </c>
      <c r="P578" s="136">
        <f>O578*H578</f>
        <v>0</v>
      </c>
      <c r="Q578" s="136">
        <v>3.46E-3</v>
      </c>
      <c r="R578" s="136">
        <f>Q578*H578</f>
        <v>1.2456E-2</v>
      </c>
      <c r="S578" s="136">
        <v>0</v>
      </c>
      <c r="T578" s="137">
        <f>S578*H578</f>
        <v>0</v>
      </c>
      <c r="AR578" s="138" t="s">
        <v>172</v>
      </c>
      <c r="AT578" s="138" t="s">
        <v>167</v>
      </c>
      <c r="AU578" s="138" t="s">
        <v>84</v>
      </c>
      <c r="AY578" s="17" t="s">
        <v>165</v>
      </c>
      <c r="BE578" s="139">
        <f>IF(N578="základní",J578,0)</f>
        <v>0</v>
      </c>
      <c r="BF578" s="139">
        <f>IF(N578="snížená",J578,0)</f>
        <v>0</v>
      </c>
      <c r="BG578" s="139">
        <f>IF(N578="zákl. přenesená",J578,0)</f>
        <v>0</v>
      </c>
      <c r="BH578" s="139">
        <f>IF(N578="sníž. přenesená",J578,0)</f>
        <v>0</v>
      </c>
      <c r="BI578" s="139">
        <f>IF(N578="nulová",J578,0)</f>
        <v>0</v>
      </c>
      <c r="BJ578" s="17" t="s">
        <v>14</v>
      </c>
      <c r="BK578" s="139">
        <f>ROUND(I578*H578,2)</f>
        <v>0</v>
      </c>
      <c r="BL578" s="17" t="s">
        <v>172</v>
      </c>
      <c r="BM578" s="138" t="s">
        <v>632</v>
      </c>
    </row>
    <row r="579" spans="2:65" s="1" customFormat="1">
      <c r="B579" s="32"/>
      <c r="D579" s="140" t="s">
        <v>174</v>
      </c>
      <c r="F579" s="141" t="s">
        <v>633</v>
      </c>
      <c r="I579" s="142"/>
      <c r="L579" s="32"/>
      <c r="M579" s="143"/>
      <c r="T579" s="53"/>
      <c r="AT579" s="17" t="s">
        <v>174</v>
      </c>
      <c r="AU579" s="17" t="s">
        <v>84</v>
      </c>
    </row>
    <row r="580" spans="2:65" s="12" customFormat="1">
      <c r="B580" s="144"/>
      <c r="D580" s="145" t="s">
        <v>176</v>
      </c>
      <c r="E580" s="146" t="s">
        <v>19</v>
      </c>
      <c r="F580" s="147" t="s">
        <v>634</v>
      </c>
      <c r="H580" s="146" t="s">
        <v>19</v>
      </c>
      <c r="I580" s="148"/>
      <c r="L580" s="144"/>
      <c r="M580" s="149"/>
      <c r="T580" s="150"/>
      <c r="AT580" s="146" t="s">
        <v>176</v>
      </c>
      <c r="AU580" s="146" t="s">
        <v>84</v>
      </c>
      <c r="AV580" s="12" t="s">
        <v>14</v>
      </c>
      <c r="AW580" s="12" t="s">
        <v>37</v>
      </c>
      <c r="AX580" s="12" t="s">
        <v>75</v>
      </c>
      <c r="AY580" s="146" t="s">
        <v>165</v>
      </c>
    </row>
    <row r="581" spans="2:65" s="13" customFormat="1">
      <c r="B581" s="151"/>
      <c r="D581" s="145" t="s">
        <v>176</v>
      </c>
      <c r="E581" s="152" t="s">
        <v>19</v>
      </c>
      <c r="F581" s="153" t="s">
        <v>635</v>
      </c>
      <c r="H581" s="154">
        <v>3.6</v>
      </c>
      <c r="I581" s="155"/>
      <c r="L581" s="151"/>
      <c r="M581" s="156"/>
      <c r="T581" s="157"/>
      <c r="AT581" s="152" t="s">
        <v>176</v>
      </c>
      <c r="AU581" s="152" t="s">
        <v>84</v>
      </c>
      <c r="AV581" s="13" t="s">
        <v>84</v>
      </c>
      <c r="AW581" s="13" t="s">
        <v>37</v>
      </c>
      <c r="AX581" s="13" t="s">
        <v>75</v>
      </c>
      <c r="AY581" s="152" t="s">
        <v>165</v>
      </c>
    </row>
    <row r="582" spans="2:65" s="14" customFormat="1">
      <c r="B582" s="158"/>
      <c r="D582" s="145" t="s">
        <v>176</v>
      </c>
      <c r="E582" s="159" t="s">
        <v>19</v>
      </c>
      <c r="F582" s="160" t="s">
        <v>179</v>
      </c>
      <c r="H582" s="161">
        <v>3.6</v>
      </c>
      <c r="I582" s="162"/>
      <c r="L582" s="158"/>
      <c r="M582" s="163"/>
      <c r="T582" s="164"/>
      <c r="AT582" s="159" t="s">
        <v>176</v>
      </c>
      <c r="AU582" s="159" t="s">
        <v>84</v>
      </c>
      <c r="AV582" s="14" t="s">
        <v>172</v>
      </c>
      <c r="AW582" s="14" t="s">
        <v>37</v>
      </c>
      <c r="AX582" s="14" t="s">
        <v>14</v>
      </c>
      <c r="AY582" s="159" t="s">
        <v>165</v>
      </c>
    </row>
    <row r="583" spans="2:65" s="1" customFormat="1" ht="24.15" customHeight="1">
      <c r="B583" s="32"/>
      <c r="C583" s="127" t="s">
        <v>636</v>
      </c>
      <c r="D583" s="127" t="s">
        <v>167</v>
      </c>
      <c r="E583" s="128" t="s">
        <v>637</v>
      </c>
      <c r="F583" s="129" t="s">
        <v>638</v>
      </c>
      <c r="G583" s="130" t="s">
        <v>170</v>
      </c>
      <c r="H583" s="131">
        <v>3.6</v>
      </c>
      <c r="I583" s="132"/>
      <c r="J583" s="133">
        <f>ROUND(I583*H583,2)</f>
        <v>0</v>
      </c>
      <c r="K583" s="129" t="s">
        <v>171</v>
      </c>
      <c r="L583" s="32"/>
      <c r="M583" s="134" t="s">
        <v>19</v>
      </c>
      <c r="N583" s="135" t="s">
        <v>46</v>
      </c>
      <c r="P583" s="136">
        <f>O583*H583</f>
        <v>0</v>
      </c>
      <c r="Q583" s="136">
        <v>0</v>
      </c>
      <c r="R583" s="136">
        <f>Q583*H583</f>
        <v>0</v>
      </c>
      <c r="S583" s="136">
        <v>0</v>
      </c>
      <c r="T583" s="137">
        <f>S583*H583</f>
        <v>0</v>
      </c>
      <c r="AR583" s="138" t="s">
        <v>172</v>
      </c>
      <c r="AT583" s="138" t="s">
        <v>167</v>
      </c>
      <c r="AU583" s="138" t="s">
        <v>84</v>
      </c>
      <c r="AY583" s="17" t="s">
        <v>165</v>
      </c>
      <c r="BE583" s="139">
        <f>IF(N583="základní",J583,0)</f>
        <v>0</v>
      </c>
      <c r="BF583" s="139">
        <f>IF(N583="snížená",J583,0)</f>
        <v>0</v>
      </c>
      <c r="BG583" s="139">
        <f>IF(N583="zákl. přenesená",J583,0)</f>
        <v>0</v>
      </c>
      <c r="BH583" s="139">
        <f>IF(N583="sníž. přenesená",J583,0)</f>
        <v>0</v>
      </c>
      <c r="BI583" s="139">
        <f>IF(N583="nulová",J583,0)</f>
        <v>0</v>
      </c>
      <c r="BJ583" s="17" t="s">
        <v>14</v>
      </c>
      <c r="BK583" s="139">
        <f>ROUND(I583*H583,2)</f>
        <v>0</v>
      </c>
      <c r="BL583" s="17" t="s">
        <v>172</v>
      </c>
      <c r="BM583" s="138" t="s">
        <v>639</v>
      </c>
    </row>
    <row r="584" spans="2:65" s="1" customFormat="1">
      <c r="B584" s="32"/>
      <c r="D584" s="140" t="s">
        <v>174</v>
      </c>
      <c r="F584" s="141" t="s">
        <v>640</v>
      </c>
      <c r="I584" s="142"/>
      <c r="L584" s="32"/>
      <c r="M584" s="143"/>
      <c r="T584" s="53"/>
      <c r="AT584" s="17" t="s">
        <v>174</v>
      </c>
      <c r="AU584" s="17" t="s">
        <v>84</v>
      </c>
    </row>
    <row r="585" spans="2:65" s="12" customFormat="1">
      <c r="B585" s="144"/>
      <c r="D585" s="145" t="s">
        <v>176</v>
      </c>
      <c r="E585" s="146" t="s">
        <v>19</v>
      </c>
      <c r="F585" s="147" t="s">
        <v>634</v>
      </c>
      <c r="H585" s="146" t="s">
        <v>19</v>
      </c>
      <c r="I585" s="148"/>
      <c r="L585" s="144"/>
      <c r="M585" s="149"/>
      <c r="T585" s="150"/>
      <c r="AT585" s="146" t="s">
        <v>176</v>
      </c>
      <c r="AU585" s="146" t="s">
        <v>84</v>
      </c>
      <c r="AV585" s="12" t="s">
        <v>14</v>
      </c>
      <c r="AW585" s="12" t="s">
        <v>37</v>
      </c>
      <c r="AX585" s="12" t="s">
        <v>75</v>
      </c>
      <c r="AY585" s="146" t="s">
        <v>165</v>
      </c>
    </row>
    <row r="586" spans="2:65" s="13" customFormat="1">
      <c r="B586" s="151"/>
      <c r="D586" s="145" t="s">
        <v>176</v>
      </c>
      <c r="E586" s="152" t="s">
        <v>19</v>
      </c>
      <c r="F586" s="153" t="s">
        <v>635</v>
      </c>
      <c r="H586" s="154">
        <v>3.6</v>
      </c>
      <c r="I586" s="155"/>
      <c r="L586" s="151"/>
      <c r="M586" s="156"/>
      <c r="T586" s="157"/>
      <c r="AT586" s="152" t="s">
        <v>176</v>
      </c>
      <c r="AU586" s="152" t="s">
        <v>84</v>
      </c>
      <c r="AV586" s="13" t="s">
        <v>84</v>
      </c>
      <c r="AW586" s="13" t="s">
        <v>37</v>
      </c>
      <c r="AX586" s="13" t="s">
        <v>75</v>
      </c>
      <c r="AY586" s="152" t="s">
        <v>165</v>
      </c>
    </row>
    <row r="587" spans="2:65" s="14" customFormat="1">
      <c r="B587" s="158"/>
      <c r="D587" s="145" t="s">
        <v>176</v>
      </c>
      <c r="E587" s="159" t="s">
        <v>19</v>
      </c>
      <c r="F587" s="160" t="s">
        <v>179</v>
      </c>
      <c r="H587" s="161">
        <v>3.6</v>
      </c>
      <c r="I587" s="162"/>
      <c r="L587" s="158"/>
      <c r="M587" s="163"/>
      <c r="T587" s="164"/>
      <c r="AT587" s="159" t="s">
        <v>176</v>
      </c>
      <c r="AU587" s="159" t="s">
        <v>84</v>
      </c>
      <c r="AV587" s="14" t="s">
        <v>172</v>
      </c>
      <c r="AW587" s="14" t="s">
        <v>37</v>
      </c>
      <c r="AX587" s="14" t="s">
        <v>14</v>
      </c>
      <c r="AY587" s="159" t="s">
        <v>165</v>
      </c>
    </row>
    <row r="588" spans="2:65" s="1" customFormat="1" ht="44.25" customHeight="1">
      <c r="B588" s="32"/>
      <c r="C588" s="127" t="s">
        <v>641</v>
      </c>
      <c r="D588" s="127" t="s">
        <v>167</v>
      </c>
      <c r="E588" s="128" t="s">
        <v>642</v>
      </c>
      <c r="F588" s="129" t="s">
        <v>643</v>
      </c>
      <c r="G588" s="130" t="s">
        <v>182</v>
      </c>
      <c r="H588" s="131">
        <v>21</v>
      </c>
      <c r="I588" s="132"/>
      <c r="J588" s="133">
        <f>ROUND(I588*H588,2)</f>
        <v>0</v>
      </c>
      <c r="K588" s="129" t="s">
        <v>171</v>
      </c>
      <c r="L588" s="32"/>
      <c r="M588" s="134" t="s">
        <v>19</v>
      </c>
      <c r="N588" s="135" t="s">
        <v>46</v>
      </c>
      <c r="P588" s="136">
        <f>O588*H588</f>
        <v>0</v>
      </c>
      <c r="Q588" s="136">
        <v>2.0209999999999999E-2</v>
      </c>
      <c r="R588" s="136">
        <f>Q588*H588</f>
        <v>0.42440999999999995</v>
      </c>
      <c r="S588" s="136">
        <v>0</v>
      </c>
      <c r="T588" s="137">
        <f>S588*H588</f>
        <v>0</v>
      </c>
      <c r="AR588" s="138" t="s">
        <v>172</v>
      </c>
      <c r="AT588" s="138" t="s">
        <v>167</v>
      </c>
      <c r="AU588" s="138" t="s">
        <v>84</v>
      </c>
      <c r="AY588" s="17" t="s">
        <v>165</v>
      </c>
      <c r="BE588" s="139">
        <f>IF(N588="základní",J588,0)</f>
        <v>0</v>
      </c>
      <c r="BF588" s="139">
        <f>IF(N588="snížená",J588,0)</f>
        <v>0</v>
      </c>
      <c r="BG588" s="139">
        <f>IF(N588="zákl. přenesená",J588,0)</f>
        <v>0</v>
      </c>
      <c r="BH588" s="139">
        <f>IF(N588="sníž. přenesená",J588,0)</f>
        <v>0</v>
      </c>
      <c r="BI588" s="139">
        <f>IF(N588="nulová",J588,0)</f>
        <v>0</v>
      </c>
      <c r="BJ588" s="17" t="s">
        <v>14</v>
      </c>
      <c r="BK588" s="139">
        <f>ROUND(I588*H588,2)</f>
        <v>0</v>
      </c>
      <c r="BL588" s="17" t="s">
        <v>172</v>
      </c>
      <c r="BM588" s="138" t="s">
        <v>644</v>
      </c>
    </row>
    <row r="589" spans="2:65" s="1" customFormat="1">
      <c r="B589" s="32"/>
      <c r="D589" s="140" t="s">
        <v>174</v>
      </c>
      <c r="F589" s="141" t="s">
        <v>645</v>
      </c>
      <c r="I589" s="142"/>
      <c r="L589" s="32"/>
      <c r="M589" s="143"/>
      <c r="T589" s="53"/>
      <c r="AT589" s="17" t="s">
        <v>174</v>
      </c>
      <c r="AU589" s="17" t="s">
        <v>84</v>
      </c>
    </row>
    <row r="590" spans="2:65" s="12" customFormat="1">
      <c r="B590" s="144"/>
      <c r="D590" s="145" t="s">
        <v>176</v>
      </c>
      <c r="E590" s="146" t="s">
        <v>19</v>
      </c>
      <c r="F590" s="147" t="s">
        <v>646</v>
      </c>
      <c r="H590" s="146" t="s">
        <v>19</v>
      </c>
      <c r="I590" s="148"/>
      <c r="L590" s="144"/>
      <c r="M590" s="149"/>
      <c r="T590" s="150"/>
      <c r="AT590" s="146" t="s">
        <v>176</v>
      </c>
      <c r="AU590" s="146" t="s">
        <v>84</v>
      </c>
      <c r="AV590" s="12" t="s">
        <v>14</v>
      </c>
      <c r="AW590" s="12" t="s">
        <v>37</v>
      </c>
      <c r="AX590" s="12" t="s">
        <v>75</v>
      </c>
      <c r="AY590" s="146" t="s">
        <v>165</v>
      </c>
    </row>
    <row r="591" spans="2:65" s="13" customFormat="1">
      <c r="B591" s="151"/>
      <c r="D591" s="145" t="s">
        <v>176</v>
      </c>
      <c r="E591" s="152" t="s">
        <v>19</v>
      </c>
      <c r="F591" s="153" t="s">
        <v>7</v>
      </c>
      <c r="H591" s="154">
        <v>21</v>
      </c>
      <c r="I591" s="155"/>
      <c r="L591" s="151"/>
      <c r="M591" s="156"/>
      <c r="T591" s="157"/>
      <c r="AT591" s="152" t="s">
        <v>176</v>
      </c>
      <c r="AU591" s="152" t="s">
        <v>84</v>
      </c>
      <c r="AV591" s="13" t="s">
        <v>84</v>
      </c>
      <c r="AW591" s="13" t="s">
        <v>37</v>
      </c>
      <c r="AX591" s="13" t="s">
        <v>75</v>
      </c>
      <c r="AY591" s="152" t="s">
        <v>165</v>
      </c>
    </row>
    <row r="592" spans="2:65" s="14" customFormat="1">
      <c r="B592" s="158"/>
      <c r="D592" s="145" t="s">
        <v>176</v>
      </c>
      <c r="E592" s="159" t="s">
        <v>19</v>
      </c>
      <c r="F592" s="160" t="s">
        <v>179</v>
      </c>
      <c r="H592" s="161">
        <v>21</v>
      </c>
      <c r="I592" s="162"/>
      <c r="L592" s="158"/>
      <c r="M592" s="163"/>
      <c r="T592" s="164"/>
      <c r="AT592" s="159" t="s">
        <v>176</v>
      </c>
      <c r="AU592" s="159" t="s">
        <v>84</v>
      </c>
      <c r="AV592" s="14" t="s">
        <v>172</v>
      </c>
      <c r="AW592" s="14" t="s">
        <v>37</v>
      </c>
      <c r="AX592" s="14" t="s">
        <v>14</v>
      </c>
      <c r="AY592" s="159" t="s">
        <v>165</v>
      </c>
    </row>
    <row r="593" spans="2:65" s="1" customFormat="1" ht="44.25" customHeight="1">
      <c r="B593" s="32"/>
      <c r="C593" s="127" t="s">
        <v>647</v>
      </c>
      <c r="D593" s="127" t="s">
        <v>167</v>
      </c>
      <c r="E593" s="128" t="s">
        <v>648</v>
      </c>
      <c r="F593" s="129" t="s">
        <v>649</v>
      </c>
      <c r="G593" s="130" t="s">
        <v>182</v>
      </c>
      <c r="H593" s="131">
        <v>12</v>
      </c>
      <c r="I593" s="132"/>
      <c r="J593" s="133">
        <f>ROUND(I593*H593,2)</f>
        <v>0</v>
      </c>
      <c r="K593" s="129" t="s">
        <v>171</v>
      </c>
      <c r="L593" s="32"/>
      <c r="M593" s="134" t="s">
        <v>19</v>
      </c>
      <c r="N593" s="135" t="s">
        <v>46</v>
      </c>
      <c r="P593" s="136">
        <f>O593*H593</f>
        <v>0</v>
      </c>
      <c r="Q593" s="136">
        <v>2.6280000000000001E-2</v>
      </c>
      <c r="R593" s="136">
        <f>Q593*H593</f>
        <v>0.31536000000000003</v>
      </c>
      <c r="S593" s="136">
        <v>0</v>
      </c>
      <c r="T593" s="137">
        <f>S593*H593</f>
        <v>0</v>
      </c>
      <c r="AR593" s="138" t="s">
        <v>172</v>
      </c>
      <c r="AT593" s="138" t="s">
        <v>167</v>
      </c>
      <c r="AU593" s="138" t="s">
        <v>84</v>
      </c>
      <c r="AY593" s="17" t="s">
        <v>165</v>
      </c>
      <c r="BE593" s="139">
        <f>IF(N593="základní",J593,0)</f>
        <v>0</v>
      </c>
      <c r="BF593" s="139">
        <f>IF(N593="snížená",J593,0)</f>
        <v>0</v>
      </c>
      <c r="BG593" s="139">
        <f>IF(N593="zákl. přenesená",J593,0)</f>
        <v>0</v>
      </c>
      <c r="BH593" s="139">
        <f>IF(N593="sníž. přenesená",J593,0)</f>
        <v>0</v>
      </c>
      <c r="BI593" s="139">
        <f>IF(N593="nulová",J593,0)</f>
        <v>0</v>
      </c>
      <c r="BJ593" s="17" t="s">
        <v>14</v>
      </c>
      <c r="BK593" s="139">
        <f>ROUND(I593*H593,2)</f>
        <v>0</v>
      </c>
      <c r="BL593" s="17" t="s">
        <v>172</v>
      </c>
      <c r="BM593" s="138" t="s">
        <v>650</v>
      </c>
    </row>
    <row r="594" spans="2:65" s="1" customFormat="1">
      <c r="B594" s="32"/>
      <c r="D594" s="140" t="s">
        <v>174</v>
      </c>
      <c r="F594" s="141" t="s">
        <v>651</v>
      </c>
      <c r="I594" s="142"/>
      <c r="L594" s="32"/>
      <c r="M594" s="143"/>
      <c r="T594" s="53"/>
      <c r="AT594" s="17" t="s">
        <v>174</v>
      </c>
      <c r="AU594" s="17" t="s">
        <v>84</v>
      </c>
    </row>
    <row r="595" spans="2:65" s="12" customFormat="1">
      <c r="B595" s="144"/>
      <c r="D595" s="145" t="s">
        <v>176</v>
      </c>
      <c r="E595" s="146" t="s">
        <v>19</v>
      </c>
      <c r="F595" s="147" t="s">
        <v>646</v>
      </c>
      <c r="H595" s="146" t="s">
        <v>19</v>
      </c>
      <c r="I595" s="148"/>
      <c r="L595" s="144"/>
      <c r="M595" s="149"/>
      <c r="T595" s="150"/>
      <c r="AT595" s="146" t="s">
        <v>176</v>
      </c>
      <c r="AU595" s="146" t="s">
        <v>84</v>
      </c>
      <c r="AV595" s="12" t="s">
        <v>14</v>
      </c>
      <c r="AW595" s="12" t="s">
        <v>37</v>
      </c>
      <c r="AX595" s="12" t="s">
        <v>75</v>
      </c>
      <c r="AY595" s="146" t="s">
        <v>165</v>
      </c>
    </row>
    <row r="596" spans="2:65" s="13" customFormat="1">
      <c r="B596" s="151"/>
      <c r="D596" s="145" t="s">
        <v>176</v>
      </c>
      <c r="E596" s="152" t="s">
        <v>19</v>
      </c>
      <c r="F596" s="153" t="s">
        <v>8</v>
      </c>
      <c r="H596" s="154">
        <v>12</v>
      </c>
      <c r="I596" s="155"/>
      <c r="L596" s="151"/>
      <c r="M596" s="156"/>
      <c r="T596" s="157"/>
      <c r="AT596" s="152" t="s">
        <v>176</v>
      </c>
      <c r="AU596" s="152" t="s">
        <v>84</v>
      </c>
      <c r="AV596" s="13" t="s">
        <v>84</v>
      </c>
      <c r="AW596" s="13" t="s">
        <v>37</v>
      </c>
      <c r="AX596" s="13" t="s">
        <v>75</v>
      </c>
      <c r="AY596" s="152" t="s">
        <v>165</v>
      </c>
    </row>
    <row r="597" spans="2:65" s="14" customFormat="1">
      <c r="B597" s="158"/>
      <c r="D597" s="145" t="s">
        <v>176</v>
      </c>
      <c r="E597" s="159" t="s">
        <v>19</v>
      </c>
      <c r="F597" s="160" t="s">
        <v>179</v>
      </c>
      <c r="H597" s="161">
        <v>12</v>
      </c>
      <c r="I597" s="162"/>
      <c r="L597" s="158"/>
      <c r="M597" s="163"/>
      <c r="T597" s="164"/>
      <c r="AT597" s="159" t="s">
        <v>176</v>
      </c>
      <c r="AU597" s="159" t="s">
        <v>84</v>
      </c>
      <c r="AV597" s="14" t="s">
        <v>172</v>
      </c>
      <c r="AW597" s="14" t="s">
        <v>37</v>
      </c>
      <c r="AX597" s="14" t="s">
        <v>14</v>
      </c>
      <c r="AY597" s="159" t="s">
        <v>165</v>
      </c>
    </row>
    <row r="598" spans="2:65" s="1" customFormat="1" ht="44.25" customHeight="1">
      <c r="B598" s="32"/>
      <c r="C598" s="127" t="s">
        <v>652</v>
      </c>
      <c r="D598" s="127" t="s">
        <v>167</v>
      </c>
      <c r="E598" s="128" t="s">
        <v>653</v>
      </c>
      <c r="F598" s="129" t="s">
        <v>654</v>
      </c>
      <c r="G598" s="130" t="s">
        <v>182</v>
      </c>
      <c r="H598" s="131">
        <v>10</v>
      </c>
      <c r="I598" s="132"/>
      <c r="J598" s="133">
        <f>ROUND(I598*H598,2)</f>
        <v>0</v>
      </c>
      <c r="K598" s="129" t="s">
        <v>171</v>
      </c>
      <c r="L598" s="32"/>
      <c r="M598" s="134" t="s">
        <v>19</v>
      </c>
      <c r="N598" s="135" t="s">
        <v>46</v>
      </c>
      <c r="P598" s="136">
        <f>O598*H598</f>
        <v>0</v>
      </c>
      <c r="Q598" s="136">
        <v>2.6550000000000001E-2</v>
      </c>
      <c r="R598" s="136">
        <f>Q598*H598</f>
        <v>0.26550000000000001</v>
      </c>
      <c r="S598" s="136">
        <v>0</v>
      </c>
      <c r="T598" s="137">
        <f>S598*H598</f>
        <v>0</v>
      </c>
      <c r="AR598" s="138" t="s">
        <v>172</v>
      </c>
      <c r="AT598" s="138" t="s">
        <v>167</v>
      </c>
      <c r="AU598" s="138" t="s">
        <v>84</v>
      </c>
      <c r="AY598" s="17" t="s">
        <v>165</v>
      </c>
      <c r="BE598" s="139">
        <f>IF(N598="základní",J598,0)</f>
        <v>0</v>
      </c>
      <c r="BF598" s="139">
        <f>IF(N598="snížená",J598,0)</f>
        <v>0</v>
      </c>
      <c r="BG598" s="139">
        <f>IF(N598="zákl. přenesená",J598,0)</f>
        <v>0</v>
      </c>
      <c r="BH598" s="139">
        <f>IF(N598="sníž. přenesená",J598,0)</f>
        <v>0</v>
      </c>
      <c r="BI598" s="139">
        <f>IF(N598="nulová",J598,0)</f>
        <v>0</v>
      </c>
      <c r="BJ598" s="17" t="s">
        <v>14</v>
      </c>
      <c r="BK598" s="139">
        <f>ROUND(I598*H598,2)</f>
        <v>0</v>
      </c>
      <c r="BL598" s="17" t="s">
        <v>172</v>
      </c>
      <c r="BM598" s="138" t="s">
        <v>655</v>
      </c>
    </row>
    <row r="599" spans="2:65" s="1" customFormat="1">
      <c r="B599" s="32"/>
      <c r="D599" s="140" t="s">
        <v>174</v>
      </c>
      <c r="F599" s="141" t="s">
        <v>656</v>
      </c>
      <c r="I599" s="142"/>
      <c r="L599" s="32"/>
      <c r="M599" s="143"/>
      <c r="T599" s="53"/>
      <c r="AT599" s="17" t="s">
        <v>174</v>
      </c>
      <c r="AU599" s="17" t="s">
        <v>84</v>
      </c>
    </row>
    <row r="600" spans="2:65" s="12" customFormat="1">
      <c r="B600" s="144"/>
      <c r="D600" s="145" t="s">
        <v>176</v>
      </c>
      <c r="E600" s="146" t="s">
        <v>19</v>
      </c>
      <c r="F600" s="147" t="s">
        <v>646</v>
      </c>
      <c r="H600" s="146" t="s">
        <v>19</v>
      </c>
      <c r="I600" s="148"/>
      <c r="L600" s="144"/>
      <c r="M600" s="149"/>
      <c r="T600" s="150"/>
      <c r="AT600" s="146" t="s">
        <v>176</v>
      </c>
      <c r="AU600" s="146" t="s">
        <v>84</v>
      </c>
      <c r="AV600" s="12" t="s">
        <v>14</v>
      </c>
      <c r="AW600" s="12" t="s">
        <v>37</v>
      </c>
      <c r="AX600" s="12" t="s">
        <v>75</v>
      </c>
      <c r="AY600" s="146" t="s">
        <v>165</v>
      </c>
    </row>
    <row r="601" spans="2:65" s="13" customFormat="1">
      <c r="B601" s="151"/>
      <c r="D601" s="145" t="s">
        <v>176</v>
      </c>
      <c r="E601" s="152" t="s">
        <v>19</v>
      </c>
      <c r="F601" s="153" t="s">
        <v>240</v>
      </c>
      <c r="H601" s="154">
        <v>10</v>
      </c>
      <c r="I601" s="155"/>
      <c r="L601" s="151"/>
      <c r="M601" s="156"/>
      <c r="T601" s="157"/>
      <c r="AT601" s="152" t="s">
        <v>176</v>
      </c>
      <c r="AU601" s="152" t="s">
        <v>84</v>
      </c>
      <c r="AV601" s="13" t="s">
        <v>84</v>
      </c>
      <c r="AW601" s="13" t="s">
        <v>37</v>
      </c>
      <c r="AX601" s="13" t="s">
        <v>75</v>
      </c>
      <c r="AY601" s="152" t="s">
        <v>165</v>
      </c>
    </row>
    <row r="602" spans="2:65" s="14" customFormat="1">
      <c r="B602" s="158"/>
      <c r="D602" s="145" t="s">
        <v>176</v>
      </c>
      <c r="E602" s="159" t="s">
        <v>19</v>
      </c>
      <c r="F602" s="160" t="s">
        <v>179</v>
      </c>
      <c r="H602" s="161">
        <v>10</v>
      </c>
      <c r="I602" s="162"/>
      <c r="L602" s="158"/>
      <c r="M602" s="163"/>
      <c r="T602" s="164"/>
      <c r="AT602" s="159" t="s">
        <v>176</v>
      </c>
      <c r="AU602" s="159" t="s">
        <v>84</v>
      </c>
      <c r="AV602" s="14" t="s">
        <v>172</v>
      </c>
      <c r="AW602" s="14" t="s">
        <v>37</v>
      </c>
      <c r="AX602" s="14" t="s">
        <v>14</v>
      </c>
      <c r="AY602" s="159" t="s">
        <v>165</v>
      </c>
    </row>
    <row r="603" spans="2:65" s="1" customFormat="1" ht="37.950000000000003" customHeight="1">
      <c r="B603" s="32"/>
      <c r="C603" s="127" t="s">
        <v>657</v>
      </c>
      <c r="D603" s="127" t="s">
        <v>167</v>
      </c>
      <c r="E603" s="128" t="s">
        <v>658</v>
      </c>
      <c r="F603" s="129" t="s">
        <v>659</v>
      </c>
      <c r="G603" s="130" t="s">
        <v>182</v>
      </c>
      <c r="H603" s="131">
        <v>12</v>
      </c>
      <c r="I603" s="132"/>
      <c r="J603" s="133">
        <f>ROUND(I603*H603,2)</f>
        <v>0</v>
      </c>
      <c r="K603" s="129" t="s">
        <v>171</v>
      </c>
      <c r="L603" s="32"/>
      <c r="M603" s="134" t="s">
        <v>19</v>
      </c>
      <c r="N603" s="135" t="s">
        <v>46</v>
      </c>
      <c r="P603" s="136">
        <f>O603*H603</f>
        <v>0</v>
      </c>
      <c r="Q603" s="136">
        <v>5.4210000000000001E-2</v>
      </c>
      <c r="R603" s="136">
        <f>Q603*H603</f>
        <v>0.65051999999999999</v>
      </c>
      <c r="S603" s="136">
        <v>0</v>
      </c>
      <c r="T603" s="137">
        <f>S603*H603</f>
        <v>0</v>
      </c>
      <c r="AR603" s="138" t="s">
        <v>172</v>
      </c>
      <c r="AT603" s="138" t="s">
        <v>167</v>
      </c>
      <c r="AU603" s="138" t="s">
        <v>84</v>
      </c>
      <c r="AY603" s="17" t="s">
        <v>165</v>
      </c>
      <c r="BE603" s="139">
        <f>IF(N603="základní",J603,0)</f>
        <v>0</v>
      </c>
      <c r="BF603" s="139">
        <f>IF(N603="snížená",J603,0)</f>
        <v>0</v>
      </c>
      <c r="BG603" s="139">
        <f>IF(N603="zákl. přenesená",J603,0)</f>
        <v>0</v>
      </c>
      <c r="BH603" s="139">
        <f>IF(N603="sníž. přenesená",J603,0)</f>
        <v>0</v>
      </c>
      <c r="BI603" s="139">
        <f>IF(N603="nulová",J603,0)</f>
        <v>0</v>
      </c>
      <c r="BJ603" s="17" t="s">
        <v>14</v>
      </c>
      <c r="BK603" s="139">
        <f>ROUND(I603*H603,2)</f>
        <v>0</v>
      </c>
      <c r="BL603" s="17" t="s">
        <v>172</v>
      </c>
      <c r="BM603" s="138" t="s">
        <v>660</v>
      </c>
    </row>
    <row r="604" spans="2:65" s="1" customFormat="1">
      <c r="B604" s="32"/>
      <c r="D604" s="140" t="s">
        <v>174</v>
      </c>
      <c r="F604" s="141" t="s">
        <v>661</v>
      </c>
      <c r="I604" s="142"/>
      <c r="L604" s="32"/>
      <c r="M604" s="143"/>
      <c r="T604" s="53"/>
      <c r="AT604" s="17" t="s">
        <v>174</v>
      </c>
      <c r="AU604" s="17" t="s">
        <v>84</v>
      </c>
    </row>
    <row r="605" spans="2:65" s="12" customFormat="1">
      <c r="B605" s="144"/>
      <c r="D605" s="145" t="s">
        <v>176</v>
      </c>
      <c r="E605" s="146" t="s">
        <v>19</v>
      </c>
      <c r="F605" s="147" t="s">
        <v>646</v>
      </c>
      <c r="H605" s="146" t="s">
        <v>19</v>
      </c>
      <c r="I605" s="148"/>
      <c r="L605" s="144"/>
      <c r="M605" s="149"/>
      <c r="T605" s="150"/>
      <c r="AT605" s="146" t="s">
        <v>176</v>
      </c>
      <c r="AU605" s="146" t="s">
        <v>84</v>
      </c>
      <c r="AV605" s="12" t="s">
        <v>14</v>
      </c>
      <c r="AW605" s="12" t="s">
        <v>37</v>
      </c>
      <c r="AX605" s="12" t="s">
        <v>75</v>
      </c>
      <c r="AY605" s="146" t="s">
        <v>165</v>
      </c>
    </row>
    <row r="606" spans="2:65" s="13" customFormat="1">
      <c r="B606" s="151"/>
      <c r="D606" s="145" t="s">
        <v>176</v>
      </c>
      <c r="E606" s="152" t="s">
        <v>19</v>
      </c>
      <c r="F606" s="153" t="s">
        <v>8</v>
      </c>
      <c r="H606" s="154">
        <v>12</v>
      </c>
      <c r="I606" s="155"/>
      <c r="L606" s="151"/>
      <c r="M606" s="156"/>
      <c r="T606" s="157"/>
      <c r="AT606" s="152" t="s">
        <v>176</v>
      </c>
      <c r="AU606" s="152" t="s">
        <v>84</v>
      </c>
      <c r="AV606" s="13" t="s">
        <v>84</v>
      </c>
      <c r="AW606" s="13" t="s">
        <v>37</v>
      </c>
      <c r="AX606" s="13" t="s">
        <v>75</v>
      </c>
      <c r="AY606" s="152" t="s">
        <v>165</v>
      </c>
    </row>
    <row r="607" spans="2:65" s="14" customFormat="1">
      <c r="B607" s="158"/>
      <c r="D607" s="145" t="s">
        <v>176</v>
      </c>
      <c r="E607" s="159" t="s">
        <v>19</v>
      </c>
      <c r="F607" s="160" t="s">
        <v>179</v>
      </c>
      <c r="H607" s="161">
        <v>12</v>
      </c>
      <c r="I607" s="162"/>
      <c r="L607" s="158"/>
      <c r="M607" s="163"/>
      <c r="T607" s="164"/>
      <c r="AT607" s="159" t="s">
        <v>176</v>
      </c>
      <c r="AU607" s="159" t="s">
        <v>84</v>
      </c>
      <c r="AV607" s="14" t="s">
        <v>172</v>
      </c>
      <c r="AW607" s="14" t="s">
        <v>37</v>
      </c>
      <c r="AX607" s="14" t="s">
        <v>14</v>
      </c>
      <c r="AY607" s="159" t="s">
        <v>165</v>
      </c>
    </row>
    <row r="608" spans="2:65" s="1" customFormat="1" ht="37.950000000000003" customHeight="1">
      <c r="B608" s="32"/>
      <c r="C608" s="127" t="s">
        <v>662</v>
      </c>
      <c r="D608" s="127" t="s">
        <v>167</v>
      </c>
      <c r="E608" s="128" t="s">
        <v>663</v>
      </c>
      <c r="F608" s="129" t="s">
        <v>664</v>
      </c>
      <c r="G608" s="130" t="s">
        <v>182</v>
      </c>
      <c r="H608" s="131">
        <v>3</v>
      </c>
      <c r="I608" s="132"/>
      <c r="J608" s="133">
        <f>ROUND(I608*H608,2)</f>
        <v>0</v>
      </c>
      <c r="K608" s="129" t="s">
        <v>171</v>
      </c>
      <c r="L608" s="32"/>
      <c r="M608" s="134" t="s">
        <v>19</v>
      </c>
      <c r="N608" s="135" t="s">
        <v>46</v>
      </c>
      <c r="P608" s="136">
        <f>O608*H608</f>
        <v>0</v>
      </c>
      <c r="Q608" s="136">
        <v>6.2210000000000001E-2</v>
      </c>
      <c r="R608" s="136">
        <f>Q608*H608</f>
        <v>0.18663000000000002</v>
      </c>
      <c r="S608" s="136">
        <v>0</v>
      </c>
      <c r="T608" s="137">
        <f>S608*H608</f>
        <v>0</v>
      </c>
      <c r="AR608" s="138" t="s">
        <v>172</v>
      </c>
      <c r="AT608" s="138" t="s">
        <v>167</v>
      </c>
      <c r="AU608" s="138" t="s">
        <v>84</v>
      </c>
      <c r="AY608" s="17" t="s">
        <v>165</v>
      </c>
      <c r="BE608" s="139">
        <f>IF(N608="základní",J608,0)</f>
        <v>0</v>
      </c>
      <c r="BF608" s="139">
        <f>IF(N608="snížená",J608,0)</f>
        <v>0</v>
      </c>
      <c r="BG608" s="139">
        <f>IF(N608="zákl. přenesená",J608,0)</f>
        <v>0</v>
      </c>
      <c r="BH608" s="139">
        <f>IF(N608="sníž. přenesená",J608,0)</f>
        <v>0</v>
      </c>
      <c r="BI608" s="139">
        <f>IF(N608="nulová",J608,0)</f>
        <v>0</v>
      </c>
      <c r="BJ608" s="17" t="s">
        <v>14</v>
      </c>
      <c r="BK608" s="139">
        <f>ROUND(I608*H608,2)</f>
        <v>0</v>
      </c>
      <c r="BL608" s="17" t="s">
        <v>172</v>
      </c>
      <c r="BM608" s="138" t="s">
        <v>665</v>
      </c>
    </row>
    <row r="609" spans="2:65" s="1" customFormat="1">
      <c r="B609" s="32"/>
      <c r="D609" s="140" t="s">
        <v>174</v>
      </c>
      <c r="F609" s="141" t="s">
        <v>666</v>
      </c>
      <c r="I609" s="142"/>
      <c r="L609" s="32"/>
      <c r="M609" s="143"/>
      <c r="T609" s="53"/>
      <c r="AT609" s="17" t="s">
        <v>174</v>
      </c>
      <c r="AU609" s="17" t="s">
        <v>84</v>
      </c>
    </row>
    <row r="610" spans="2:65" s="12" customFormat="1">
      <c r="B610" s="144"/>
      <c r="D610" s="145" t="s">
        <v>176</v>
      </c>
      <c r="E610" s="146" t="s">
        <v>19</v>
      </c>
      <c r="F610" s="147" t="s">
        <v>646</v>
      </c>
      <c r="H610" s="146" t="s">
        <v>19</v>
      </c>
      <c r="I610" s="148"/>
      <c r="L610" s="144"/>
      <c r="M610" s="149"/>
      <c r="T610" s="150"/>
      <c r="AT610" s="146" t="s">
        <v>176</v>
      </c>
      <c r="AU610" s="146" t="s">
        <v>84</v>
      </c>
      <c r="AV610" s="12" t="s">
        <v>14</v>
      </c>
      <c r="AW610" s="12" t="s">
        <v>37</v>
      </c>
      <c r="AX610" s="12" t="s">
        <v>75</v>
      </c>
      <c r="AY610" s="146" t="s">
        <v>165</v>
      </c>
    </row>
    <row r="611" spans="2:65" s="13" customFormat="1">
      <c r="B611" s="151"/>
      <c r="D611" s="145" t="s">
        <v>176</v>
      </c>
      <c r="E611" s="152" t="s">
        <v>19</v>
      </c>
      <c r="F611" s="153" t="s">
        <v>187</v>
      </c>
      <c r="H611" s="154">
        <v>3</v>
      </c>
      <c r="I611" s="155"/>
      <c r="L611" s="151"/>
      <c r="M611" s="156"/>
      <c r="T611" s="157"/>
      <c r="AT611" s="152" t="s">
        <v>176</v>
      </c>
      <c r="AU611" s="152" t="s">
        <v>84</v>
      </c>
      <c r="AV611" s="13" t="s">
        <v>84</v>
      </c>
      <c r="AW611" s="13" t="s">
        <v>37</v>
      </c>
      <c r="AX611" s="13" t="s">
        <v>75</v>
      </c>
      <c r="AY611" s="152" t="s">
        <v>165</v>
      </c>
    </row>
    <row r="612" spans="2:65" s="14" customFormat="1">
      <c r="B612" s="158"/>
      <c r="D612" s="145" t="s">
        <v>176</v>
      </c>
      <c r="E612" s="159" t="s">
        <v>19</v>
      </c>
      <c r="F612" s="160" t="s">
        <v>179</v>
      </c>
      <c r="H612" s="161">
        <v>3</v>
      </c>
      <c r="I612" s="162"/>
      <c r="L612" s="158"/>
      <c r="M612" s="163"/>
      <c r="T612" s="164"/>
      <c r="AT612" s="159" t="s">
        <v>176</v>
      </c>
      <c r="AU612" s="159" t="s">
        <v>84</v>
      </c>
      <c r="AV612" s="14" t="s">
        <v>172</v>
      </c>
      <c r="AW612" s="14" t="s">
        <v>37</v>
      </c>
      <c r="AX612" s="14" t="s">
        <v>14</v>
      </c>
      <c r="AY612" s="159" t="s">
        <v>165</v>
      </c>
    </row>
    <row r="613" spans="2:65" s="1" customFormat="1" ht="76.349999999999994" customHeight="1">
      <c r="B613" s="32"/>
      <c r="C613" s="127" t="s">
        <v>667</v>
      </c>
      <c r="D613" s="127" t="s">
        <v>167</v>
      </c>
      <c r="E613" s="128" t="s">
        <v>668</v>
      </c>
      <c r="F613" s="129" t="s">
        <v>669</v>
      </c>
      <c r="G613" s="130" t="s">
        <v>182</v>
      </c>
      <c r="H613" s="131">
        <v>6</v>
      </c>
      <c r="I613" s="132"/>
      <c r="J613" s="133">
        <f>ROUND(I613*H613,2)</f>
        <v>0</v>
      </c>
      <c r="K613" s="129" t="s">
        <v>171</v>
      </c>
      <c r="L613" s="32"/>
      <c r="M613" s="134" t="s">
        <v>19</v>
      </c>
      <c r="N613" s="135" t="s">
        <v>46</v>
      </c>
      <c r="P613" s="136">
        <f>O613*H613</f>
        <v>0</v>
      </c>
      <c r="Q613" s="136">
        <v>1.3509999999999999E-2</v>
      </c>
      <c r="R613" s="136">
        <f>Q613*H613</f>
        <v>8.1059999999999993E-2</v>
      </c>
      <c r="S613" s="136">
        <v>0</v>
      </c>
      <c r="T613" s="137">
        <f>S613*H613</f>
        <v>0</v>
      </c>
      <c r="AR613" s="138" t="s">
        <v>172</v>
      </c>
      <c r="AT613" s="138" t="s">
        <v>167</v>
      </c>
      <c r="AU613" s="138" t="s">
        <v>84</v>
      </c>
      <c r="AY613" s="17" t="s">
        <v>165</v>
      </c>
      <c r="BE613" s="139">
        <f>IF(N613="základní",J613,0)</f>
        <v>0</v>
      </c>
      <c r="BF613" s="139">
        <f>IF(N613="snížená",J613,0)</f>
        <v>0</v>
      </c>
      <c r="BG613" s="139">
        <f>IF(N613="zákl. přenesená",J613,0)</f>
        <v>0</v>
      </c>
      <c r="BH613" s="139">
        <f>IF(N613="sníž. přenesená",J613,0)</f>
        <v>0</v>
      </c>
      <c r="BI613" s="139">
        <f>IF(N613="nulová",J613,0)</f>
        <v>0</v>
      </c>
      <c r="BJ613" s="17" t="s">
        <v>14</v>
      </c>
      <c r="BK613" s="139">
        <f>ROUND(I613*H613,2)</f>
        <v>0</v>
      </c>
      <c r="BL613" s="17" t="s">
        <v>172</v>
      </c>
      <c r="BM613" s="138" t="s">
        <v>670</v>
      </c>
    </row>
    <row r="614" spans="2:65" s="1" customFormat="1">
      <c r="B614" s="32"/>
      <c r="D614" s="140" t="s">
        <v>174</v>
      </c>
      <c r="F614" s="141" t="s">
        <v>671</v>
      </c>
      <c r="I614" s="142"/>
      <c r="L614" s="32"/>
      <c r="M614" s="143"/>
      <c r="T614" s="53"/>
      <c r="AT614" s="17" t="s">
        <v>174</v>
      </c>
      <c r="AU614" s="17" t="s">
        <v>84</v>
      </c>
    </row>
    <row r="615" spans="2:65" s="12" customFormat="1">
      <c r="B615" s="144"/>
      <c r="D615" s="145" t="s">
        <v>176</v>
      </c>
      <c r="E615" s="146" t="s">
        <v>19</v>
      </c>
      <c r="F615" s="147" t="s">
        <v>672</v>
      </c>
      <c r="H615" s="146" t="s">
        <v>19</v>
      </c>
      <c r="I615" s="148"/>
      <c r="L615" s="144"/>
      <c r="M615" s="149"/>
      <c r="T615" s="150"/>
      <c r="AT615" s="146" t="s">
        <v>176</v>
      </c>
      <c r="AU615" s="146" t="s">
        <v>84</v>
      </c>
      <c r="AV615" s="12" t="s">
        <v>14</v>
      </c>
      <c r="AW615" s="12" t="s">
        <v>37</v>
      </c>
      <c r="AX615" s="12" t="s">
        <v>75</v>
      </c>
      <c r="AY615" s="146" t="s">
        <v>165</v>
      </c>
    </row>
    <row r="616" spans="2:65" s="13" customFormat="1">
      <c r="B616" s="151"/>
      <c r="D616" s="145" t="s">
        <v>176</v>
      </c>
      <c r="E616" s="152" t="s">
        <v>19</v>
      </c>
      <c r="F616" s="153" t="s">
        <v>205</v>
      </c>
      <c r="H616" s="154">
        <v>6</v>
      </c>
      <c r="I616" s="155"/>
      <c r="L616" s="151"/>
      <c r="M616" s="156"/>
      <c r="T616" s="157"/>
      <c r="AT616" s="152" t="s">
        <v>176</v>
      </c>
      <c r="AU616" s="152" t="s">
        <v>84</v>
      </c>
      <c r="AV616" s="13" t="s">
        <v>84</v>
      </c>
      <c r="AW616" s="13" t="s">
        <v>37</v>
      </c>
      <c r="AX616" s="13" t="s">
        <v>75</v>
      </c>
      <c r="AY616" s="152" t="s">
        <v>165</v>
      </c>
    </row>
    <row r="617" spans="2:65" s="14" customFormat="1">
      <c r="B617" s="158"/>
      <c r="D617" s="145" t="s">
        <v>176</v>
      </c>
      <c r="E617" s="159" t="s">
        <v>19</v>
      </c>
      <c r="F617" s="160" t="s">
        <v>179</v>
      </c>
      <c r="H617" s="161">
        <v>6</v>
      </c>
      <c r="I617" s="162"/>
      <c r="L617" s="158"/>
      <c r="M617" s="163"/>
      <c r="T617" s="164"/>
      <c r="AT617" s="159" t="s">
        <v>176</v>
      </c>
      <c r="AU617" s="159" t="s">
        <v>84</v>
      </c>
      <c r="AV617" s="14" t="s">
        <v>172</v>
      </c>
      <c r="AW617" s="14" t="s">
        <v>37</v>
      </c>
      <c r="AX617" s="14" t="s">
        <v>14</v>
      </c>
      <c r="AY617" s="159" t="s">
        <v>165</v>
      </c>
    </row>
    <row r="618" spans="2:65" s="1" customFormat="1" ht="76.349999999999994" customHeight="1">
      <c r="B618" s="32"/>
      <c r="C618" s="127" t="s">
        <v>673</v>
      </c>
      <c r="D618" s="127" t="s">
        <v>167</v>
      </c>
      <c r="E618" s="128" t="s">
        <v>674</v>
      </c>
      <c r="F618" s="129" t="s">
        <v>675</v>
      </c>
      <c r="G618" s="130" t="s">
        <v>182</v>
      </c>
      <c r="H618" s="131">
        <v>6</v>
      </c>
      <c r="I618" s="132"/>
      <c r="J618" s="133">
        <f>ROUND(I618*H618,2)</f>
        <v>0</v>
      </c>
      <c r="K618" s="129" t="s">
        <v>171</v>
      </c>
      <c r="L618" s="32"/>
      <c r="M618" s="134" t="s">
        <v>19</v>
      </c>
      <c r="N618" s="135" t="s">
        <v>46</v>
      </c>
      <c r="P618" s="136">
        <f>O618*H618</f>
        <v>0</v>
      </c>
      <c r="Q618" s="136">
        <v>1.8929999999999999E-2</v>
      </c>
      <c r="R618" s="136">
        <f>Q618*H618</f>
        <v>0.11357999999999999</v>
      </c>
      <c r="S618" s="136">
        <v>0</v>
      </c>
      <c r="T618" s="137">
        <f>S618*H618</f>
        <v>0</v>
      </c>
      <c r="AR618" s="138" t="s">
        <v>172</v>
      </c>
      <c r="AT618" s="138" t="s">
        <v>167</v>
      </c>
      <c r="AU618" s="138" t="s">
        <v>84</v>
      </c>
      <c r="AY618" s="17" t="s">
        <v>165</v>
      </c>
      <c r="BE618" s="139">
        <f>IF(N618="základní",J618,0)</f>
        <v>0</v>
      </c>
      <c r="BF618" s="139">
        <f>IF(N618="snížená",J618,0)</f>
        <v>0</v>
      </c>
      <c r="BG618" s="139">
        <f>IF(N618="zákl. přenesená",J618,0)</f>
        <v>0</v>
      </c>
      <c r="BH618" s="139">
        <f>IF(N618="sníž. přenesená",J618,0)</f>
        <v>0</v>
      </c>
      <c r="BI618" s="139">
        <f>IF(N618="nulová",J618,0)</f>
        <v>0</v>
      </c>
      <c r="BJ618" s="17" t="s">
        <v>14</v>
      </c>
      <c r="BK618" s="139">
        <f>ROUND(I618*H618,2)</f>
        <v>0</v>
      </c>
      <c r="BL618" s="17" t="s">
        <v>172</v>
      </c>
      <c r="BM618" s="138" t="s">
        <v>676</v>
      </c>
    </row>
    <row r="619" spans="2:65" s="1" customFormat="1">
      <c r="B619" s="32"/>
      <c r="D619" s="140" t="s">
        <v>174</v>
      </c>
      <c r="F619" s="141" t="s">
        <v>677</v>
      </c>
      <c r="I619" s="142"/>
      <c r="L619" s="32"/>
      <c r="M619" s="143"/>
      <c r="T619" s="53"/>
      <c r="AT619" s="17" t="s">
        <v>174</v>
      </c>
      <c r="AU619" s="17" t="s">
        <v>84</v>
      </c>
    </row>
    <row r="620" spans="2:65" s="12" customFormat="1">
      <c r="B620" s="144"/>
      <c r="D620" s="145" t="s">
        <v>176</v>
      </c>
      <c r="E620" s="146" t="s">
        <v>19</v>
      </c>
      <c r="F620" s="147" t="s">
        <v>678</v>
      </c>
      <c r="H620" s="146" t="s">
        <v>19</v>
      </c>
      <c r="I620" s="148"/>
      <c r="L620" s="144"/>
      <c r="M620" s="149"/>
      <c r="T620" s="150"/>
      <c r="AT620" s="146" t="s">
        <v>176</v>
      </c>
      <c r="AU620" s="146" t="s">
        <v>84</v>
      </c>
      <c r="AV620" s="12" t="s">
        <v>14</v>
      </c>
      <c r="AW620" s="12" t="s">
        <v>37</v>
      </c>
      <c r="AX620" s="12" t="s">
        <v>75</v>
      </c>
      <c r="AY620" s="146" t="s">
        <v>165</v>
      </c>
    </row>
    <row r="621" spans="2:65" s="13" customFormat="1">
      <c r="B621" s="151"/>
      <c r="D621" s="145" t="s">
        <v>176</v>
      </c>
      <c r="E621" s="152" t="s">
        <v>19</v>
      </c>
      <c r="F621" s="153" t="s">
        <v>205</v>
      </c>
      <c r="H621" s="154">
        <v>6</v>
      </c>
      <c r="I621" s="155"/>
      <c r="L621" s="151"/>
      <c r="M621" s="156"/>
      <c r="T621" s="157"/>
      <c r="AT621" s="152" t="s">
        <v>176</v>
      </c>
      <c r="AU621" s="152" t="s">
        <v>84</v>
      </c>
      <c r="AV621" s="13" t="s">
        <v>84</v>
      </c>
      <c r="AW621" s="13" t="s">
        <v>37</v>
      </c>
      <c r="AX621" s="13" t="s">
        <v>75</v>
      </c>
      <c r="AY621" s="152" t="s">
        <v>165</v>
      </c>
    </row>
    <row r="622" spans="2:65" s="14" customFormat="1">
      <c r="B622" s="158"/>
      <c r="D622" s="145" t="s">
        <v>176</v>
      </c>
      <c r="E622" s="159" t="s">
        <v>19</v>
      </c>
      <c r="F622" s="160" t="s">
        <v>179</v>
      </c>
      <c r="H622" s="161">
        <v>6</v>
      </c>
      <c r="I622" s="162"/>
      <c r="L622" s="158"/>
      <c r="M622" s="163"/>
      <c r="T622" s="164"/>
      <c r="AT622" s="159" t="s">
        <v>176</v>
      </c>
      <c r="AU622" s="159" t="s">
        <v>84</v>
      </c>
      <c r="AV622" s="14" t="s">
        <v>172</v>
      </c>
      <c r="AW622" s="14" t="s">
        <v>37</v>
      </c>
      <c r="AX622" s="14" t="s">
        <v>14</v>
      </c>
      <c r="AY622" s="159" t="s">
        <v>165</v>
      </c>
    </row>
    <row r="623" spans="2:65" s="1" customFormat="1" ht="33" customHeight="1">
      <c r="B623" s="32"/>
      <c r="C623" s="127" t="s">
        <v>679</v>
      </c>
      <c r="D623" s="127" t="s">
        <v>167</v>
      </c>
      <c r="E623" s="128" t="s">
        <v>680</v>
      </c>
      <c r="F623" s="129" t="s">
        <v>681</v>
      </c>
      <c r="G623" s="130" t="s">
        <v>307</v>
      </c>
      <c r="H623" s="131">
        <v>2.9000000000000001E-2</v>
      </c>
      <c r="I623" s="132"/>
      <c r="J623" s="133">
        <f>ROUND(I623*H623,2)</f>
        <v>0</v>
      </c>
      <c r="K623" s="129" t="s">
        <v>171</v>
      </c>
      <c r="L623" s="32"/>
      <c r="M623" s="134" t="s">
        <v>19</v>
      </c>
      <c r="N623" s="135" t="s">
        <v>46</v>
      </c>
      <c r="P623" s="136">
        <f>O623*H623</f>
        <v>0</v>
      </c>
      <c r="Q623" s="136">
        <v>1.9539999999999998E-2</v>
      </c>
      <c r="R623" s="136">
        <f>Q623*H623</f>
        <v>5.6665999999999997E-4</v>
      </c>
      <c r="S623" s="136">
        <v>0</v>
      </c>
      <c r="T623" s="137">
        <f>S623*H623</f>
        <v>0</v>
      </c>
      <c r="AR623" s="138" t="s">
        <v>172</v>
      </c>
      <c r="AT623" s="138" t="s">
        <v>167</v>
      </c>
      <c r="AU623" s="138" t="s">
        <v>84</v>
      </c>
      <c r="AY623" s="17" t="s">
        <v>165</v>
      </c>
      <c r="BE623" s="139">
        <f>IF(N623="základní",J623,0)</f>
        <v>0</v>
      </c>
      <c r="BF623" s="139">
        <f>IF(N623="snížená",J623,0)</f>
        <v>0</v>
      </c>
      <c r="BG623" s="139">
        <f>IF(N623="zákl. přenesená",J623,0)</f>
        <v>0</v>
      </c>
      <c r="BH623" s="139">
        <f>IF(N623="sníž. přenesená",J623,0)</f>
        <v>0</v>
      </c>
      <c r="BI623" s="139">
        <f>IF(N623="nulová",J623,0)</f>
        <v>0</v>
      </c>
      <c r="BJ623" s="17" t="s">
        <v>14</v>
      </c>
      <c r="BK623" s="139">
        <f>ROUND(I623*H623,2)</f>
        <v>0</v>
      </c>
      <c r="BL623" s="17" t="s">
        <v>172</v>
      </c>
      <c r="BM623" s="138" t="s">
        <v>682</v>
      </c>
    </row>
    <row r="624" spans="2:65" s="1" customFormat="1">
      <c r="B624" s="32"/>
      <c r="D624" s="140" t="s">
        <v>174</v>
      </c>
      <c r="F624" s="141" t="s">
        <v>683</v>
      </c>
      <c r="I624" s="142"/>
      <c r="L624" s="32"/>
      <c r="M624" s="143"/>
      <c r="T624" s="53"/>
      <c r="AT624" s="17" t="s">
        <v>174</v>
      </c>
      <c r="AU624" s="17" t="s">
        <v>84</v>
      </c>
    </row>
    <row r="625" spans="2:65" s="12" customFormat="1">
      <c r="B625" s="144"/>
      <c r="D625" s="145" t="s">
        <v>176</v>
      </c>
      <c r="E625" s="146" t="s">
        <v>19</v>
      </c>
      <c r="F625" s="147" t="s">
        <v>684</v>
      </c>
      <c r="H625" s="146" t="s">
        <v>19</v>
      </c>
      <c r="I625" s="148"/>
      <c r="L625" s="144"/>
      <c r="M625" s="149"/>
      <c r="T625" s="150"/>
      <c r="AT625" s="146" t="s">
        <v>176</v>
      </c>
      <c r="AU625" s="146" t="s">
        <v>84</v>
      </c>
      <c r="AV625" s="12" t="s">
        <v>14</v>
      </c>
      <c r="AW625" s="12" t="s">
        <v>37</v>
      </c>
      <c r="AX625" s="12" t="s">
        <v>75</v>
      </c>
      <c r="AY625" s="146" t="s">
        <v>165</v>
      </c>
    </row>
    <row r="626" spans="2:65" s="13" customFormat="1">
      <c r="B626" s="151"/>
      <c r="D626" s="145" t="s">
        <v>176</v>
      </c>
      <c r="E626" s="152" t="s">
        <v>19</v>
      </c>
      <c r="F626" s="153" t="s">
        <v>685</v>
      </c>
      <c r="H626" s="154">
        <v>2.1999999999999999E-2</v>
      </c>
      <c r="I626" s="155"/>
      <c r="L626" s="151"/>
      <c r="M626" s="156"/>
      <c r="T626" s="157"/>
      <c r="AT626" s="152" t="s">
        <v>176</v>
      </c>
      <c r="AU626" s="152" t="s">
        <v>84</v>
      </c>
      <c r="AV626" s="13" t="s">
        <v>84</v>
      </c>
      <c r="AW626" s="13" t="s">
        <v>37</v>
      </c>
      <c r="AX626" s="13" t="s">
        <v>75</v>
      </c>
      <c r="AY626" s="152" t="s">
        <v>165</v>
      </c>
    </row>
    <row r="627" spans="2:65" s="12" customFormat="1">
      <c r="B627" s="144"/>
      <c r="D627" s="145" t="s">
        <v>176</v>
      </c>
      <c r="E627" s="146" t="s">
        <v>19</v>
      </c>
      <c r="F627" s="147" t="s">
        <v>686</v>
      </c>
      <c r="H627" s="146" t="s">
        <v>19</v>
      </c>
      <c r="I627" s="148"/>
      <c r="L627" s="144"/>
      <c r="M627" s="149"/>
      <c r="T627" s="150"/>
      <c r="AT627" s="146" t="s">
        <v>176</v>
      </c>
      <c r="AU627" s="146" t="s">
        <v>84</v>
      </c>
      <c r="AV627" s="12" t="s">
        <v>14</v>
      </c>
      <c r="AW627" s="12" t="s">
        <v>37</v>
      </c>
      <c r="AX627" s="12" t="s">
        <v>75</v>
      </c>
      <c r="AY627" s="146" t="s">
        <v>165</v>
      </c>
    </row>
    <row r="628" spans="2:65" s="13" customFormat="1">
      <c r="B628" s="151"/>
      <c r="D628" s="145" t="s">
        <v>176</v>
      </c>
      <c r="E628" s="152" t="s">
        <v>19</v>
      </c>
      <c r="F628" s="153" t="s">
        <v>687</v>
      </c>
      <c r="H628" s="154">
        <v>7.0000000000000001E-3</v>
      </c>
      <c r="I628" s="155"/>
      <c r="L628" s="151"/>
      <c r="M628" s="156"/>
      <c r="T628" s="157"/>
      <c r="AT628" s="152" t="s">
        <v>176</v>
      </c>
      <c r="AU628" s="152" t="s">
        <v>84</v>
      </c>
      <c r="AV628" s="13" t="s">
        <v>84</v>
      </c>
      <c r="AW628" s="13" t="s">
        <v>37</v>
      </c>
      <c r="AX628" s="13" t="s">
        <v>75</v>
      </c>
      <c r="AY628" s="152" t="s">
        <v>165</v>
      </c>
    </row>
    <row r="629" spans="2:65" s="14" customFormat="1">
      <c r="B629" s="158"/>
      <c r="D629" s="145" t="s">
        <v>176</v>
      </c>
      <c r="E629" s="159" t="s">
        <v>19</v>
      </c>
      <c r="F629" s="160" t="s">
        <v>179</v>
      </c>
      <c r="H629" s="161">
        <v>2.9000000000000001E-2</v>
      </c>
      <c r="I629" s="162"/>
      <c r="L629" s="158"/>
      <c r="M629" s="163"/>
      <c r="T629" s="164"/>
      <c r="AT629" s="159" t="s">
        <v>176</v>
      </c>
      <c r="AU629" s="159" t="s">
        <v>84</v>
      </c>
      <c r="AV629" s="14" t="s">
        <v>172</v>
      </c>
      <c r="AW629" s="14" t="s">
        <v>37</v>
      </c>
      <c r="AX629" s="14" t="s">
        <v>14</v>
      </c>
      <c r="AY629" s="159" t="s">
        <v>165</v>
      </c>
    </row>
    <row r="630" spans="2:65" s="1" customFormat="1" ht="21.75" customHeight="1">
      <c r="B630" s="32"/>
      <c r="C630" s="165" t="s">
        <v>688</v>
      </c>
      <c r="D630" s="165" t="s">
        <v>349</v>
      </c>
      <c r="E630" s="166" t="s">
        <v>689</v>
      </c>
      <c r="F630" s="167" t="s">
        <v>690</v>
      </c>
      <c r="G630" s="168" t="s">
        <v>307</v>
      </c>
      <c r="H630" s="169">
        <v>2.1999999999999999E-2</v>
      </c>
      <c r="I630" s="170"/>
      <c r="J630" s="171">
        <f>ROUND(I630*H630,2)</f>
        <v>0</v>
      </c>
      <c r="K630" s="167" t="s">
        <v>171</v>
      </c>
      <c r="L630" s="172"/>
      <c r="M630" s="173" t="s">
        <v>19</v>
      </c>
      <c r="N630" s="174" t="s">
        <v>46</v>
      </c>
      <c r="P630" s="136">
        <f>O630*H630</f>
        <v>0</v>
      </c>
      <c r="Q630" s="136">
        <v>1</v>
      </c>
      <c r="R630" s="136">
        <f>Q630*H630</f>
        <v>2.1999999999999999E-2</v>
      </c>
      <c r="S630" s="136">
        <v>0</v>
      </c>
      <c r="T630" s="137">
        <f>S630*H630</f>
        <v>0</v>
      </c>
      <c r="AR630" s="138" t="s">
        <v>223</v>
      </c>
      <c r="AT630" s="138" t="s">
        <v>349</v>
      </c>
      <c r="AU630" s="138" t="s">
        <v>84</v>
      </c>
      <c r="AY630" s="17" t="s">
        <v>165</v>
      </c>
      <c r="BE630" s="139">
        <f>IF(N630="základní",J630,0)</f>
        <v>0</v>
      </c>
      <c r="BF630" s="139">
        <f>IF(N630="snížená",J630,0)</f>
        <v>0</v>
      </c>
      <c r="BG630" s="139">
        <f>IF(N630="zákl. přenesená",J630,0)</f>
        <v>0</v>
      </c>
      <c r="BH630" s="139">
        <f>IF(N630="sníž. přenesená",J630,0)</f>
        <v>0</v>
      </c>
      <c r="BI630" s="139">
        <f>IF(N630="nulová",J630,0)</f>
        <v>0</v>
      </c>
      <c r="BJ630" s="17" t="s">
        <v>14</v>
      </c>
      <c r="BK630" s="139">
        <f>ROUND(I630*H630,2)</f>
        <v>0</v>
      </c>
      <c r="BL630" s="17" t="s">
        <v>172</v>
      </c>
      <c r="BM630" s="138" t="s">
        <v>691</v>
      </c>
    </row>
    <row r="631" spans="2:65" s="12" customFormat="1">
      <c r="B631" s="144"/>
      <c r="D631" s="145" t="s">
        <v>176</v>
      </c>
      <c r="E631" s="146" t="s">
        <v>19</v>
      </c>
      <c r="F631" s="147" t="s">
        <v>684</v>
      </c>
      <c r="H631" s="146" t="s">
        <v>19</v>
      </c>
      <c r="I631" s="148"/>
      <c r="L631" s="144"/>
      <c r="M631" s="149"/>
      <c r="T631" s="150"/>
      <c r="AT631" s="146" t="s">
        <v>176</v>
      </c>
      <c r="AU631" s="146" t="s">
        <v>84</v>
      </c>
      <c r="AV631" s="12" t="s">
        <v>14</v>
      </c>
      <c r="AW631" s="12" t="s">
        <v>37</v>
      </c>
      <c r="AX631" s="12" t="s">
        <v>75</v>
      </c>
      <c r="AY631" s="146" t="s">
        <v>165</v>
      </c>
    </row>
    <row r="632" spans="2:65" s="13" customFormat="1">
      <c r="B632" s="151"/>
      <c r="D632" s="145" t="s">
        <v>176</v>
      </c>
      <c r="E632" s="152" t="s">
        <v>19</v>
      </c>
      <c r="F632" s="153" t="s">
        <v>685</v>
      </c>
      <c r="H632" s="154">
        <v>2.1999999999999999E-2</v>
      </c>
      <c r="I632" s="155"/>
      <c r="L632" s="151"/>
      <c r="M632" s="156"/>
      <c r="T632" s="157"/>
      <c r="AT632" s="152" t="s">
        <v>176</v>
      </c>
      <c r="AU632" s="152" t="s">
        <v>84</v>
      </c>
      <c r="AV632" s="13" t="s">
        <v>84</v>
      </c>
      <c r="AW632" s="13" t="s">
        <v>37</v>
      </c>
      <c r="AX632" s="13" t="s">
        <v>75</v>
      </c>
      <c r="AY632" s="152" t="s">
        <v>165</v>
      </c>
    </row>
    <row r="633" spans="2:65" s="14" customFormat="1">
      <c r="B633" s="158"/>
      <c r="D633" s="145" t="s">
        <v>176</v>
      </c>
      <c r="E633" s="159" t="s">
        <v>19</v>
      </c>
      <c r="F633" s="160" t="s">
        <v>179</v>
      </c>
      <c r="H633" s="161">
        <v>2.1999999999999999E-2</v>
      </c>
      <c r="I633" s="162"/>
      <c r="L633" s="158"/>
      <c r="M633" s="163"/>
      <c r="T633" s="164"/>
      <c r="AT633" s="159" t="s">
        <v>176</v>
      </c>
      <c r="AU633" s="159" t="s">
        <v>84</v>
      </c>
      <c r="AV633" s="14" t="s">
        <v>172</v>
      </c>
      <c r="AW633" s="14" t="s">
        <v>37</v>
      </c>
      <c r="AX633" s="14" t="s">
        <v>14</v>
      </c>
      <c r="AY633" s="159" t="s">
        <v>165</v>
      </c>
    </row>
    <row r="634" spans="2:65" s="1" customFormat="1" ht="24.15" customHeight="1">
      <c r="B634" s="32"/>
      <c r="C634" s="165" t="s">
        <v>692</v>
      </c>
      <c r="D634" s="165" t="s">
        <v>349</v>
      </c>
      <c r="E634" s="166" t="s">
        <v>693</v>
      </c>
      <c r="F634" s="167" t="s">
        <v>694</v>
      </c>
      <c r="G634" s="168" t="s">
        <v>307</v>
      </c>
      <c r="H634" s="169">
        <v>7.0000000000000001E-3</v>
      </c>
      <c r="I634" s="170"/>
      <c r="J634" s="171">
        <f>ROUND(I634*H634,2)</f>
        <v>0</v>
      </c>
      <c r="K634" s="167" t="s">
        <v>171</v>
      </c>
      <c r="L634" s="172"/>
      <c r="M634" s="173" t="s">
        <v>19</v>
      </c>
      <c r="N634" s="174" t="s">
        <v>46</v>
      </c>
      <c r="P634" s="136">
        <f>O634*H634</f>
        <v>0</v>
      </c>
      <c r="Q634" s="136">
        <v>1</v>
      </c>
      <c r="R634" s="136">
        <f>Q634*H634</f>
        <v>7.0000000000000001E-3</v>
      </c>
      <c r="S634" s="136">
        <v>0</v>
      </c>
      <c r="T634" s="137">
        <f>S634*H634</f>
        <v>0</v>
      </c>
      <c r="AR634" s="138" t="s">
        <v>223</v>
      </c>
      <c r="AT634" s="138" t="s">
        <v>349</v>
      </c>
      <c r="AU634" s="138" t="s">
        <v>84</v>
      </c>
      <c r="AY634" s="17" t="s">
        <v>165</v>
      </c>
      <c r="BE634" s="139">
        <f>IF(N634="základní",J634,0)</f>
        <v>0</v>
      </c>
      <c r="BF634" s="139">
        <f>IF(N634="snížená",J634,0)</f>
        <v>0</v>
      </c>
      <c r="BG634" s="139">
        <f>IF(N634="zákl. přenesená",J634,0)</f>
        <v>0</v>
      </c>
      <c r="BH634" s="139">
        <f>IF(N634="sníž. přenesená",J634,0)</f>
        <v>0</v>
      </c>
      <c r="BI634" s="139">
        <f>IF(N634="nulová",J634,0)</f>
        <v>0</v>
      </c>
      <c r="BJ634" s="17" t="s">
        <v>14</v>
      </c>
      <c r="BK634" s="139">
        <f>ROUND(I634*H634,2)</f>
        <v>0</v>
      </c>
      <c r="BL634" s="17" t="s">
        <v>172</v>
      </c>
      <c r="BM634" s="138" t="s">
        <v>695</v>
      </c>
    </row>
    <row r="635" spans="2:65" s="13" customFormat="1">
      <c r="B635" s="151"/>
      <c r="D635" s="145" t="s">
        <v>176</v>
      </c>
      <c r="E635" s="152" t="s">
        <v>19</v>
      </c>
      <c r="F635" s="153" t="s">
        <v>687</v>
      </c>
      <c r="H635" s="154">
        <v>7.0000000000000001E-3</v>
      </c>
      <c r="I635" s="155"/>
      <c r="L635" s="151"/>
      <c r="M635" s="156"/>
      <c r="T635" s="157"/>
      <c r="AT635" s="152" t="s">
        <v>176</v>
      </c>
      <c r="AU635" s="152" t="s">
        <v>84</v>
      </c>
      <c r="AV635" s="13" t="s">
        <v>84</v>
      </c>
      <c r="AW635" s="13" t="s">
        <v>37</v>
      </c>
      <c r="AX635" s="13" t="s">
        <v>14</v>
      </c>
      <c r="AY635" s="152" t="s">
        <v>165</v>
      </c>
    </row>
    <row r="636" spans="2:65" s="13" customFormat="1">
      <c r="B636" s="151"/>
      <c r="D636" s="145" t="s">
        <v>176</v>
      </c>
      <c r="F636" s="153" t="s">
        <v>696</v>
      </c>
      <c r="H636" s="154">
        <v>7.0000000000000001E-3</v>
      </c>
      <c r="I636" s="155"/>
      <c r="L636" s="151"/>
      <c r="M636" s="156"/>
      <c r="T636" s="157"/>
      <c r="AT636" s="152" t="s">
        <v>176</v>
      </c>
      <c r="AU636" s="152" t="s">
        <v>84</v>
      </c>
      <c r="AV636" s="13" t="s">
        <v>84</v>
      </c>
      <c r="AW636" s="13" t="s">
        <v>4</v>
      </c>
      <c r="AX636" s="13" t="s">
        <v>14</v>
      </c>
      <c r="AY636" s="152" t="s">
        <v>165</v>
      </c>
    </row>
    <row r="637" spans="2:65" s="1" customFormat="1" ht="24.15" customHeight="1">
      <c r="B637" s="32"/>
      <c r="C637" s="127" t="s">
        <v>697</v>
      </c>
      <c r="D637" s="127" t="s">
        <v>167</v>
      </c>
      <c r="E637" s="128" t="s">
        <v>698</v>
      </c>
      <c r="F637" s="129" t="s">
        <v>699</v>
      </c>
      <c r="G637" s="130" t="s">
        <v>700</v>
      </c>
      <c r="H637" s="131">
        <v>24.2</v>
      </c>
      <c r="I637" s="132"/>
      <c r="J637" s="133">
        <f>ROUND(I637*H637,2)</f>
        <v>0</v>
      </c>
      <c r="K637" s="129" t="s">
        <v>171</v>
      </c>
      <c r="L637" s="32"/>
      <c r="M637" s="134" t="s">
        <v>19</v>
      </c>
      <c r="N637" s="135" t="s">
        <v>46</v>
      </c>
      <c r="P637" s="136">
        <f>O637*H637</f>
        <v>0</v>
      </c>
      <c r="Q637" s="136">
        <v>2.9999999999999997E-4</v>
      </c>
      <c r="R637" s="136">
        <f>Q637*H637</f>
        <v>7.2599999999999991E-3</v>
      </c>
      <c r="S637" s="136">
        <v>0</v>
      </c>
      <c r="T637" s="137">
        <f>S637*H637</f>
        <v>0</v>
      </c>
      <c r="AR637" s="138" t="s">
        <v>172</v>
      </c>
      <c r="AT637" s="138" t="s">
        <v>167</v>
      </c>
      <c r="AU637" s="138" t="s">
        <v>84</v>
      </c>
      <c r="AY637" s="17" t="s">
        <v>165</v>
      </c>
      <c r="BE637" s="139">
        <f>IF(N637="základní",J637,0)</f>
        <v>0</v>
      </c>
      <c r="BF637" s="139">
        <f>IF(N637="snížená",J637,0)</f>
        <v>0</v>
      </c>
      <c r="BG637" s="139">
        <f>IF(N637="zákl. přenesená",J637,0)</f>
        <v>0</v>
      </c>
      <c r="BH637" s="139">
        <f>IF(N637="sníž. přenesená",J637,0)</f>
        <v>0</v>
      </c>
      <c r="BI637" s="139">
        <f>IF(N637="nulová",J637,0)</f>
        <v>0</v>
      </c>
      <c r="BJ637" s="17" t="s">
        <v>14</v>
      </c>
      <c r="BK637" s="139">
        <f>ROUND(I637*H637,2)</f>
        <v>0</v>
      </c>
      <c r="BL637" s="17" t="s">
        <v>172</v>
      </c>
      <c r="BM637" s="138" t="s">
        <v>701</v>
      </c>
    </row>
    <row r="638" spans="2:65" s="1" customFormat="1">
      <c r="B638" s="32"/>
      <c r="D638" s="140" t="s">
        <v>174</v>
      </c>
      <c r="F638" s="141" t="s">
        <v>702</v>
      </c>
      <c r="I638" s="142"/>
      <c r="L638" s="32"/>
      <c r="M638" s="143"/>
      <c r="T638" s="53"/>
      <c r="AT638" s="17" t="s">
        <v>174</v>
      </c>
      <c r="AU638" s="17" t="s">
        <v>84</v>
      </c>
    </row>
    <row r="639" spans="2:65" s="12" customFormat="1">
      <c r="B639" s="144"/>
      <c r="D639" s="145" t="s">
        <v>176</v>
      </c>
      <c r="E639" s="146" t="s">
        <v>19</v>
      </c>
      <c r="F639" s="147" t="s">
        <v>703</v>
      </c>
      <c r="H639" s="146" t="s">
        <v>19</v>
      </c>
      <c r="I639" s="148"/>
      <c r="L639" s="144"/>
      <c r="M639" s="149"/>
      <c r="T639" s="150"/>
      <c r="AT639" s="146" t="s">
        <v>176</v>
      </c>
      <c r="AU639" s="146" t="s">
        <v>84</v>
      </c>
      <c r="AV639" s="12" t="s">
        <v>14</v>
      </c>
      <c r="AW639" s="12" t="s">
        <v>37</v>
      </c>
      <c r="AX639" s="12" t="s">
        <v>75</v>
      </c>
      <c r="AY639" s="146" t="s">
        <v>165</v>
      </c>
    </row>
    <row r="640" spans="2:65" s="13" customFormat="1">
      <c r="B640" s="151"/>
      <c r="D640" s="145" t="s">
        <v>176</v>
      </c>
      <c r="E640" s="152" t="s">
        <v>19</v>
      </c>
      <c r="F640" s="153" t="s">
        <v>704</v>
      </c>
      <c r="H640" s="154">
        <v>24.2</v>
      </c>
      <c r="I640" s="155"/>
      <c r="L640" s="151"/>
      <c r="M640" s="156"/>
      <c r="T640" s="157"/>
      <c r="AT640" s="152" t="s">
        <v>176</v>
      </c>
      <c r="AU640" s="152" t="s">
        <v>84</v>
      </c>
      <c r="AV640" s="13" t="s">
        <v>84</v>
      </c>
      <c r="AW640" s="13" t="s">
        <v>37</v>
      </c>
      <c r="AX640" s="13" t="s">
        <v>75</v>
      </c>
      <c r="AY640" s="152" t="s">
        <v>165</v>
      </c>
    </row>
    <row r="641" spans="2:65" s="14" customFormat="1">
      <c r="B641" s="158"/>
      <c r="D641" s="145" t="s">
        <v>176</v>
      </c>
      <c r="E641" s="159" t="s">
        <v>19</v>
      </c>
      <c r="F641" s="160" t="s">
        <v>179</v>
      </c>
      <c r="H641" s="161">
        <v>24.2</v>
      </c>
      <c r="I641" s="162"/>
      <c r="L641" s="158"/>
      <c r="M641" s="163"/>
      <c r="T641" s="164"/>
      <c r="AT641" s="159" t="s">
        <v>176</v>
      </c>
      <c r="AU641" s="159" t="s">
        <v>84</v>
      </c>
      <c r="AV641" s="14" t="s">
        <v>172</v>
      </c>
      <c r="AW641" s="14" t="s">
        <v>37</v>
      </c>
      <c r="AX641" s="14" t="s">
        <v>14</v>
      </c>
      <c r="AY641" s="159" t="s">
        <v>165</v>
      </c>
    </row>
    <row r="642" spans="2:65" s="1" customFormat="1" ht="37.950000000000003" customHeight="1">
      <c r="B642" s="32"/>
      <c r="C642" s="127" t="s">
        <v>705</v>
      </c>
      <c r="D642" s="127" t="s">
        <v>167</v>
      </c>
      <c r="E642" s="128" t="s">
        <v>706</v>
      </c>
      <c r="F642" s="129" t="s">
        <v>707</v>
      </c>
      <c r="G642" s="130" t="s">
        <v>170</v>
      </c>
      <c r="H642" s="131">
        <v>5.4</v>
      </c>
      <c r="I642" s="132"/>
      <c r="J642" s="133">
        <f>ROUND(I642*H642,2)</f>
        <v>0</v>
      </c>
      <c r="K642" s="129" t="s">
        <v>171</v>
      </c>
      <c r="L642" s="32"/>
      <c r="M642" s="134" t="s">
        <v>19</v>
      </c>
      <c r="N642" s="135" t="s">
        <v>46</v>
      </c>
      <c r="P642" s="136">
        <f>O642*H642</f>
        <v>0</v>
      </c>
      <c r="Q642" s="136">
        <v>2.8570000000000002E-2</v>
      </c>
      <c r="R642" s="136">
        <f>Q642*H642</f>
        <v>0.15427800000000003</v>
      </c>
      <c r="S642" s="136">
        <v>0</v>
      </c>
      <c r="T642" s="137">
        <f>S642*H642</f>
        <v>0</v>
      </c>
      <c r="AR642" s="138" t="s">
        <v>172</v>
      </c>
      <c r="AT642" s="138" t="s">
        <v>167</v>
      </c>
      <c r="AU642" s="138" t="s">
        <v>84</v>
      </c>
      <c r="AY642" s="17" t="s">
        <v>165</v>
      </c>
      <c r="BE642" s="139">
        <f>IF(N642="základní",J642,0)</f>
        <v>0</v>
      </c>
      <c r="BF642" s="139">
        <f>IF(N642="snížená",J642,0)</f>
        <v>0</v>
      </c>
      <c r="BG642" s="139">
        <f>IF(N642="zákl. přenesená",J642,0)</f>
        <v>0</v>
      </c>
      <c r="BH642" s="139">
        <f>IF(N642="sníž. přenesená",J642,0)</f>
        <v>0</v>
      </c>
      <c r="BI642" s="139">
        <f>IF(N642="nulová",J642,0)</f>
        <v>0</v>
      </c>
      <c r="BJ642" s="17" t="s">
        <v>14</v>
      </c>
      <c r="BK642" s="139">
        <f>ROUND(I642*H642,2)</f>
        <v>0</v>
      </c>
      <c r="BL642" s="17" t="s">
        <v>172</v>
      </c>
      <c r="BM642" s="138" t="s">
        <v>708</v>
      </c>
    </row>
    <row r="643" spans="2:65" s="1" customFormat="1">
      <c r="B643" s="32"/>
      <c r="D643" s="140" t="s">
        <v>174</v>
      </c>
      <c r="F643" s="141" t="s">
        <v>709</v>
      </c>
      <c r="I643" s="142"/>
      <c r="L643" s="32"/>
      <c r="M643" s="143"/>
      <c r="T643" s="53"/>
      <c r="AT643" s="17" t="s">
        <v>174</v>
      </c>
      <c r="AU643" s="17" t="s">
        <v>84</v>
      </c>
    </row>
    <row r="644" spans="2:65" s="12" customFormat="1">
      <c r="B644" s="144"/>
      <c r="D644" s="145" t="s">
        <v>176</v>
      </c>
      <c r="E644" s="146" t="s">
        <v>19</v>
      </c>
      <c r="F644" s="147" t="s">
        <v>710</v>
      </c>
      <c r="H644" s="146" t="s">
        <v>19</v>
      </c>
      <c r="I644" s="148"/>
      <c r="L644" s="144"/>
      <c r="M644" s="149"/>
      <c r="T644" s="150"/>
      <c r="AT644" s="146" t="s">
        <v>176</v>
      </c>
      <c r="AU644" s="146" t="s">
        <v>84</v>
      </c>
      <c r="AV644" s="12" t="s">
        <v>14</v>
      </c>
      <c r="AW644" s="12" t="s">
        <v>37</v>
      </c>
      <c r="AX644" s="12" t="s">
        <v>75</v>
      </c>
      <c r="AY644" s="146" t="s">
        <v>165</v>
      </c>
    </row>
    <row r="645" spans="2:65" s="13" customFormat="1">
      <c r="B645" s="151"/>
      <c r="D645" s="145" t="s">
        <v>176</v>
      </c>
      <c r="E645" s="152" t="s">
        <v>19</v>
      </c>
      <c r="F645" s="153" t="s">
        <v>711</v>
      </c>
      <c r="H645" s="154">
        <v>5.4</v>
      </c>
      <c r="I645" s="155"/>
      <c r="L645" s="151"/>
      <c r="M645" s="156"/>
      <c r="T645" s="157"/>
      <c r="AT645" s="152" t="s">
        <v>176</v>
      </c>
      <c r="AU645" s="152" t="s">
        <v>84</v>
      </c>
      <c r="AV645" s="13" t="s">
        <v>84</v>
      </c>
      <c r="AW645" s="13" t="s">
        <v>37</v>
      </c>
      <c r="AX645" s="13" t="s">
        <v>75</v>
      </c>
      <c r="AY645" s="152" t="s">
        <v>165</v>
      </c>
    </row>
    <row r="646" spans="2:65" s="14" customFormat="1">
      <c r="B646" s="158"/>
      <c r="D646" s="145" t="s">
        <v>176</v>
      </c>
      <c r="E646" s="159" t="s">
        <v>19</v>
      </c>
      <c r="F646" s="160" t="s">
        <v>179</v>
      </c>
      <c r="H646" s="161">
        <v>5.4</v>
      </c>
      <c r="I646" s="162"/>
      <c r="L646" s="158"/>
      <c r="M646" s="163"/>
      <c r="T646" s="164"/>
      <c r="AT646" s="159" t="s">
        <v>176</v>
      </c>
      <c r="AU646" s="159" t="s">
        <v>84</v>
      </c>
      <c r="AV646" s="14" t="s">
        <v>172</v>
      </c>
      <c r="AW646" s="14" t="s">
        <v>37</v>
      </c>
      <c r="AX646" s="14" t="s">
        <v>14</v>
      </c>
      <c r="AY646" s="159" t="s">
        <v>165</v>
      </c>
    </row>
    <row r="647" spans="2:65" s="1" customFormat="1" ht="37.950000000000003" customHeight="1">
      <c r="B647" s="32"/>
      <c r="C647" s="127" t="s">
        <v>712</v>
      </c>
      <c r="D647" s="127" t="s">
        <v>167</v>
      </c>
      <c r="E647" s="128" t="s">
        <v>713</v>
      </c>
      <c r="F647" s="129" t="s">
        <v>714</v>
      </c>
      <c r="G647" s="130" t="s">
        <v>700</v>
      </c>
      <c r="H647" s="131">
        <v>2.56</v>
      </c>
      <c r="I647" s="132"/>
      <c r="J647" s="133">
        <f>ROUND(I647*H647,2)</f>
        <v>0</v>
      </c>
      <c r="K647" s="129" t="s">
        <v>171</v>
      </c>
      <c r="L647" s="32"/>
      <c r="M647" s="134" t="s">
        <v>19</v>
      </c>
      <c r="N647" s="135" t="s">
        <v>46</v>
      </c>
      <c r="P647" s="136">
        <f>O647*H647</f>
        <v>0</v>
      </c>
      <c r="Q647" s="136">
        <v>1.9499999999999999E-3</v>
      </c>
      <c r="R647" s="136">
        <f>Q647*H647</f>
        <v>4.9919999999999999E-3</v>
      </c>
      <c r="S647" s="136">
        <v>0</v>
      </c>
      <c r="T647" s="137">
        <f>S647*H647</f>
        <v>0</v>
      </c>
      <c r="AR647" s="138" t="s">
        <v>172</v>
      </c>
      <c r="AT647" s="138" t="s">
        <v>167</v>
      </c>
      <c r="AU647" s="138" t="s">
        <v>84</v>
      </c>
      <c r="AY647" s="17" t="s">
        <v>165</v>
      </c>
      <c r="BE647" s="139">
        <f>IF(N647="základní",J647,0)</f>
        <v>0</v>
      </c>
      <c r="BF647" s="139">
        <f>IF(N647="snížená",J647,0)</f>
        <v>0</v>
      </c>
      <c r="BG647" s="139">
        <f>IF(N647="zákl. přenesená",J647,0)</f>
        <v>0</v>
      </c>
      <c r="BH647" s="139">
        <f>IF(N647="sníž. přenesená",J647,0)</f>
        <v>0</v>
      </c>
      <c r="BI647" s="139">
        <f>IF(N647="nulová",J647,0)</f>
        <v>0</v>
      </c>
      <c r="BJ647" s="17" t="s">
        <v>14</v>
      </c>
      <c r="BK647" s="139">
        <f>ROUND(I647*H647,2)</f>
        <v>0</v>
      </c>
      <c r="BL647" s="17" t="s">
        <v>172</v>
      </c>
      <c r="BM647" s="138" t="s">
        <v>715</v>
      </c>
    </row>
    <row r="648" spans="2:65" s="1" customFormat="1">
      <c r="B648" s="32"/>
      <c r="D648" s="140" t="s">
        <v>174</v>
      </c>
      <c r="F648" s="141" t="s">
        <v>716</v>
      </c>
      <c r="I648" s="142"/>
      <c r="L648" s="32"/>
      <c r="M648" s="143"/>
      <c r="T648" s="53"/>
      <c r="AT648" s="17" t="s">
        <v>174</v>
      </c>
      <c r="AU648" s="17" t="s">
        <v>84</v>
      </c>
    </row>
    <row r="649" spans="2:65" s="12" customFormat="1">
      <c r="B649" s="144"/>
      <c r="D649" s="145" t="s">
        <v>176</v>
      </c>
      <c r="E649" s="146" t="s">
        <v>19</v>
      </c>
      <c r="F649" s="147" t="s">
        <v>717</v>
      </c>
      <c r="H649" s="146" t="s">
        <v>19</v>
      </c>
      <c r="I649" s="148"/>
      <c r="L649" s="144"/>
      <c r="M649" s="149"/>
      <c r="T649" s="150"/>
      <c r="AT649" s="146" t="s">
        <v>176</v>
      </c>
      <c r="AU649" s="146" t="s">
        <v>84</v>
      </c>
      <c r="AV649" s="12" t="s">
        <v>14</v>
      </c>
      <c r="AW649" s="12" t="s">
        <v>37</v>
      </c>
      <c r="AX649" s="12" t="s">
        <v>75</v>
      </c>
      <c r="AY649" s="146" t="s">
        <v>165</v>
      </c>
    </row>
    <row r="650" spans="2:65" s="13" customFormat="1">
      <c r="B650" s="151"/>
      <c r="D650" s="145" t="s">
        <v>176</v>
      </c>
      <c r="E650" s="152" t="s">
        <v>19</v>
      </c>
      <c r="F650" s="153" t="s">
        <v>718</v>
      </c>
      <c r="H650" s="154">
        <v>2.56</v>
      </c>
      <c r="I650" s="155"/>
      <c r="L650" s="151"/>
      <c r="M650" s="156"/>
      <c r="T650" s="157"/>
      <c r="AT650" s="152" t="s">
        <v>176</v>
      </c>
      <c r="AU650" s="152" t="s">
        <v>84</v>
      </c>
      <c r="AV650" s="13" t="s">
        <v>84</v>
      </c>
      <c r="AW650" s="13" t="s">
        <v>37</v>
      </c>
      <c r="AX650" s="13" t="s">
        <v>75</v>
      </c>
      <c r="AY650" s="152" t="s">
        <v>165</v>
      </c>
    </row>
    <row r="651" spans="2:65" s="14" customFormat="1">
      <c r="B651" s="158"/>
      <c r="D651" s="145" t="s">
        <v>176</v>
      </c>
      <c r="E651" s="159" t="s">
        <v>19</v>
      </c>
      <c r="F651" s="160" t="s">
        <v>179</v>
      </c>
      <c r="H651" s="161">
        <v>2.56</v>
      </c>
      <c r="I651" s="162"/>
      <c r="L651" s="158"/>
      <c r="M651" s="163"/>
      <c r="T651" s="164"/>
      <c r="AT651" s="159" t="s">
        <v>176</v>
      </c>
      <c r="AU651" s="159" t="s">
        <v>84</v>
      </c>
      <c r="AV651" s="14" t="s">
        <v>172</v>
      </c>
      <c r="AW651" s="14" t="s">
        <v>37</v>
      </c>
      <c r="AX651" s="14" t="s">
        <v>14</v>
      </c>
      <c r="AY651" s="159" t="s">
        <v>165</v>
      </c>
    </row>
    <row r="652" spans="2:65" s="1" customFormat="1" ht="37.950000000000003" customHeight="1">
      <c r="B652" s="32"/>
      <c r="C652" s="127" t="s">
        <v>719</v>
      </c>
      <c r="D652" s="127" t="s">
        <v>167</v>
      </c>
      <c r="E652" s="128" t="s">
        <v>720</v>
      </c>
      <c r="F652" s="129" t="s">
        <v>721</v>
      </c>
      <c r="G652" s="130" t="s">
        <v>170</v>
      </c>
      <c r="H652" s="131">
        <v>10.298</v>
      </c>
      <c r="I652" s="132"/>
      <c r="J652" s="133">
        <f>ROUND(I652*H652,2)</f>
        <v>0</v>
      </c>
      <c r="K652" s="129" t="s">
        <v>171</v>
      </c>
      <c r="L652" s="32"/>
      <c r="M652" s="134" t="s">
        <v>19</v>
      </c>
      <c r="N652" s="135" t="s">
        <v>46</v>
      </c>
      <c r="P652" s="136">
        <f>O652*H652</f>
        <v>0</v>
      </c>
      <c r="Q652" s="136">
        <v>0.12021</v>
      </c>
      <c r="R652" s="136">
        <f>Q652*H652</f>
        <v>1.23792258</v>
      </c>
      <c r="S652" s="136">
        <v>0</v>
      </c>
      <c r="T652" s="137">
        <f>S652*H652</f>
        <v>0</v>
      </c>
      <c r="AR652" s="138" t="s">
        <v>172</v>
      </c>
      <c r="AT652" s="138" t="s">
        <v>167</v>
      </c>
      <c r="AU652" s="138" t="s">
        <v>84</v>
      </c>
      <c r="AY652" s="17" t="s">
        <v>165</v>
      </c>
      <c r="BE652" s="139">
        <f>IF(N652="základní",J652,0)</f>
        <v>0</v>
      </c>
      <c r="BF652" s="139">
        <f>IF(N652="snížená",J652,0)</f>
        <v>0</v>
      </c>
      <c r="BG652" s="139">
        <f>IF(N652="zákl. přenesená",J652,0)</f>
        <v>0</v>
      </c>
      <c r="BH652" s="139">
        <f>IF(N652="sníž. přenesená",J652,0)</f>
        <v>0</v>
      </c>
      <c r="BI652" s="139">
        <f>IF(N652="nulová",J652,0)</f>
        <v>0</v>
      </c>
      <c r="BJ652" s="17" t="s">
        <v>14</v>
      </c>
      <c r="BK652" s="139">
        <f>ROUND(I652*H652,2)</f>
        <v>0</v>
      </c>
      <c r="BL652" s="17" t="s">
        <v>172</v>
      </c>
      <c r="BM652" s="138" t="s">
        <v>722</v>
      </c>
    </row>
    <row r="653" spans="2:65" s="1" customFormat="1">
      <c r="B653" s="32"/>
      <c r="D653" s="140" t="s">
        <v>174</v>
      </c>
      <c r="F653" s="141" t="s">
        <v>723</v>
      </c>
      <c r="I653" s="142"/>
      <c r="L653" s="32"/>
      <c r="M653" s="143"/>
      <c r="T653" s="53"/>
      <c r="AT653" s="17" t="s">
        <v>174</v>
      </c>
      <c r="AU653" s="17" t="s">
        <v>84</v>
      </c>
    </row>
    <row r="654" spans="2:65" s="12" customFormat="1">
      <c r="B654" s="144"/>
      <c r="D654" s="145" t="s">
        <v>176</v>
      </c>
      <c r="E654" s="146" t="s">
        <v>19</v>
      </c>
      <c r="F654" s="147" t="s">
        <v>724</v>
      </c>
      <c r="H654" s="146" t="s">
        <v>19</v>
      </c>
      <c r="I654" s="148"/>
      <c r="L654" s="144"/>
      <c r="M654" s="149"/>
      <c r="T654" s="150"/>
      <c r="AT654" s="146" t="s">
        <v>176</v>
      </c>
      <c r="AU654" s="146" t="s">
        <v>84</v>
      </c>
      <c r="AV654" s="12" t="s">
        <v>14</v>
      </c>
      <c r="AW654" s="12" t="s">
        <v>37</v>
      </c>
      <c r="AX654" s="12" t="s">
        <v>75</v>
      </c>
      <c r="AY654" s="146" t="s">
        <v>165</v>
      </c>
    </row>
    <row r="655" spans="2:65" s="13" customFormat="1">
      <c r="B655" s="151"/>
      <c r="D655" s="145" t="s">
        <v>176</v>
      </c>
      <c r="E655" s="152" t="s">
        <v>19</v>
      </c>
      <c r="F655" s="153" t="s">
        <v>725</v>
      </c>
      <c r="H655" s="154">
        <v>10.298</v>
      </c>
      <c r="I655" s="155"/>
      <c r="L655" s="151"/>
      <c r="M655" s="156"/>
      <c r="T655" s="157"/>
      <c r="AT655" s="152" t="s">
        <v>176</v>
      </c>
      <c r="AU655" s="152" t="s">
        <v>84</v>
      </c>
      <c r="AV655" s="13" t="s">
        <v>84</v>
      </c>
      <c r="AW655" s="13" t="s">
        <v>37</v>
      </c>
      <c r="AX655" s="13" t="s">
        <v>75</v>
      </c>
      <c r="AY655" s="152" t="s">
        <v>165</v>
      </c>
    </row>
    <row r="656" spans="2:65" s="14" customFormat="1">
      <c r="B656" s="158"/>
      <c r="D656" s="145" t="s">
        <v>176</v>
      </c>
      <c r="E656" s="159" t="s">
        <v>19</v>
      </c>
      <c r="F656" s="160" t="s">
        <v>179</v>
      </c>
      <c r="H656" s="161">
        <v>10.298</v>
      </c>
      <c r="I656" s="162"/>
      <c r="L656" s="158"/>
      <c r="M656" s="163"/>
      <c r="T656" s="164"/>
      <c r="AT656" s="159" t="s">
        <v>176</v>
      </c>
      <c r="AU656" s="159" t="s">
        <v>84</v>
      </c>
      <c r="AV656" s="14" t="s">
        <v>172</v>
      </c>
      <c r="AW656" s="14" t="s">
        <v>37</v>
      </c>
      <c r="AX656" s="14" t="s">
        <v>14</v>
      </c>
      <c r="AY656" s="159" t="s">
        <v>165</v>
      </c>
    </row>
    <row r="657" spans="2:65" s="1" customFormat="1" ht="37.950000000000003" customHeight="1">
      <c r="B657" s="32"/>
      <c r="C657" s="127" t="s">
        <v>726</v>
      </c>
      <c r="D657" s="127" t="s">
        <v>167</v>
      </c>
      <c r="E657" s="128" t="s">
        <v>727</v>
      </c>
      <c r="F657" s="129" t="s">
        <v>728</v>
      </c>
      <c r="G657" s="130" t="s">
        <v>170</v>
      </c>
      <c r="H657" s="131">
        <v>8.5</v>
      </c>
      <c r="I657" s="132"/>
      <c r="J657" s="133">
        <f>ROUND(I657*H657,2)</f>
        <v>0</v>
      </c>
      <c r="K657" s="129" t="s">
        <v>171</v>
      </c>
      <c r="L657" s="32"/>
      <c r="M657" s="134" t="s">
        <v>19</v>
      </c>
      <c r="N657" s="135" t="s">
        <v>46</v>
      </c>
      <c r="P657" s="136">
        <f>O657*H657</f>
        <v>0</v>
      </c>
      <c r="Q657" s="136">
        <v>6.9980000000000001E-2</v>
      </c>
      <c r="R657" s="136">
        <f>Q657*H657</f>
        <v>0.59482999999999997</v>
      </c>
      <c r="S657" s="136">
        <v>0</v>
      </c>
      <c r="T657" s="137">
        <f>S657*H657</f>
        <v>0</v>
      </c>
      <c r="AR657" s="138" t="s">
        <v>172</v>
      </c>
      <c r="AT657" s="138" t="s">
        <v>167</v>
      </c>
      <c r="AU657" s="138" t="s">
        <v>84</v>
      </c>
      <c r="AY657" s="17" t="s">
        <v>165</v>
      </c>
      <c r="BE657" s="139">
        <f>IF(N657="základní",J657,0)</f>
        <v>0</v>
      </c>
      <c r="BF657" s="139">
        <f>IF(N657="snížená",J657,0)</f>
        <v>0</v>
      </c>
      <c r="BG657" s="139">
        <f>IF(N657="zákl. přenesená",J657,0)</f>
        <v>0</v>
      </c>
      <c r="BH657" s="139">
        <f>IF(N657="sníž. přenesená",J657,0)</f>
        <v>0</v>
      </c>
      <c r="BI657" s="139">
        <f>IF(N657="nulová",J657,0)</f>
        <v>0</v>
      </c>
      <c r="BJ657" s="17" t="s">
        <v>14</v>
      </c>
      <c r="BK657" s="139">
        <f>ROUND(I657*H657,2)</f>
        <v>0</v>
      </c>
      <c r="BL657" s="17" t="s">
        <v>172</v>
      </c>
      <c r="BM657" s="138" t="s">
        <v>729</v>
      </c>
    </row>
    <row r="658" spans="2:65" s="1" customFormat="1">
      <c r="B658" s="32"/>
      <c r="D658" s="140" t="s">
        <v>174</v>
      </c>
      <c r="F658" s="141" t="s">
        <v>730</v>
      </c>
      <c r="I658" s="142"/>
      <c r="L658" s="32"/>
      <c r="M658" s="143"/>
      <c r="T658" s="53"/>
      <c r="AT658" s="17" t="s">
        <v>174</v>
      </c>
      <c r="AU658" s="17" t="s">
        <v>84</v>
      </c>
    </row>
    <row r="659" spans="2:65" s="12" customFormat="1">
      <c r="B659" s="144"/>
      <c r="D659" s="145" t="s">
        <v>176</v>
      </c>
      <c r="E659" s="146" t="s">
        <v>19</v>
      </c>
      <c r="F659" s="147" t="s">
        <v>731</v>
      </c>
      <c r="H659" s="146" t="s">
        <v>19</v>
      </c>
      <c r="I659" s="148"/>
      <c r="L659" s="144"/>
      <c r="M659" s="149"/>
      <c r="T659" s="150"/>
      <c r="AT659" s="146" t="s">
        <v>176</v>
      </c>
      <c r="AU659" s="146" t="s">
        <v>84</v>
      </c>
      <c r="AV659" s="12" t="s">
        <v>14</v>
      </c>
      <c r="AW659" s="12" t="s">
        <v>37</v>
      </c>
      <c r="AX659" s="12" t="s">
        <v>75</v>
      </c>
      <c r="AY659" s="146" t="s">
        <v>165</v>
      </c>
    </row>
    <row r="660" spans="2:65" s="13" customFormat="1">
      <c r="B660" s="151"/>
      <c r="D660" s="145" t="s">
        <v>176</v>
      </c>
      <c r="E660" s="152" t="s">
        <v>19</v>
      </c>
      <c r="F660" s="153" t="s">
        <v>732</v>
      </c>
      <c r="H660" s="154">
        <v>8.5</v>
      </c>
      <c r="I660" s="155"/>
      <c r="L660" s="151"/>
      <c r="M660" s="156"/>
      <c r="T660" s="157"/>
      <c r="AT660" s="152" t="s">
        <v>176</v>
      </c>
      <c r="AU660" s="152" t="s">
        <v>84</v>
      </c>
      <c r="AV660" s="13" t="s">
        <v>84</v>
      </c>
      <c r="AW660" s="13" t="s">
        <v>37</v>
      </c>
      <c r="AX660" s="13" t="s">
        <v>75</v>
      </c>
      <c r="AY660" s="152" t="s">
        <v>165</v>
      </c>
    </row>
    <row r="661" spans="2:65" s="14" customFormat="1">
      <c r="B661" s="158"/>
      <c r="D661" s="145" t="s">
        <v>176</v>
      </c>
      <c r="E661" s="159" t="s">
        <v>19</v>
      </c>
      <c r="F661" s="160" t="s">
        <v>179</v>
      </c>
      <c r="H661" s="161">
        <v>8.5</v>
      </c>
      <c r="I661" s="162"/>
      <c r="L661" s="158"/>
      <c r="M661" s="163"/>
      <c r="T661" s="164"/>
      <c r="AT661" s="159" t="s">
        <v>176</v>
      </c>
      <c r="AU661" s="159" t="s">
        <v>84</v>
      </c>
      <c r="AV661" s="14" t="s">
        <v>172</v>
      </c>
      <c r="AW661" s="14" t="s">
        <v>37</v>
      </c>
      <c r="AX661" s="14" t="s">
        <v>14</v>
      </c>
      <c r="AY661" s="159" t="s">
        <v>165</v>
      </c>
    </row>
    <row r="662" spans="2:65" s="1" customFormat="1" ht="24.15" customHeight="1">
      <c r="B662" s="32"/>
      <c r="C662" s="127" t="s">
        <v>733</v>
      </c>
      <c r="D662" s="127" t="s">
        <v>167</v>
      </c>
      <c r="E662" s="128" t="s">
        <v>734</v>
      </c>
      <c r="F662" s="129" t="s">
        <v>735</v>
      </c>
      <c r="G662" s="130" t="s">
        <v>700</v>
      </c>
      <c r="H662" s="131">
        <v>2.98</v>
      </c>
      <c r="I662" s="132"/>
      <c r="J662" s="133">
        <f>ROUND(I662*H662,2)</f>
        <v>0</v>
      </c>
      <c r="K662" s="129" t="s">
        <v>171</v>
      </c>
      <c r="L662" s="32"/>
      <c r="M662" s="134" t="s">
        <v>19</v>
      </c>
      <c r="N662" s="135" t="s">
        <v>46</v>
      </c>
      <c r="P662" s="136">
        <f>O662*H662</f>
        <v>0</v>
      </c>
      <c r="Q662" s="136">
        <v>1.3999999999999999E-4</v>
      </c>
      <c r="R662" s="136">
        <f>Q662*H662</f>
        <v>4.1719999999999995E-4</v>
      </c>
      <c r="S662" s="136">
        <v>0</v>
      </c>
      <c r="T662" s="137">
        <f>S662*H662</f>
        <v>0</v>
      </c>
      <c r="AR662" s="138" t="s">
        <v>172</v>
      </c>
      <c r="AT662" s="138" t="s">
        <v>167</v>
      </c>
      <c r="AU662" s="138" t="s">
        <v>84</v>
      </c>
      <c r="AY662" s="17" t="s">
        <v>165</v>
      </c>
      <c r="BE662" s="139">
        <f>IF(N662="základní",J662,0)</f>
        <v>0</v>
      </c>
      <c r="BF662" s="139">
        <f>IF(N662="snížená",J662,0)</f>
        <v>0</v>
      </c>
      <c r="BG662" s="139">
        <f>IF(N662="zákl. přenesená",J662,0)</f>
        <v>0</v>
      </c>
      <c r="BH662" s="139">
        <f>IF(N662="sníž. přenesená",J662,0)</f>
        <v>0</v>
      </c>
      <c r="BI662" s="139">
        <f>IF(N662="nulová",J662,0)</f>
        <v>0</v>
      </c>
      <c r="BJ662" s="17" t="s">
        <v>14</v>
      </c>
      <c r="BK662" s="139">
        <f>ROUND(I662*H662,2)</f>
        <v>0</v>
      </c>
      <c r="BL662" s="17" t="s">
        <v>172</v>
      </c>
      <c r="BM662" s="138" t="s">
        <v>736</v>
      </c>
    </row>
    <row r="663" spans="2:65" s="1" customFormat="1">
      <c r="B663" s="32"/>
      <c r="D663" s="140" t="s">
        <v>174</v>
      </c>
      <c r="F663" s="141" t="s">
        <v>737</v>
      </c>
      <c r="I663" s="142"/>
      <c r="L663" s="32"/>
      <c r="M663" s="143"/>
      <c r="T663" s="53"/>
      <c r="AT663" s="17" t="s">
        <v>174</v>
      </c>
      <c r="AU663" s="17" t="s">
        <v>84</v>
      </c>
    </row>
    <row r="664" spans="2:65" s="12" customFormat="1">
      <c r="B664" s="144"/>
      <c r="D664" s="145" t="s">
        <v>176</v>
      </c>
      <c r="E664" s="146" t="s">
        <v>19</v>
      </c>
      <c r="F664" s="147" t="s">
        <v>738</v>
      </c>
      <c r="H664" s="146" t="s">
        <v>19</v>
      </c>
      <c r="I664" s="148"/>
      <c r="L664" s="144"/>
      <c r="M664" s="149"/>
      <c r="T664" s="150"/>
      <c r="AT664" s="146" t="s">
        <v>176</v>
      </c>
      <c r="AU664" s="146" t="s">
        <v>84</v>
      </c>
      <c r="AV664" s="12" t="s">
        <v>14</v>
      </c>
      <c r="AW664" s="12" t="s">
        <v>37</v>
      </c>
      <c r="AX664" s="12" t="s">
        <v>75</v>
      </c>
      <c r="AY664" s="146" t="s">
        <v>165</v>
      </c>
    </row>
    <row r="665" spans="2:65" s="13" customFormat="1">
      <c r="B665" s="151"/>
      <c r="D665" s="145" t="s">
        <v>176</v>
      </c>
      <c r="E665" s="152" t="s">
        <v>19</v>
      </c>
      <c r="F665" s="153" t="s">
        <v>739</v>
      </c>
      <c r="H665" s="154">
        <v>2.98</v>
      </c>
      <c r="I665" s="155"/>
      <c r="L665" s="151"/>
      <c r="M665" s="156"/>
      <c r="T665" s="157"/>
      <c r="AT665" s="152" t="s">
        <v>176</v>
      </c>
      <c r="AU665" s="152" t="s">
        <v>84</v>
      </c>
      <c r="AV665" s="13" t="s">
        <v>84</v>
      </c>
      <c r="AW665" s="13" t="s">
        <v>37</v>
      </c>
      <c r="AX665" s="13" t="s">
        <v>75</v>
      </c>
      <c r="AY665" s="152" t="s">
        <v>165</v>
      </c>
    </row>
    <row r="666" spans="2:65" s="14" customFormat="1">
      <c r="B666" s="158"/>
      <c r="D666" s="145" t="s">
        <v>176</v>
      </c>
      <c r="E666" s="159" t="s">
        <v>19</v>
      </c>
      <c r="F666" s="160" t="s">
        <v>179</v>
      </c>
      <c r="H666" s="161">
        <v>2.98</v>
      </c>
      <c r="I666" s="162"/>
      <c r="L666" s="158"/>
      <c r="M666" s="163"/>
      <c r="T666" s="164"/>
      <c r="AT666" s="159" t="s">
        <v>176</v>
      </c>
      <c r="AU666" s="159" t="s">
        <v>84</v>
      </c>
      <c r="AV666" s="14" t="s">
        <v>172</v>
      </c>
      <c r="AW666" s="14" t="s">
        <v>37</v>
      </c>
      <c r="AX666" s="14" t="s">
        <v>14</v>
      </c>
      <c r="AY666" s="159" t="s">
        <v>165</v>
      </c>
    </row>
    <row r="667" spans="2:65" s="1" customFormat="1" ht="24.15" customHeight="1">
      <c r="B667" s="32"/>
      <c r="C667" s="127" t="s">
        <v>740</v>
      </c>
      <c r="D667" s="127" t="s">
        <v>167</v>
      </c>
      <c r="E667" s="128" t="s">
        <v>741</v>
      </c>
      <c r="F667" s="129" t="s">
        <v>742</v>
      </c>
      <c r="G667" s="130" t="s">
        <v>700</v>
      </c>
      <c r="H667" s="131">
        <v>59.32</v>
      </c>
      <c r="I667" s="132"/>
      <c r="J667" s="133">
        <f>ROUND(I667*H667,2)</f>
        <v>0</v>
      </c>
      <c r="K667" s="129" t="s">
        <v>171</v>
      </c>
      <c r="L667" s="32"/>
      <c r="M667" s="134" t="s">
        <v>19</v>
      </c>
      <c r="N667" s="135" t="s">
        <v>46</v>
      </c>
      <c r="P667" s="136">
        <f>O667*H667</f>
        <v>0</v>
      </c>
      <c r="Q667" s="136">
        <v>2.0000000000000001E-4</v>
      </c>
      <c r="R667" s="136">
        <f>Q667*H667</f>
        <v>1.1864000000000001E-2</v>
      </c>
      <c r="S667" s="136">
        <v>0</v>
      </c>
      <c r="T667" s="137">
        <f>S667*H667</f>
        <v>0</v>
      </c>
      <c r="AR667" s="138" t="s">
        <v>172</v>
      </c>
      <c r="AT667" s="138" t="s">
        <v>167</v>
      </c>
      <c r="AU667" s="138" t="s">
        <v>84</v>
      </c>
      <c r="AY667" s="17" t="s">
        <v>165</v>
      </c>
      <c r="BE667" s="139">
        <f>IF(N667="základní",J667,0)</f>
        <v>0</v>
      </c>
      <c r="BF667" s="139">
        <f>IF(N667="snížená",J667,0)</f>
        <v>0</v>
      </c>
      <c r="BG667" s="139">
        <f>IF(N667="zákl. přenesená",J667,0)</f>
        <v>0</v>
      </c>
      <c r="BH667" s="139">
        <f>IF(N667="sníž. přenesená",J667,0)</f>
        <v>0</v>
      </c>
      <c r="BI667" s="139">
        <f>IF(N667="nulová",J667,0)</f>
        <v>0</v>
      </c>
      <c r="BJ667" s="17" t="s">
        <v>14</v>
      </c>
      <c r="BK667" s="139">
        <f>ROUND(I667*H667,2)</f>
        <v>0</v>
      </c>
      <c r="BL667" s="17" t="s">
        <v>172</v>
      </c>
      <c r="BM667" s="138" t="s">
        <v>743</v>
      </c>
    </row>
    <row r="668" spans="2:65" s="1" customFormat="1">
      <c r="B668" s="32"/>
      <c r="D668" s="140" t="s">
        <v>174</v>
      </c>
      <c r="F668" s="141" t="s">
        <v>744</v>
      </c>
      <c r="I668" s="142"/>
      <c r="L668" s="32"/>
      <c r="M668" s="143"/>
      <c r="T668" s="53"/>
      <c r="AT668" s="17" t="s">
        <v>174</v>
      </c>
      <c r="AU668" s="17" t="s">
        <v>84</v>
      </c>
    </row>
    <row r="669" spans="2:65" s="12" customFormat="1">
      <c r="B669" s="144"/>
      <c r="D669" s="145" t="s">
        <v>176</v>
      </c>
      <c r="E669" s="146" t="s">
        <v>19</v>
      </c>
      <c r="F669" s="147" t="s">
        <v>738</v>
      </c>
      <c r="H669" s="146" t="s">
        <v>19</v>
      </c>
      <c r="I669" s="148"/>
      <c r="L669" s="144"/>
      <c r="M669" s="149"/>
      <c r="T669" s="150"/>
      <c r="AT669" s="146" t="s">
        <v>176</v>
      </c>
      <c r="AU669" s="146" t="s">
        <v>84</v>
      </c>
      <c r="AV669" s="12" t="s">
        <v>14</v>
      </c>
      <c r="AW669" s="12" t="s">
        <v>37</v>
      </c>
      <c r="AX669" s="12" t="s">
        <v>75</v>
      </c>
      <c r="AY669" s="146" t="s">
        <v>165</v>
      </c>
    </row>
    <row r="670" spans="2:65" s="13" customFormat="1">
      <c r="B670" s="151"/>
      <c r="D670" s="145" t="s">
        <v>176</v>
      </c>
      <c r="E670" s="152" t="s">
        <v>19</v>
      </c>
      <c r="F670" s="153" t="s">
        <v>745</v>
      </c>
      <c r="H670" s="154">
        <v>5.96</v>
      </c>
      <c r="I670" s="155"/>
      <c r="L670" s="151"/>
      <c r="M670" s="156"/>
      <c r="T670" s="157"/>
      <c r="AT670" s="152" t="s">
        <v>176</v>
      </c>
      <c r="AU670" s="152" t="s">
        <v>84</v>
      </c>
      <c r="AV670" s="13" t="s">
        <v>84</v>
      </c>
      <c r="AW670" s="13" t="s">
        <v>37</v>
      </c>
      <c r="AX670" s="13" t="s">
        <v>75</v>
      </c>
      <c r="AY670" s="152" t="s">
        <v>165</v>
      </c>
    </row>
    <row r="671" spans="2:65" s="12" customFormat="1">
      <c r="B671" s="144"/>
      <c r="D671" s="145" t="s">
        <v>176</v>
      </c>
      <c r="E671" s="146" t="s">
        <v>19</v>
      </c>
      <c r="F671" s="147" t="s">
        <v>746</v>
      </c>
      <c r="H671" s="146" t="s">
        <v>19</v>
      </c>
      <c r="I671" s="148"/>
      <c r="L671" s="144"/>
      <c r="M671" s="149"/>
      <c r="T671" s="150"/>
      <c r="AT671" s="146" t="s">
        <v>176</v>
      </c>
      <c r="AU671" s="146" t="s">
        <v>84</v>
      </c>
      <c r="AV671" s="12" t="s">
        <v>14</v>
      </c>
      <c r="AW671" s="12" t="s">
        <v>37</v>
      </c>
      <c r="AX671" s="12" t="s">
        <v>75</v>
      </c>
      <c r="AY671" s="146" t="s">
        <v>165</v>
      </c>
    </row>
    <row r="672" spans="2:65" s="13" customFormat="1">
      <c r="B672" s="151"/>
      <c r="D672" s="145" t="s">
        <v>176</v>
      </c>
      <c r="E672" s="152" t="s">
        <v>19</v>
      </c>
      <c r="F672" s="153" t="s">
        <v>747</v>
      </c>
      <c r="H672" s="154">
        <v>53.36</v>
      </c>
      <c r="I672" s="155"/>
      <c r="L672" s="151"/>
      <c r="M672" s="156"/>
      <c r="T672" s="157"/>
      <c r="AT672" s="152" t="s">
        <v>176</v>
      </c>
      <c r="AU672" s="152" t="s">
        <v>84</v>
      </c>
      <c r="AV672" s="13" t="s">
        <v>84</v>
      </c>
      <c r="AW672" s="13" t="s">
        <v>37</v>
      </c>
      <c r="AX672" s="13" t="s">
        <v>75</v>
      </c>
      <c r="AY672" s="152" t="s">
        <v>165</v>
      </c>
    </row>
    <row r="673" spans="2:65" s="14" customFormat="1">
      <c r="B673" s="158"/>
      <c r="D673" s="145" t="s">
        <v>176</v>
      </c>
      <c r="E673" s="159" t="s">
        <v>19</v>
      </c>
      <c r="F673" s="160" t="s">
        <v>179</v>
      </c>
      <c r="H673" s="161">
        <v>59.32</v>
      </c>
      <c r="I673" s="162"/>
      <c r="L673" s="158"/>
      <c r="M673" s="163"/>
      <c r="T673" s="164"/>
      <c r="AT673" s="159" t="s">
        <v>176</v>
      </c>
      <c r="AU673" s="159" t="s">
        <v>84</v>
      </c>
      <c r="AV673" s="14" t="s">
        <v>172</v>
      </c>
      <c r="AW673" s="14" t="s">
        <v>37</v>
      </c>
      <c r="AX673" s="14" t="s">
        <v>14</v>
      </c>
      <c r="AY673" s="159" t="s">
        <v>165</v>
      </c>
    </row>
    <row r="674" spans="2:65" s="1" customFormat="1" ht="37.950000000000003" customHeight="1">
      <c r="B674" s="32"/>
      <c r="C674" s="127" t="s">
        <v>748</v>
      </c>
      <c r="D674" s="127" t="s">
        <v>167</v>
      </c>
      <c r="E674" s="128" t="s">
        <v>749</v>
      </c>
      <c r="F674" s="129" t="s">
        <v>750</v>
      </c>
      <c r="G674" s="130" t="s">
        <v>170</v>
      </c>
      <c r="H674" s="131">
        <v>2.88</v>
      </c>
      <c r="I674" s="132"/>
      <c r="J674" s="133">
        <f>ROUND(I674*H674,2)</f>
        <v>0</v>
      </c>
      <c r="K674" s="129" t="s">
        <v>171</v>
      </c>
      <c r="L674" s="32"/>
      <c r="M674" s="134" t="s">
        <v>19</v>
      </c>
      <c r="N674" s="135" t="s">
        <v>46</v>
      </c>
      <c r="P674" s="136">
        <f>O674*H674</f>
        <v>0</v>
      </c>
      <c r="Q674" s="136">
        <v>4.5670000000000002E-2</v>
      </c>
      <c r="R674" s="136">
        <f>Q674*H674</f>
        <v>0.1315296</v>
      </c>
      <c r="S674" s="136">
        <v>0</v>
      </c>
      <c r="T674" s="137">
        <f>S674*H674</f>
        <v>0</v>
      </c>
      <c r="AR674" s="138" t="s">
        <v>172</v>
      </c>
      <c r="AT674" s="138" t="s">
        <v>167</v>
      </c>
      <c r="AU674" s="138" t="s">
        <v>84</v>
      </c>
      <c r="AY674" s="17" t="s">
        <v>165</v>
      </c>
      <c r="BE674" s="139">
        <f>IF(N674="základní",J674,0)</f>
        <v>0</v>
      </c>
      <c r="BF674" s="139">
        <f>IF(N674="snížená",J674,0)</f>
        <v>0</v>
      </c>
      <c r="BG674" s="139">
        <f>IF(N674="zákl. přenesená",J674,0)</f>
        <v>0</v>
      </c>
      <c r="BH674" s="139">
        <f>IF(N674="sníž. přenesená",J674,0)</f>
        <v>0</v>
      </c>
      <c r="BI674" s="139">
        <f>IF(N674="nulová",J674,0)</f>
        <v>0</v>
      </c>
      <c r="BJ674" s="17" t="s">
        <v>14</v>
      </c>
      <c r="BK674" s="139">
        <f>ROUND(I674*H674,2)</f>
        <v>0</v>
      </c>
      <c r="BL674" s="17" t="s">
        <v>172</v>
      </c>
      <c r="BM674" s="138" t="s">
        <v>751</v>
      </c>
    </row>
    <row r="675" spans="2:65" s="1" customFormat="1">
      <c r="B675" s="32"/>
      <c r="D675" s="140" t="s">
        <v>174</v>
      </c>
      <c r="F675" s="141" t="s">
        <v>752</v>
      </c>
      <c r="I675" s="142"/>
      <c r="L675" s="32"/>
      <c r="M675" s="143"/>
      <c r="T675" s="53"/>
      <c r="AT675" s="17" t="s">
        <v>174</v>
      </c>
      <c r="AU675" s="17" t="s">
        <v>84</v>
      </c>
    </row>
    <row r="676" spans="2:65" s="12" customFormat="1">
      <c r="B676" s="144"/>
      <c r="D676" s="145" t="s">
        <v>176</v>
      </c>
      <c r="E676" s="146" t="s">
        <v>19</v>
      </c>
      <c r="F676" s="147" t="s">
        <v>619</v>
      </c>
      <c r="H676" s="146" t="s">
        <v>19</v>
      </c>
      <c r="I676" s="148"/>
      <c r="L676" s="144"/>
      <c r="M676" s="149"/>
      <c r="T676" s="150"/>
      <c r="AT676" s="146" t="s">
        <v>176</v>
      </c>
      <c r="AU676" s="146" t="s">
        <v>84</v>
      </c>
      <c r="AV676" s="12" t="s">
        <v>14</v>
      </c>
      <c r="AW676" s="12" t="s">
        <v>37</v>
      </c>
      <c r="AX676" s="12" t="s">
        <v>75</v>
      </c>
      <c r="AY676" s="146" t="s">
        <v>165</v>
      </c>
    </row>
    <row r="677" spans="2:65" s="13" customFormat="1">
      <c r="B677" s="151"/>
      <c r="D677" s="145" t="s">
        <v>176</v>
      </c>
      <c r="E677" s="152" t="s">
        <v>19</v>
      </c>
      <c r="F677" s="153" t="s">
        <v>753</v>
      </c>
      <c r="H677" s="154">
        <v>2.88</v>
      </c>
      <c r="I677" s="155"/>
      <c r="L677" s="151"/>
      <c r="M677" s="156"/>
      <c r="T677" s="157"/>
      <c r="AT677" s="152" t="s">
        <v>176</v>
      </c>
      <c r="AU677" s="152" t="s">
        <v>84</v>
      </c>
      <c r="AV677" s="13" t="s">
        <v>84</v>
      </c>
      <c r="AW677" s="13" t="s">
        <v>37</v>
      </c>
      <c r="AX677" s="13" t="s">
        <v>75</v>
      </c>
      <c r="AY677" s="152" t="s">
        <v>165</v>
      </c>
    </row>
    <row r="678" spans="2:65" s="14" customFormat="1">
      <c r="B678" s="158"/>
      <c r="D678" s="145" t="s">
        <v>176</v>
      </c>
      <c r="E678" s="159" t="s">
        <v>19</v>
      </c>
      <c r="F678" s="160" t="s">
        <v>179</v>
      </c>
      <c r="H678" s="161">
        <v>2.88</v>
      </c>
      <c r="I678" s="162"/>
      <c r="L678" s="158"/>
      <c r="M678" s="163"/>
      <c r="T678" s="164"/>
      <c r="AT678" s="159" t="s">
        <v>176</v>
      </c>
      <c r="AU678" s="159" t="s">
        <v>84</v>
      </c>
      <c r="AV678" s="14" t="s">
        <v>172</v>
      </c>
      <c r="AW678" s="14" t="s">
        <v>37</v>
      </c>
      <c r="AX678" s="14" t="s">
        <v>14</v>
      </c>
      <c r="AY678" s="159" t="s">
        <v>165</v>
      </c>
    </row>
    <row r="679" spans="2:65" s="1" customFormat="1" ht="37.950000000000003" customHeight="1">
      <c r="B679" s="32"/>
      <c r="C679" s="127" t="s">
        <v>754</v>
      </c>
      <c r="D679" s="127" t="s">
        <v>167</v>
      </c>
      <c r="E679" s="128" t="s">
        <v>755</v>
      </c>
      <c r="F679" s="129" t="s">
        <v>756</v>
      </c>
      <c r="G679" s="130" t="s">
        <v>170</v>
      </c>
      <c r="H679" s="131">
        <v>269.63400000000001</v>
      </c>
      <c r="I679" s="132"/>
      <c r="J679" s="133">
        <f>ROUND(I679*H679,2)</f>
        <v>0</v>
      </c>
      <c r="K679" s="129" t="s">
        <v>171</v>
      </c>
      <c r="L679" s="32"/>
      <c r="M679" s="134" t="s">
        <v>19</v>
      </c>
      <c r="N679" s="135" t="s">
        <v>46</v>
      </c>
      <c r="P679" s="136">
        <f>O679*H679</f>
        <v>0</v>
      </c>
      <c r="Q679" s="136">
        <v>5.4600000000000003E-2</v>
      </c>
      <c r="R679" s="136">
        <f>Q679*H679</f>
        <v>14.722016400000001</v>
      </c>
      <c r="S679" s="136">
        <v>0</v>
      </c>
      <c r="T679" s="137">
        <f>S679*H679</f>
        <v>0</v>
      </c>
      <c r="AR679" s="138" t="s">
        <v>172</v>
      </c>
      <c r="AT679" s="138" t="s">
        <v>167</v>
      </c>
      <c r="AU679" s="138" t="s">
        <v>84</v>
      </c>
      <c r="AY679" s="17" t="s">
        <v>165</v>
      </c>
      <c r="BE679" s="139">
        <f>IF(N679="základní",J679,0)</f>
        <v>0</v>
      </c>
      <c r="BF679" s="139">
        <f>IF(N679="snížená",J679,0)</f>
        <v>0</v>
      </c>
      <c r="BG679" s="139">
        <f>IF(N679="zákl. přenesená",J679,0)</f>
        <v>0</v>
      </c>
      <c r="BH679" s="139">
        <f>IF(N679="sníž. přenesená",J679,0)</f>
        <v>0</v>
      </c>
      <c r="BI679" s="139">
        <f>IF(N679="nulová",J679,0)</f>
        <v>0</v>
      </c>
      <c r="BJ679" s="17" t="s">
        <v>14</v>
      </c>
      <c r="BK679" s="139">
        <f>ROUND(I679*H679,2)</f>
        <v>0</v>
      </c>
      <c r="BL679" s="17" t="s">
        <v>172</v>
      </c>
      <c r="BM679" s="138" t="s">
        <v>757</v>
      </c>
    </row>
    <row r="680" spans="2:65" s="1" customFormat="1">
      <c r="B680" s="32"/>
      <c r="D680" s="140" t="s">
        <v>174</v>
      </c>
      <c r="F680" s="141" t="s">
        <v>758</v>
      </c>
      <c r="I680" s="142"/>
      <c r="L680" s="32"/>
      <c r="M680" s="143"/>
      <c r="T680" s="53"/>
      <c r="AT680" s="17" t="s">
        <v>174</v>
      </c>
      <c r="AU680" s="17" t="s">
        <v>84</v>
      </c>
    </row>
    <row r="681" spans="2:65" s="12" customFormat="1">
      <c r="B681" s="144"/>
      <c r="D681" s="145" t="s">
        <v>176</v>
      </c>
      <c r="E681" s="146" t="s">
        <v>19</v>
      </c>
      <c r="F681" s="147" t="s">
        <v>619</v>
      </c>
      <c r="H681" s="146" t="s">
        <v>19</v>
      </c>
      <c r="I681" s="148"/>
      <c r="L681" s="144"/>
      <c r="M681" s="149"/>
      <c r="T681" s="150"/>
      <c r="AT681" s="146" t="s">
        <v>176</v>
      </c>
      <c r="AU681" s="146" t="s">
        <v>84</v>
      </c>
      <c r="AV681" s="12" t="s">
        <v>14</v>
      </c>
      <c r="AW681" s="12" t="s">
        <v>37</v>
      </c>
      <c r="AX681" s="12" t="s">
        <v>75</v>
      </c>
      <c r="AY681" s="146" t="s">
        <v>165</v>
      </c>
    </row>
    <row r="682" spans="2:65" s="13" customFormat="1" ht="20.399999999999999">
      <c r="B682" s="151"/>
      <c r="D682" s="145" t="s">
        <v>176</v>
      </c>
      <c r="E682" s="152" t="s">
        <v>19</v>
      </c>
      <c r="F682" s="153" t="s">
        <v>759</v>
      </c>
      <c r="H682" s="154">
        <v>269.63400000000001</v>
      </c>
      <c r="I682" s="155"/>
      <c r="L682" s="151"/>
      <c r="M682" s="156"/>
      <c r="T682" s="157"/>
      <c r="AT682" s="152" t="s">
        <v>176</v>
      </c>
      <c r="AU682" s="152" t="s">
        <v>84</v>
      </c>
      <c r="AV682" s="13" t="s">
        <v>84</v>
      </c>
      <c r="AW682" s="13" t="s">
        <v>37</v>
      </c>
      <c r="AX682" s="13" t="s">
        <v>75</v>
      </c>
      <c r="AY682" s="152" t="s">
        <v>165</v>
      </c>
    </row>
    <row r="683" spans="2:65" s="14" customFormat="1">
      <c r="B683" s="158"/>
      <c r="D683" s="145" t="s">
        <v>176</v>
      </c>
      <c r="E683" s="159" t="s">
        <v>19</v>
      </c>
      <c r="F683" s="160" t="s">
        <v>179</v>
      </c>
      <c r="H683" s="161">
        <v>269.63400000000001</v>
      </c>
      <c r="I683" s="162"/>
      <c r="L683" s="158"/>
      <c r="M683" s="163"/>
      <c r="T683" s="164"/>
      <c r="AT683" s="159" t="s">
        <v>176</v>
      </c>
      <c r="AU683" s="159" t="s">
        <v>84</v>
      </c>
      <c r="AV683" s="14" t="s">
        <v>172</v>
      </c>
      <c r="AW683" s="14" t="s">
        <v>37</v>
      </c>
      <c r="AX683" s="14" t="s">
        <v>14</v>
      </c>
      <c r="AY683" s="159" t="s">
        <v>165</v>
      </c>
    </row>
    <row r="684" spans="2:65" s="1" customFormat="1" ht="37.950000000000003" customHeight="1">
      <c r="B684" s="32"/>
      <c r="C684" s="127" t="s">
        <v>760</v>
      </c>
      <c r="D684" s="127" t="s">
        <v>167</v>
      </c>
      <c r="E684" s="128" t="s">
        <v>761</v>
      </c>
      <c r="F684" s="129" t="s">
        <v>762</v>
      </c>
      <c r="G684" s="130" t="s">
        <v>170</v>
      </c>
      <c r="H684" s="131">
        <v>98.28</v>
      </c>
      <c r="I684" s="132"/>
      <c r="J684" s="133">
        <f>ROUND(I684*H684,2)</f>
        <v>0</v>
      </c>
      <c r="K684" s="129" t="s">
        <v>171</v>
      </c>
      <c r="L684" s="32"/>
      <c r="M684" s="134" t="s">
        <v>19</v>
      </c>
      <c r="N684" s="135" t="s">
        <v>46</v>
      </c>
      <c r="P684" s="136">
        <f>O684*H684</f>
        <v>0</v>
      </c>
      <c r="Q684" s="136">
        <v>6.4519999999999994E-2</v>
      </c>
      <c r="R684" s="136">
        <f>Q684*H684</f>
        <v>6.3410255999999992</v>
      </c>
      <c r="S684" s="136">
        <v>0</v>
      </c>
      <c r="T684" s="137">
        <f>S684*H684</f>
        <v>0</v>
      </c>
      <c r="AR684" s="138" t="s">
        <v>172</v>
      </c>
      <c r="AT684" s="138" t="s">
        <v>167</v>
      </c>
      <c r="AU684" s="138" t="s">
        <v>84</v>
      </c>
      <c r="AY684" s="17" t="s">
        <v>165</v>
      </c>
      <c r="BE684" s="139">
        <f>IF(N684="základní",J684,0)</f>
        <v>0</v>
      </c>
      <c r="BF684" s="139">
        <f>IF(N684="snížená",J684,0)</f>
        <v>0</v>
      </c>
      <c r="BG684" s="139">
        <f>IF(N684="zákl. přenesená",J684,0)</f>
        <v>0</v>
      </c>
      <c r="BH684" s="139">
        <f>IF(N684="sníž. přenesená",J684,0)</f>
        <v>0</v>
      </c>
      <c r="BI684" s="139">
        <f>IF(N684="nulová",J684,0)</f>
        <v>0</v>
      </c>
      <c r="BJ684" s="17" t="s">
        <v>14</v>
      </c>
      <c r="BK684" s="139">
        <f>ROUND(I684*H684,2)</f>
        <v>0</v>
      </c>
      <c r="BL684" s="17" t="s">
        <v>172</v>
      </c>
      <c r="BM684" s="138" t="s">
        <v>763</v>
      </c>
    </row>
    <row r="685" spans="2:65" s="1" customFormat="1">
      <c r="B685" s="32"/>
      <c r="D685" s="140" t="s">
        <v>174</v>
      </c>
      <c r="F685" s="141" t="s">
        <v>764</v>
      </c>
      <c r="I685" s="142"/>
      <c r="L685" s="32"/>
      <c r="M685" s="143"/>
      <c r="T685" s="53"/>
      <c r="AT685" s="17" t="s">
        <v>174</v>
      </c>
      <c r="AU685" s="17" t="s">
        <v>84</v>
      </c>
    </row>
    <row r="686" spans="2:65" s="12" customFormat="1">
      <c r="B686" s="144"/>
      <c r="D686" s="145" t="s">
        <v>176</v>
      </c>
      <c r="E686" s="146" t="s">
        <v>19</v>
      </c>
      <c r="F686" s="147" t="s">
        <v>619</v>
      </c>
      <c r="H686" s="146" t="s">
        <v>19</v>
      </c>
      <c r="I686" s="148"/>
      <c r="L686" s="144"/>
      <c r="M686" s="149"/>
      <c r="T686" s="150"/>
      <c r="AT686" s="146" t="s">
        <v>176</v>
      </c>
      <c r="AU686" s="146" t="s">
        <v>84</v>
      </c>
      <c r="AV686" s="12" t="s">
        <v>14</v>
      </c>
      <c r="AW686" s="12" t="s">
        <v>37</v>
      </c>
      <c r="AX686" s="12" t="s">
        <v>75</v>
      </c>
      <c r="AY686" s="146" t="s">
        <v>165</v>
      </c>
    </row>
    <row r="687" spans="2:65" s="13" customFormat="1">
      <c r="B687" s="151"/>
      <c r="D687" s="145" t="s">
        <v>176</v>
      </c>
      <c r="E687" s="152" t="s">
        <v>19</v>
      </c>
      <c r="F687" s="153" t="s">
        <v>765</v>
      </c>
      <c r="H687" s="154">
        <v>98.28</v>
      </c>
      <c r="I687" s="155"/>
      <c r="L687" s="151"/>
      <c r="M687" s="156"/>
      <c r="T687" s="157"/>
      <c r="AT687" s="152" t="s">
        <v>176</v>
      </c>
      <c r="AU687" s="152" t="s">
        <v>84</v>
      </c>
      <c r="AV687" s="13" t="s">
        <v>84</v>
      </c>
      <c r="AW687" s="13" t="s">
        <v>37</v>
      </c>
      <c r="AX687" s="13" t="s">
        <v>75</v>
      </c>
      <c r="AY687" s="152" t="s">
        <v>165</v>
      </c>
    </row>
    <row r="688" spans="2:65" s="14" customFormat="1">
      <c r="B688" s="158"/>
      <c r="D688" s="145" t="s">
        <v>176</v>
      </c>
      <c r="E688" s="159" t="s">
        <v>19</v>
      </c>
      <c r="F688" s="160" t="s">
        <v>179</v>
      </c>
      <c r="H688" s="161">
        <v>98.28</v>
      </c>
      <c r="I688" s="162"/>
      <c r="L688" s="158"/>
      <c r="M688" s="163"/>
      <c r="T688" s="164"/>
      <c r="AT688" s="159" t="s">
        <v>176</v>
      </c>
      <c r="AU688" s="159" t="s">
        <v>84</v>
      </c>
      <c r="AV688" s="14" t="s">
        <v>172</v>
      </c>
      <c r="AW688" s="14" t="s">
        <v>37</v>
      </c>
      <c r="AX688" s="14" t="s">
        <v>14</v>
      </c>
      <c r="AY688" s="159" t="s">
        <v>165</v>
      </c>
    </row>
    <row r="689" spans="2:65" s="1" customFormat="1" ht="37.950000000000003" customHeight="1">
      <c r="B689" s="32"/>
      <c r="C689" s="127" t="s">
        <v>766</v>
      </c>
      <c r="D689" s="127" t="s">
        <v>167</v>
      </c>
      <c r="E689" s="128" t="s">
        <v>767</v>
      </c>
      <c r="F689" s="129" t="s">
        <v>768</v>
      </c>
      <c r="G689" s="130" t="s">
        <v>170</v>
      </c>
      <c r="H689" s="131">
        <v>143.298</v>
      </c>
      <c r="I689" s="132"/>
      <c r="J689" s="133">
        <f>ROUND(I689*H689,2)</f>
        <v>0</v>
      </c>
      <c r="K689" s="129" t="s">
        <v>171</v>
      </c>
      <c r="L689" s="32"/>
      <c r="M689" s="134" t="s">
        <v>19</v>
      </c>
      <c r="N689" s="135" t="s">
        <v>46</v>
      </c>
      <c r="P689" s="136">
        <f>O689*H689</f>
        <v>0</v>
      </c>
      <c r="Q689" s="136">
        <v>7.3480000000000004E-2</v>
      </c>
      <c r="R689" s="136">
        <f>Q689*H689</f>
        <v>10.529537040000001</v>
      </c>
      <c r="S689" s="136">
        <v>0</v>
      </c>
      <c r="T689" s="137">
        <f>S689*H689</f>
        <v>0</v>
      </c>
      <c r="AR689" s="138" t="s">
        <v>172</v>
      </c>
      <c r="AT689" s="138" t="s">
        <v>167</v>
      </c>
      <c r="AU689" s="138" t="s">
        <v>84</v>
      </c>
      <c r="AY689" s="17" t="s">
        <v>165</v>
      </c>
      <c r="BE689" s="139">
        <f>IF(N689="základní",J689,0)</f>
        <v>0</v>
      </c>
      <c r="BF689" s="139">
        <f>IF(N689="snížená",J689,0)</f>
        <v>0</v>
      </c>
      <c r="BG689" s="139">
        <f>IF(N689="zákl. přenesená",J689,0)</f>
        <v>0</v>
      </c>
      <c r="BH689" s="139">
        <f>IF(N689="sníž. přenesená",J689,0)</f>
        <v>0</v>
      </c>
      <c r="BI689" s="139">
        <f>IF(N689="nulová",J689,0)</f>
        <v>0</v>
      </c>
      <c r="BJ689" s="17" t="s">
        <v>14</v>
      </c>
      <c r="BK689" s="139">
        <f>ROUND(I689*H689,2)</f>
        <v>0</v>
      </c>
      <c r="BL689" s="17" t="s">
        <v>172</v>
      </c>
      <c r="BM689" s="138" t="s">
        <v>769</v>
      </c>
    </row>
    <row r="690" spans="2:65" s="1" customFormat="1">
      <c r="B690" s="32"/>
      <c r="D690" s="140" t="s">
        <v>174</v>
      </c>
      <c r="F690" s="141" t="s">
        <v>770</v>
      </c>
      <c r="I690" s="142"/>
      <c r="L690" s="32"/>
      <c r="M690" s="143"/>
      <c r="T690" s="53"/>
      <c r="AT690" s="17" t="s">
        <v>174</v>
      </c>
      <c r="AU690" s="17" t="s">
        <v>84</v>
      </c>
    </row>
    <row r="691" spans="2:65" s="12" customFormat="1">
      <c r="B691" s="144"/>
      <c r="D691" s="145" t="s">
        <v>176</v>
      </c>
      <c r="E691" s="146" t="s">
        <v>19</v>
      </c>
      <c r="F691" s="147" t="s">
        <v>619</v>
      </c>
      <c r="H691" s="146" t="s">
        <v>19</v>
      </c>
      <c r="I691" s="148"/>
      <c r="L691" s="144"/>
      <c r="M691" s="149"/>
      <c r="T691" s="150"/>
      <c r="AT691" s="146" t="s">
        <v>176</v>
      </c>
      <c r="AU691" s="146" t="s">
        <v>84</v>
      </c>
      <c r="AV691" s="12" t="s">
        <v>14</v>
      </c>
      <c r="AW691" s="12" t="s">
        <v>37</v>
      </c>
      <c r="AX691" s="12" t="s">
        <v>75</v>
      </c>
      <c r="AY691" s="146" t="s">
        <v>165</v>
      </c>
    </row>
    <row r="692" spans="2:65" s="13" customFormat="1" ht="20.399999999999999">
      <c r="B692" s="151"/>
      <c r="D692" s="145" t="s">
        <v>176</v>
      </c>
      <c r="E692" s="152" t="s">
        <v>19</v>
      </c>
      <c r="F692" s="153" t="s">
        <v>771</v>
      </c>
      <c r="H692" s="154">
        <v>143.298</v>
      </c>
      <c r="I692" s="155"/>
      <c r="L692" s="151"/>
      <c r="M692" s="156"/>
      <c r="T692" s="157"/>
      <c r="AT692" s="152" t="s">
        <v>176</v>
      </c>
      <c r="AU692" s="152" t="s">
        <v>84</v>
      </c>
      <c r="AV692" s="13" t="s">
        <v>84</v>
      </c>
      <c r="AW692" s="13" t="s">
        <v>37</v>
      </c>
      <c r="AX692" s="13" t="s">
        <v>75</v>
      </c>
      <c r="AY692" s="152" t="s">
        <v>165</v>
      </c>
    </row>
    <row r="693" spans="2:65" s="14" customFormat="1">
      <c r="B693" s="158"/>
      <c r="D693" s="145" t="s">
        <v>176</v>
      </c>
      <c r="E693" s="159" t="s">
        <v>19</v>
      </c>
      <c r="F693" s="160" t="s">
        <v>179</v>
      </c>
      <c r="H693" s="161">
        <v>143.298</v>
      </c>
      <c r="I693" s="162"/>
      <c r="L693" s="158"/>
      <c r="M693" s="163"/>
      <c r="T693" s="164"/>
      <c r="AT693" s="159" t="s">
        <v>176</v>
      </c>
      <c r="AU693" s="159" t="s">
        <v>84</v>
      </c>
      <c r="AV693" s="14" t="s">
        <v>172</v>
      </c>
      <c r="AW693" s="14" t="s">
        <v>37</v>
      </c>
      <c r="AX693" s="14" t="s">
        <v>14</v>
      </c>
      <c r="AY693" s="159" t="s">
        <v>165</v>
      </c>
    </row>
    <row r="694" spans="2:65" s="1" customFormat="1" ht="37.950000000000003" customHeight="1">
      <c r="B694" s="32"/>
      <c r="C694" s="127" t="s">
        <v>772</v>
      </c>
      <c r="D694" s="127" t="s">
        <v>167</v>
      </c>
      <c r="E694" s="128" t="s">
        <v>773</v>
      </c>
      <c r="F694" s="129" t="s">
        <v>774</v>
      </c>
      <c r="G694" s="130" t="s">
        <v>170</v>
      </c>
      <c r="H694" s="131">
        <v>1.5</v>
      </c>
      <c r="I694" s="132"/>
      <c r="J694" s="133">
        <f>ROUND(I694*H694,2)</f>
        <v>0</v>
      </c>
      <c r="K694" s="129" t="s">
        <v>171</v>
      </c>
      <c r="L694" s="32"/>
      <c r="M694" s="134" t="s">
        <v>19</v>
      </c>
      <c r="N694" s="135" t="s">
        <v>46</v>
      </c>
      <c r="P694" s="136">
        <f>O694*H694</f>
        <v>0</v>
      </c>
      <c r="Q694" s="136">
        <v>0.16114000000000001</v>
      </c>
      <c r="R694" s="136">
        <f>Q694*H694</f>
        <v>0.24171000000000001</v>
      </c>
      <c r="S694" s="136">
        <v>0</v>
      </c>
      <c r="T694" s="137">
        <f>S694*H694</f>
        <v>0</v>
      </c>
      <c r="AR694" s="138" t="s">
        <v>172</v>
      </c>
      <c r="AT694" s="138" t="s">
        <v>167</v>
      </c>
      <c r="AU694" s="138" t="s">
        <v>84</v>
      </c>
      <c r="AY694" s="17" t="s">
        <v>165</v>
      </c>
      <c r="BE694" s="139">
        <f>IF(N694="základní",J694,0)</f>
        <v>0</v>
      </c>
      <c r="BF694" s="139">
        <f>IF(N694="snížená",J694,0)</f>
        <v>0</v>
      </c>
      <c r="BG694" s="139">
        <f>IF(N694="zákl. přenesená",J694,0)</f>
        <v>0</v>
      </c>
      <c r="BH694" s="139">
        <f>IF(N694="sníž. přenesená",J694,0)</f>
        <v>0</v>
      </c>
      <c r="BI694" s="139">
        <f>IF(N694="nulová",J694,0)</f>
        <v>0</v>
      </c>
      <c r="BJ694" s="17" t="s">
        <v>14</v>
      </c>
      <c r="BK694" s="139">
        <f>ROUND(I694*H694,2)</f>
        <v>0</v>
      </c>
      <c r="BL694" s="17" t="s">
        <v>172</v>
      </c>
      <c r="BM694" s="138" t="s">
        <v>775</v>
      </c>
    </row>
    <row r="695" spans="2:65" s="1" customFormat="1">
      <c r="B695" s="32"/>
      <c r="D695" s="140" t="s">
        <v>174</v>
      </c>
      <c r="F695" s="141" t="s">
        <v>776</v>
      </c>
      <c r="I695" s="142"/>
      <c r="L695" s="32"/>
      <c r="M695" s="143"/>
      <c r="T695" s="53"/>
      <c r="AT695" s="17" t="s">
        <v>174</v>
      </c>
      <c r="AU695" s="17" t="s">
        <v>84</v>
      </c>
    </row>
    <row r="696" spans="2:65" s="12" customFormat="1">
      <c r="B696" s="144"/>
      <c r="D696" s="145" t="s">
        <v>176</v>
      </c>
      <c r="E696" s="146" t="s">
        <v>19</v>
      </c>
      <c r="F696" s="147" t="s">
        <v>777</v>
      </c>
      <c r="H696" s="146" t="s">
        <v>19</v>
      </c>
      <c r="I696" s="148"/>
      <c r="L696" s="144"/>
      <c r="M696" s="149"/>
      <c r="T696" s="150"/>
      <c r="AT696" s="146" t="s">
        <v>176</v>
      </c>
      <c r="AU696" s="146" t="s">
        <v>84</v>
      </c>
      <c r="AV696" s="12" t="s">
        <v>14</v>
      </c>
      <c r="AW696" s="12" t="s">
        <v>37</v>
      </c>
      <c r="AX696" s="12" t="s">
        <v>75</v>
      </c>
      <c r="AY696" s="146" t="s">
        <v>165</v>
      </c>
    </row>
    <row r="697" spans="2:65" s="13" customFormat="1">
      <c r="B697" s="151"/>
      <c r="D697" s="145" t="s">
        <v>176</v>
      </c>
      <c r="E697" s="152" t="s">
        <v>19</v>
      </c>
      <c r="F697" s="153" t="s">
        <v>778</v>
      </c>
      <c r="H697" s="154">
        <v>1.5</v>
      </c>
      <c r="I697" s="155"/>
      <c r="L697" s="151"/>
      <c r="M697" s="156"/>
      <c r="T697" s="157"/>
      <c r="AT697" s="152" t="s">
        <v>176</v>
      </c>
      <c r="AU697" s="152" t="s">
        <v>84</v>
      </c>
      <c r="AV697" s="13" t="s">
        <v>84</v>
      </c>
      <c r="AW697" s="13" t="s">
        <v>37</v>
      </c>
      <c r="AX697" s="13" t="s">
        <v>75</v>
      </c>
      <c r="AY697" s="152" t="s">
        <v>165</v>
      </c>
    </row>
    <row r="698" spans="2:65" s="14" customFormat="1">
      <c r="B698" s="158"/>
      <c r="D698" s="145" t="s">
        <v>176</v>
      </c>
      <c r="E698" s="159" t="s">
        <v>19</v>
      </c>
      <c r="F698" s="160" t="s">
        <v>179</v>
      </c>
      <c r="H698" s="161">
        <v>1.5</v>
      </c>
      <c r="I698" s="162"/>
      <c r="L698" s="158"/>
      <c r="M698" s="163"/>
      <c r="T698" s="164"/>
      <c r="AT698" s="159" t="s">
        <v>176</v>
      </c>
      <c r="AU698" s="159" t="s">
        <v>84</v>
      </c>
      <c r="AV698" s="14" t="s">
        <v>172</v>
      </c>
      <c r="AW698" s="14" t="s">
        <v>37</v>
      </c>
      <c r="AX698" s="14" t="s">
        <v>14</v>
      </c>
      <c r="AY698" s="159" t="s">
        <v>165</v>
      </c>
    </row>
    <row r="699" spans="2:65" s="1" customFormat="1" ht="16.5" customHeight="1">
      <c r="B699" s="32"/>
      <c r="C699" s="127" t="s">
        <v>779</v>
      </c>
      <c r="D699" s="127" t="s">
        <v>167</v>
      </c>
      <c r="E699" s="128" t="s">
        <v>780</v>
      </c>
      <c r="F699" s="129" t="s">
        <v>781</v>
      </c>
      <c r="G699" s="130" t="s">
        <v>213</v>
      </c>
      <c r="H699" s="131">
        <v>2.4E-2</v>
      </c>
      <c r="I699" s="132"/>
      <c r="J699" s="133">
        <f>ROUND(I699*H699,2)</f>
        <v>0</v>
      </c>
      <c r="K699" s="129" t="s">
        <v>171</v>
      </c>
      <c r="L699" s="32"/>
      <c r="M699" s="134" t="s">
        <v>19</v>
      </c>
      <c r="N699" s="135" t="s">
        <v>46</v>
      </c>
      <c r="P699" s="136">
        <f>O699*H699</f>
        <v>0</v>
      </c>
      <c r="Q699" s="136">
        <v>2.6446800000000001</v>
      </c>
      <c r="R699" s="136">
        <f>Q699*H699</f>
        <v>6.3472319999999999E-2</v>
      </c>
      <c r="S699" s="136">
        <v>0</v>
      </c>
      <c r="T699" s="137">
        <f>S699*H699</f>
        <v>0</v>
      </c>
      <c r="AR699" s="138" t="s">
        <v>172</v>
      </c>
      <c r="AT699" s="138" t="s">
        <v>167</v>
      </c>
      <c r="AU699" s="138" t="s">
        <v>84</v>
      </c>
      <c r="AY699" s="17" t="s">
        <v>165</v>
      </c>
      <c r="BE699" s="139">
        <f>IF(N699="základní",J699,0)</f>
        <v>0</v>
      </c>
      <c r="BF699" s="139">
        <f>IF(N699="snížená",J699,0)</f>
        <v>0</v>
      </c>
      <c r="BG699" s="139">
        <f>IF(N699="zákl. přenesená",J699,0)</f>
        <v>0</v>
      </c>
      <c r="BH699" s="139">
        <f>IF(N699="sníž. přenesená",J699,0)</f>
        <v>0</v>
      </c>
      <c r="BI699" s="139">
        <f>IF(N699="nulová",J699,0)</f>
        <v>0</v>
      </c>
      <c r="BJ699" s="17" t="s">
        <v>14</v>
      </c>
      <c r="BK699" s="139">
        <f>ROUND(I699*H699,2)</f>
        <v>0</v>
      </c>
      <c r="BL699" s="17" t="s">
        <v>172</v>
      </c>
      <c r="BM699" s="138" t="s">
        <v>782</v>
      </c>
    </row>
    <row r="700" spans="2:65" s="1" customFormat="1">
      <c r="B700" s="32"/>
      <c r="D700" s="140" t="s">
        <v>174</v>
      </c>
      <c r="F700" s="141" t="s">
        <v>783</v>
      </c>
      <c r="I700" s="142"/>
      <c r="L700" s="32"/>
      <c r="M700" s="143"/>
      <c r="T700" s="53"/>
      <c r="AT700" s="17" t="s">
        <v>174</v>
      </c>
      <c r="AU700" s="17" t="s">
        <v>84</v>
      </c>
    </row>
    <row r="701" spans="2:65" s="12" customFormat="1">
      <c r="B701" s="144"/>
      <c r="D701" s="145" t="s">
        <v>176</v>
      </c>
      <c r="E701" s="146" t="s">
        <v>19</v>
      </c>
      <c r="F701" s="147" t="s">
        <v>731</v>
      </c>
      <c r="H701" s="146" t="s">
        <v>19</v>
      </c>
      <c r="I701" s="148"/>
      <c r="L701" s="144"/>
      <c r="M701" s="149"/>
      <c r="T701" s="150"/>
      <c r="AT701" s="146" t="s">
        <v>176</v>
      </c>
      <c r="AU701" s="146" t="s">
        <v>84</v>
      </c>
      <c r="AV701" s="12" t="s">
        <v>14</v>
      </c>
      <c r="AW701" s="12" t="s">
        <v>37</v>
      </c>
      <c r="AX701" s="12" t="s">
        <v>75</v>
      </c>
      <c r="AY701" s="146" t="s">
        <v>165</v>
      </c>
    </row>
    <row r="702" spans="2:65" s="13" customFormat="1">
      <c r="B702" s="151"/>
      <c r="D702" s="145" t="s">
        <v>176</v>
      </c>
      <c r="E702" s="152" t="s">
        <v>19</v>
      </c>
      <c r="F702" s="153" t="s">
        <v>784</v>
      </c>
      <c r="H702" s="154">
        <v>2.4E-2</v>
      </c>
      <c r="I702" s="155"/>
      <c r="L702" s="151"/>
      <c r="M702" s="156"/>
      <c r="T702" s="157"/>
      <c r="AT702" s="152" t="s">
        <v>176</v>
      </c>
      <c r="AU702" s="152" t="s">
        <v>84</v>
      </c>
      <c r="AV702" s="13" t="s">
        <v>84</v>
      </c>
      <c r="AW702" s="13" t="s">
        <v>37</v>
      </c>
      <c r="AX702" s="13" t="s">
        <v>75</v>
      </c>
      <c r="AY702" s="152" t="s">
        <v>165</v>
      </c>
    </row>
    <row r="703" spans="2:65" s="14" customFormat="1">
      <c r="B703" s="158"/>
      <c r="D703" s="145" t="s">
        <v>176</v>
      </c>
      <c r="E703" s="159" t="s">
        <v>19</v>
      </c>
      <c r="F703" s="160" t="s">
        <v>179</v>
      </c>
      <c r="H703" s="161">
        <v>2.4E-2</v>
      </c>
      <c r="I703" s="162"/>
      <c r="L703" s="158"/>
      <c r="M703" s="163"/>
      <c r="T703" s="164"/>
      <c r="AT703" s="159" t="s">
        <v>176</v>
      </c>
      <c r="AU703" s="159" t="s">
        <v>84</v>
      </c>
      <c r="AV703" s="14" t="s">
        <v>172</v>
      </c>
      <c r="AW703" s="14" t="s">
        <v>37</v>
      </c>
      <c r="AX703" s="14" t="s">
        <v>14</v>
      </c>
      <c r="AY703" s="159" t="s">
        <v>165</v>
      </c>
    </row>
    <row r="704" spans="2:65" s="11" customFormat="1" ht="22.95" customHeight="1">
      <c r="B704" s="115"/>
      <c r="D704" s="116" t="s">
        <v>74</v>
      </c>
      <c r="E704" s="125" t="s">
        <v>172</v>
      </c>
      <c r="F704" s="125" t="s">
        <v>785</v>
      </c>
      <c r="I704" s="118"/>
      <c r="J704" s="126">
        <f>BK704</f>
        <v>0</v>
      </c>
      <c r="L704" s="115"/>
      <c r="M704" s="120"/>
      <c r="P704" s="121">
        <f>SUM(P705:P862)</f>
        <v>0</v>
      </c>
      <c r="R704" s="121">
        <f>SUM(R705:R862)</f>
        <v>132.68088595000003</v>
      </c>
      <c r="T704" s="122">
        <f>SUM(T705:T862)</f>
        <v>0</v>
      </c>
      <c r="AR704" s="116" t="s">
        <v>14</v>
      </c>
      <c r="AT704" s="123" t="s">
        <v>74</v>
      </c>
      <c r="AU704" s="123" t="s">
        <v>14</v>
      </c>
      <c r="AY704" s="116" t="s">
        <v>165</v>
      </c>
      <c r="BK704" s="124">
        <f>SUM(BK705:BK862)</f>
        <v>0</v>
      </c>
    </row>
    <row r="705" spans="2:65" s="1" customFormat="1" ht="49.2" customHeight="1">
      <c r="B705" s="32"/>
      <c r="C705" s="127" t="s">
        <v>786</v>
      </c>
      <c r="D705" s="127" t="s">
        <v>167</v>
      </c>
      <c r="E705" s="128" t="s">
        <v>787</v>
      </c>
      <c r="F705" s="129" t="s">
        <v>788</v>
      </c>
      <c r="G705" s="130" t="s">
        <v>182</v>
      </c>
      <c r="H705" s="131">
        <v>20</v>
      </c>
      <c r="I705" s="132"/>
      <c r="J705" s="133">
        <f>ROUND(I705*H705,2)</f>
        <v>0</v>
      </c>
      <c r="K705" s="129" t="s">
        <v>171</v>
      </c>
      <c r="L705" s="32"/>
      <c r="M705" s="134" t="s">
        <v>19</v>
      </c>
      <c r="N705" s="135" t="s">
        <v>46</v>
      </c>
      <c r="P705" s="136">
        <f>O705*H705</f>
        <v>0</v>
      </c>
      <c r="Q705" s="136">
        <v>0.18636</v>
      </c>
      <c r="R705" s="136">
        <f>Q705*H705</f>
        <v>3.7271999999999998</v>
      </c>
      <c r="S705" s="136">
        <v>0</v>
      </c>
      <c r="T705" s="137">
        <f>S705*H705</f>
        <v>0</v>
      </c>
      <c r="AR705" s="138" t="s">
        <v>172</v>
      </c>
      <c r="AT705" s="138" t="s">
        <v>167</v>
      </c>
      <c r="AU705" s="138" t="s">
        <v>84</v>
      </c>
      <c r="AY705" s="17" t="s">
        <v>165</v>
      </c>
      <c r="BE705" s="139">
        <f>IF(N705="základní",J705,0)</f>
        <v>0</v>
      </c>
      <c r="BF705" s="139">
        <f>IF(N705="snížená",J705,0)</f>
        <v>0</v>
      </c>
      <c r="BG705" s="139">
        <f>IF(N705="zákl. přenesená",J705,0)</f>
        <v>0</v>
      </c>
      <c r="BH705" s="139">
        <f>IF(N705="sníž. přenesená",J705,0)</f>
        <v>0</v>
      </c>
      <c r="BI705" s="139">
        <f>IF(N705="nulová",J705,0)</f>
        <v>0</v>
      </c>
      <c r="BJ705" s="17" t="s">
        <v>14</v>
      </c>
      <c r="BK705" s="139">
        <f>ROUND(I705*H705,2)</f>
        <v>0</v>
      </c>
      <c r="BL705" s="17" t="s">
        <v>172</v>
      </c>
      <c r="BM705" s="138" t="s">
        <v>789</v>
      </c>
    </row>
    <row r="706" spans="2:65" s="1" customFormat="1">
      <c r="B706" s="32"/>
      <c r="D706" s="140" t="s">
        <v>174</v>
      </c>
      <c r="F706" s="141" t="s">
        <v>790</v>
      </c>
      <c r="I706" s="142"/>
      <c r="L706" s="32"/>
      <c r="M706" s="143"/>
      <c r="T706" s="53"/>
      <c r="AT706" s="17" t="s">
        <v>174</v>
      </c>
      <c r="AU706" s="17" t="s">
        <v>84</v>
      </c>
    </row>
    <row r="707" spans="2:65" s="12" customFormat="1">
      <c r="B707" s="144"/>
      <c r="D707" s="145" t="s">
        <v>176</v>
      </c>
      <c r="E707" s="146" t="s">
        <v>19</v>
      </c>
      <c r="F707" s="147" t="s">
        <v>791</v>
      </c>
      <c r="H707" s="146" t="s">
        <v>19</v>
      </c>
      <c r="I707" s="148"/>
      <c r="L707" s="144"/>
      <c r="M707" s="149"/>
      <c r="T707" s="150"/>
      <c r="AT707" s="146" t="s">
        <v>176</v>
      </c>
      <c r="AU707" s="146" t="s">
        <v>84</v>
      </c>
      <c r="AV707" s="12" t="s">
        <v>14</v>
      </c>
      <c r="AW707" s="12" t="s">
        <v>37</v>
      </c>
      <c r="AX707" s="12" t="s">
        <v>75</v>
      </c>
      <c r="AY707" s="146" t="s">
        <v>165</v>
      </c>
    </row>
    <row r="708" spans="2:65" s="13" customFormat="1">
      <c r="B708" s="151"/>
      <c r="D708" s="145" t="s">
        <v>176</v>
      </c>
      <c r="E708" s="152" t="s">
        <v>19</v>
      </c>
      <c r="F708" s="153" t="s">
        <v>304</v>
      </c>
      <c r="H708" s="154">
        <v>20</v>
      </c>
      <c r="I708" s="155"/>
      <c r="L708" s="151"/>
      <c r="M708" s="156"/>
      <c r="T708" s="157"/>
      <c r="AT708" s="152" t="s">
        <v>176</v>
      </c>
      <c r="AU708" s="152" t="s">
        <v>84</v>
      </c>
      <c r="AV708" s="13" t="s">
        <v>84</v>
      </c>
      <c r="AW708" s="13" t="s">
        <v>37</v>
      </c>
      <c r="AX708" s="13" t="s">
        <v>75</v>
      </c>
      <c r="AY708" s="152" t="s">
        <v>165</v>
      </c>
    </row>
    <row r="709" spans="2:65" s="14" customFormat="1">
      <c r="B709" s="158"/>
      <c r="D709" s="145" t="s">
        <v>176</v>
      </c>
      <c r="E709" s="159" t="s">
        <v>19</v>
      </c>
      <c r="F709" s="160" t="s">
        <v>179</v>
      </c>
      <c r="H709" s="161">
        <v>20</v>
      </c>
      <c r="I709" s="162"/>
      <c r="L709" s="158"/>
      <c r="M709" s="163"/>
      <c r="T709" s="164"/>
      <c r="AT709" s="159" t="s">
        <v>176</v>
      </c>
      <c r="AU709" s="159" t="s">
        <v>84</v>
      </c>
      <c r="AV709" s="14" t="s">
        <v>172</v>
      </c>
      <c r="AW709" s="14" t="s">
        <v>37</v>
      </c>
      <c r="AX709" s="14" t="s">
        <v>14</v>
      </c>
      <c r="AY709" s="159" t="s">
        <v>165</v>
      </c>
    </row>
    <row r="710" spans="2:65" s="1" customFormat="1" ht="24.15" customHeight="1">
      <c r="B710" s="32"/>
      <c r="C710" s="165" t="s">
        <v>792</v>
      </c>
      <c r="D710" s="165" t="s">
        <v>349</v>
      </c>
      <c r="E710" s="166" t="s">
        <v>793</v>
      </c>
      <c r="F710" s="167" t="s">
        <v>794</v>
      </c>
      <c r="G710" s="168" t="s">
        <v>700</v>
      </c>
      <c r="H710" s="169">
        <v>196</v>
      </c>
      <c r="I710" s="170"/>
      <c r="J710" s="171">
        <f>ROUND(I710*H710,2)</f>
        <v>0</v>
      </c>
      <c r="K710" s="167" t="s">
        <v>171</v>
      </c>
      <c r="L710" s="172"/>
      <c r="M710" s="173" t="s">
        <v>19</v>
      </c>
      <c r="N710" s="174" t="s">
        <v>46</v>
      </c>
      <c r="P710" s="136">
        <f>O710*H710</f>
        <v>0</v>
      </c>
      <c r="Q710" s="136">
        <v>0.46</v>
      </c>
      <c r="R710" s="136">
        <f>Q710*H710</f>
        <v>90.160000000000011</v>
      </c>
      <c r="S710" s="136">
        <v>0</v>
      </c>
      <c r="T710" s="137">
        <f>S710*H710</f>
        <v>0</v>
      </c>
      <c r="AR710" s="138" t="s">
        <v>223</v>
      </c>
      <c r="AT710" s="138" t="s">
        <v>349</v>
      </c>
      <c r="AU710" s="138" t="s">
        <v>84</v>
      </c>
      <c r="AY710" s="17" t="s">
        <v>165</v>
      </c>
      <c r="BE710" s="139">
        <f>IF(N710="základní",J710,0)</f>
        <v>0</v>
      </c>
      <c r="BF710" s="139">
        <f>IF(N710="snížená",J710,0)</f>
        <v>0</v>
      </c>
      <c r="BG710" s="139">
        <f>IF(N710="zákl. přenesená",J710,0)</f>
        <v>0</v>
      </c>
      <c r="BH710" s="139">
        <f>IF(N710="sníž. přenesená",J710,0)</f>
        <v>0</v>
      </c>
      <c r="BI710" s="139">
        <f>IF(N710="nulová",J710,0)</f>
        <v>0</v>
      </c>
      <c r="BJ710" s="17" t="s">
        <v>14</v>
      </c>
      <c r="BK710" s="139">
        <f>ROUND(I710*H710,2)</f>
        <v>0</v>
      </c>
      <c r="BL710" s="17" t="s">
        <v>172</v>
      </c>
      <c r="BM710" s="138" t="s">
        <v>795</v>
      </c>
    </row>
    <row r="711" spans="2:65" s="12" customFormat="1">
      <c r="B711" s="144"/>
      <c r="D711" s="145" t="s">
        <v>176</v>
      </c>
      <c r="E711" s="146" t="s">
        <v>19</v>
      </c>
      <c r="F711" s="147" t="s">
        <v>791</v>
      </c>
      <c r="H711" s="146" t="s">
        <v>19</v>
      </c>
      <c r="I711" s="148"/>
      <c r="L711" s="144"/>
      <c r="M711" s="149"/>
      <c r="T711" s="150"/>
      <c r="AT711" s="146" t="s">
        <v>176</v>
      </c>
      <c r="AU711" s="146" t="s">
        <v>84</v>
      </c>
      <c r="AV711" s="12" t="s">
        <v>14</v>
      </c>
      <c r="AW711" s="12" t="s">
        <v>37</v>
      </c>
      <c r="AX711" s="12" t="s">
        <v>75</v>
      </c>
      <c r="AY711" s="146" t="s">
        <v>165</v>
      </c>
    </row>
    <row r="712" spans="2:65" s="13" customFormat="1">
      <c r="B712" s="151"/>
      <c r="D712" s="145" t="s">
        <v>176</v>
      </c>
      <c r="E712" s="152" t="s">
        <v>19</v>
      </c>
      <c r="F712" s="153" t="s">
        <v>796</v>
      </c>
      <c r="H712" s="154">
        <v>196</v>
      </c>
      <c r="I712" s="155"/>
      <c r="L712" s="151"/>
      <c r="M712" s="156"/>
      <c r="T712" s="157"/>
      <c r="AT712" s="152" t="s">
        <v>176</v>
      </c>
      <c r="AU712" s="152" t="s">
        <v>84</v>
      </c>
      <c r="AV712" s="13" t="s">
        <v>84</v>
      </c>
      <c r="AW712" s="13" t="s">
        <v>37</v>
      </c>
      <c r="AX712" s="13" t="s">
        <v>75</v>
      </c>
      <c r="AY712" s="152" t="s">
        <v>165</v>
      </c>
    </row>
    <row r="713" spans="2:65" s="14" customFormat="1">
      <c r="B713" s="158"/>
      <c r="D713" s="145" t="s">
        <v>176</v>
      </c>
      <c r="E713" s="159" t="s">
        <v>19</v>
      </c>
      <c r="F713" s="160" t="s">
        <v>179</v>
      </c>
      <c r="H713" s="161">
        <v>196</v>
      </c>
      <c r="I713" s="162"/>
      <c r="L713" s="158"/>
      <c r="M713" s="163"/>
      <c r="T713" s="164"/>
      <c r="AT713" s="159" t="s">
        <v>176</v>
      </c>
      <c r="AU713" s="159" t="s">
        <v>84</v>
      </c>
      <c r="AV713" s="14" t="s">
        <v>172</v>
      </c>
      <c r="AW713" s="14" t="s">
        <v>37</v>
      </c>
      <c r="AX713" s="14" t="s">
        <v>14</v>
      </c>
      <c r="AY713" s="159" t="s">
        <v>165</v>
      </c>
    </row>
    <row r="714" spans="2:65" s="1" customFormat="1" ht="49.2" customHeight="1">
      <c r="B714" s="32"/>
      <c r="C714" s="127" t="s">
        <v>797</v>
      </c>
      <c r="D714" s="127" t="s">
        <v>167</v>
      </c>
      <c r="E714" s="128" t="s">
        <v>798</v>
      </c>
      <c r="F714" s="129" t="s">
        <v>799</v>
      </c>
      <c r="G714" s="130" t="s">
        <v>182</v>
      </c>
      <c r="H714" s="131">
        <v>13</v>
      </c>
      <c r="I714" s="132"/>
      <c r="J714" s="133">
        <f>ROUND(I714*H714,2)</f>
        <v>0</v>
      </c>
      <c r="K714" s="129" t="s">
        <v>171</v>
      </c>
      <c r="L714" s="32"/>
      <c r="M714" s="134" t="s">
        <v>19</v>
      </c>
      <c r="N714" s="135" t="s">
        <v>46</v>
      </c>
      <c r="P714" s="136">
        <f>O714*H714</f>
        <v>0</v>
      </c>
      <c r="Q714" s="136">
        <v>0.12992999999999999</v>
      </c>
      <c r="R714" s="136">
        <f>Q714*H714</f>
        <v>1.6890899999999998</v>
      </c>
      <c r="S714" s="136">
        <v>0</v>
      </c>
      <c r="T714" s="137">
        <f>S714*H714</f>
        <v>0</v>
      </c>
      <c r="AR714" s="138" t="s">
        <v>172</v>
      </c>
      <c r="AT714" s="138" t="s">
        <v>167</v>
      </c>
      <c r="AU714" s="138" t="s">
        <v>84</v>
      </c>
      <c r="AY714" s="17" t="s">
        <v>165</v>
      </c>
      <c r="BE714" s="139">
        <f>IF(N714="základní",J714,0)</f>
        <v>0</v>
      </c>
      <c r="BF714" s="139">
        <f>IF(N714="snížená",J714,0)</f>
        <v>0</v>
      </c>
      <c r="BG714" s="139">
        <f>IF(N714="zákl. přenesená",J714,0)</f>
        <v>0</v>
      </c>
      <c r="BH714" s="139">
        <f>IF(N714="sníž. přenesená",J714,0)</f>
        <v>0</v>
      </c>
      <c r="BI714" s="139">
        <f>IF(N714="nulová",J714,0)</f>
        <v>0</v>
      </c>
      <c r="BJ714" s="17" t="s">
        <v>14</v>
      </c>
      <c r="BK714" s="139">
        <f>ROUND(I714*H714,2)</f>
        <v>0</v>
      </c>
      <c r="BL714" s="17" t="s">
        <v>172</v>
      </c>
      <c r="BM714" s="138" t="s">
        <v>800</v>
      </c>
    </row>
    <row r="715" spans="2:65" s="1" customFormat="1">
      <c r="B715" s="32"/>
      <c r="D715" s="140" t="s">
        <v>174</v>
      </c>
      <c r="F715" s="141" t="s">
        <v>801</v>
      </c>
      <c r="I715" s="142"/>
      <c r="L715" s="32"/>
      <c r="M715" s="143"/>
      <c r="T715" s="53"/>
      <c r="AT715" s="17" t="s">
        <v>174</v>
      </c>
      <c r="AU715" s="17" t="s">
        <v>84</v>
      </c>
    </row>
    <row r="716" spans="2:65" s="12" customFormat="1" ht="20.399999999999999">
      <c r="B716" s="144"/>
      <c r="D716" s="145" t="s">
        <v>176</v>
      </c>
      <c r="E716" s="146" t="s">
        <v>19</v>
      </c>
      <c r="F716" s="147" t="s">
        <v>802</v>
      </c>
      <c r="H716" s="146" t="s">
        <v>19</v>
      </c>
      <c r="I716" s="148"/>
      <c r="L716" s="144"/>
      <c r="M716" s="149"/>
      <c r="T716" s="150"/>
      <c r="AT716" s="146" t="s">
        <v>176</v>
      </c>
      <c r="AU716" s="146" t="s">
        <v>84</v>
      </c>
      <c r="AV716" s="12" t="s">
        <v>14</v>
      </c>
      <c r="AW716" s="12" t="s">
        <v>37</v>
      </c>
      <c r="AX716" s="12" t="s">
        <v>75</v>
      </c>
      <c r="AY716" s="146" t="s">
        <v>165</v>
      </c>
    </row>
    <row r="717" spans="2:65" s="13" customFormat="1">
      <c r="B717" s="151"/>
      <c r="D717" s="145" t="s">
        <v>176</v>
      </c>
      <c r="E717" s="152" t="s">
        <v>19</v>
      </c>
      <c r="F717" s="153" t="s">
        <v>187</v>
      </c>
      <c r="H717" s="154">
        <v>3</v>
      </c>
      <c r="I717" s="155"/>
      <c r="L717" s="151"/>
      <c r="M717" s="156"/>
      <c r="T717" s="157"/>
      <c r="AT717" s="152" t="s">
        <v>176</v>
      </c>
      <c r="AU717" s="152" t="s">
        <v>84</v>
      </c>
      <c r="AV717" s="13" t="s">
        <v>84</v>
      </c>
      <c r="AW717" s="13" t="s">
        <v>37</v>
      </c>
      <c r="AX717" s="13" t="s">
        <v>75</v>
      </c>
      <c r="AY717" s="152" t="s">
        <v>165</v>
      </c>
    </row>
    <row r="718" spans="2:65" s="12" customFormat="1" ht="20.399999999999999">
      <c r="B718" s="144"/>
      <c r="D718" s="145" t="s">
        <v>176</v>
      </c>
      <c r="E718" s="146" t="s">
        <v>19</v>
      </c>
      <c r="F718" s="147" t="s">
        <v>803</v>
      </c>
      <c r="H718" s="146" t="s">
        <v>19</v>
      </c>
      <c r="I718" s="148"/>
      <c r="L718" s="144"/>
      <c r="M718" s="149"/>
      <c r="T718" s="150"/>
      <c r="AT718" s="146" t="s">
        <v>176</v>
      </c>
      <c r="AU718" s="146" t="s">
        <v>84</v>
      </c>
      <c r="AV718" s="12" t="s">
        <v>14</v>
      </c>
      <c r="AW718" s="12" t="s">
        <v>37</v>
      </c>
      <c r="AX718" s="12" t="s">
        <v>75</v>
      </c>
      <c r="AY718" s="146" t="s">
        <v>165</v>
      </c>
    </row>
    <row r="719" spans="2:65" s="13" customFormat="1">
      <c r="B719" s="151"/>
      <c r="D719" s="145" t="s">
        <v>176</v>
      </c>
      <c r="E719" s="152" t="s">
        <v>19</v>
      </c>
      <c r="F719" s="153" t="s">
        <v>240</v>
      </c>
      <c r="H719" s="154">
        <v>10</v>
      </c>
      <c r="I719" s="155"/>
      <c r="L719" s="151"/>
      <c r="M719" s="156"/>
      <c r="T719" s="157"/>
      <c r="AT719" s="152" t="s">
        <v>176</v>
      </c>
      <c r="AU719" s="152" t="s">
        <v>84</v>
      </c>
      <c r="AV719" s="13" t="s">
        <v>84</v>
      </c>
      <c r="AW719" s="13" t="s">
        <v>37</v>
      </c>
      <c r="AX719" s="13" t="s">
        <v>75</v>
      </c>
      <c r="AY719" s="152" t="s">
        <v>165</v>
      </c>
    </row>
    <row r="720" spans="2:65" s="14" customFormat="1">
      <c r="B720" s="158"/>
      <c r="D720" s="145" t="s">
        <v>176</v>
      </c>
      <c r="E720" s="159" t="s">
        <v>19</v>
      </c>
      <c r="F720" s="160" t="s">
        <v>179</v>
      </c>
      <c r="H720" s="161">
        <v>13</v>
      </c>
      <c r="I720" s="162"/>
      <c r="L720" s="158"/>
      <c r="M720" s="163"/>
      <c r="T720" s="164"/>
      <c r="AT720" s="159" t="s">
        <v>176</v>
      </c>
      <c r="AU720" s="159" t="s">
        <v>84</v>
      </c>
      <c r="AV720" s="14" t="s">
        <v>172</v>
      </c>
      <c r="AW720" s="14" t="s">
        <v>37</v>
      </c>
      <c r="AX720" s="14" t="s">
        <v>14</v>
      </c>
      <c r="AY720" s="159" t="s">
        <v>165</v>
      </c>
    </row>
    <row r="721" spans="2:65" s="1" customFormat="1" ht="49.2" customHeight="1">
      <c r="B721" s="32"/>
      <c r="C721" s="127" t="s">
        <v>804</v>
      </c>
      <c r="D721" s="127" t="s">
        <v>167</v>
      </c>
      <c r="E721" s="128" t="s">
        <v>805</v>
      </c>
      <c r="F721" s="129" t="s">
        <v>806</v>
      </c>
      <c r="G721" s="130" t="s">
        <v>182</v>
      </c>
      <c r="H721" s="131">
        <v>4</v>
      </c>
      <c r="I721" s="132"/>
      <c r="J721" s="133">
        <f>ROUND(I721*H721,2)</f>
        <v>0</v>
      </c>
      <c r="K721" s="129" t="s">
        <v>171</v>
      </c>
      <c r="L721" s="32"/>
      <c r="M721" s="134" t="s">
        <v>19</v>
      </c>
      <c r="N721" s="135" t="s">
        <v>46</v>
      </c>
      <c r="P721" s="136">
        <f>O721*H721</f>
        <v>0</v>
      </c>
      <c r="Q721" s="136">
        <v>4.5900000000000003E-3</v>
      </c>
      <c r="R721" s="136">
        <f>Q721*H721</f>
        <v>1.8360000000000001E-2</v>
      </c>
      <c r="S721" s="136">
        <v>0</v>
      </c>
      <c r="T721" s="137">
        <f>S721*H721</f>
        <v>0</v>
      </c>
      <c r="AR721" s="138" t="s">
        <v>172</v>
      </c>
      <c r="AT721" s="138" t="s">
        <v>167</v>
      </c>
      <c r="AU721" s="138" t="s">
        <v>84</v>
      </c>
      <c r="AY721" s="17" t="s">
        <v>165</v>
      </c>
      <c r="BE721" s="139">
        <f>IF(N721="základní",J721,0)</f>
        <v>0</v>
      </c>
      <c r="BF721" s="139">
        <f>IF(N721="snížená",J721,0)</f>
        <v>0</v>
      </c>
      <c r="BG721" s="139">
        <f>IF(N721="zákl. přenesená",J721,0)</f>
        <v>0</v>
      </c>
      <c r="BH721" s="139">
        <f>IF(N721="sníž. přenesená",J721,0)</f>
        <v>0</v>
      </c>
      <c r="BI721" s="139">
        <f>IF(N721="nulová",J721,0)</f>
        <v>0</v>
      </c>
      <c r="BJ721" s="17" t="s">
        <v>14</v>
      </c>
      <c r="BK721" s="139">
        <f>ROUND(I721*H721,2)</f>
        <v>0</v>
      </c>
      <c r="BL721" s="17" t="s">
        <v>172</v>
      </c>
      <c r="BM721" s="138" t="s">
        <v>807</v>
      </c>
    </row>
    <row r="722" spans="2:65" s="1" customFormat="1">
      <c r="B722" s="32"/>
      <c r="D722" s="140" t="s">
        <v>174</v>
      </c>
      <c r="F722" s="141" t="s">
        <v>808</v>
      </c>
      <c r="I722" s="142"/>
      <c r="L722" s="32"/>
      <c r="M722" s="143"/>
      <c r="T722" s="53"/>
      <c r="AT722" s="17" t="s">
        <v>174</v>
      </c>
      <c r="AU722" s="17" t="s">
        <v>84</v>
      </c>
    </row>
    <row r="723" spans="2:65" s="12" customFormat="1">
      <c r="B723" s="144"/>
      <c r="D723" s="145" t="s">
        <v>176</v>
      </c>
      <c r="E723" s="146" t="s">
        <v>19</v>
      </c>
      <c r="F723" s="147" t="s">
        <v>809</v>
      </c>
      <c r="H723" s="146" t="s">
        <v>19</v>
      </c>
      <c r="I723" s="148"/>
      <c r="L723" s="144"/>
      <c r="M723" s="149"/>
      <c r="T723" s="150"/>
      <c r="AT723" s="146" t="s">
        <v>176</v>
      </c>
      <c r="AU723" s="146" t="s">
        <v>84</v>
      </c>
      <c r="AV723" s="12" t="s">
        <v>14</v>
      </c>
      <c r="AW723" s="12" t="s">
        <v>37</v>
      </c>
      <c r="AX723" s="12" t="s">
        <v>75</v>
      </c>
      <c r="AY723" s="146" t="s">
        <v>165</v>
      </c>
    </row>
    <row r="724" spans="2:65" s="13" customFormat="1">
      <c r="B724" s="151"/>
      <c r="D724" s="145" t="s">
        <v>176</v>
      </c>
      <c r="E724" s="152" t="s">
        <v>19</v>
      </c>
      <c r="F724" s="153" t="s">
        <v>810</v>
      </c>
      <c r="H724" s="154">
        <v>4</v>
      </c>
      <c r="I724" s="155"/>
      <c r="L724" s="151"/>
      <c r="M724" s="156"/>
      <c r="T724" s="157"/>
      <c r="AT724" s="152" t="s">
        <v>176</v>
      </c>
      <c r="AU724" s="152" t="s">
        <v>84</v>
      </c>
      <c r="AV724" s="13" t="s">
        <v>84</v>
      </c>
      <c r="AW724" s="13" t="s">
        <v>37</v>
      </c>
      <c r="AX724" s="13" t="s">
        <v>75</v>
      </c>
      <c r="AY724" s="152" t="s">
        <v>165</v>
      </c>
    </row>
    <row r="725" spans="2:65" s="14" customFormat="1">
      <c r="B725" s="158"/>
      <c r="D725" s="145" t="s">
        <v>176</v>
      </c>
      <c r="E725" s="159" t="s">
        <v>19</v>
      </c>
      <c r="F725" s="160" t="s">
        <v>179</v>
      </c>
      <c r="H725" s="161">
        <v>4</v>
      </c>
      <c r="I725" s="162"/>
      <c r="L725" s="158"/>
      <c r="M725" s="163"/>
      <c r="T725" s="164"/>
      <c r="AT725" s="159" t="s">
        <v>176</v>
      </c>
      <c r="AU725" s="159" t="s">
        <v>84</v>
      </c>
      <c r="AV725" s="14" t="s">
        <v>172</v>
      </c>
      <c r="AW725" s="14" t="s">
        <v>37</v>
      </c>
      <c r="AX725" s="14" t="s">
        <v>14</v>
      </c>
      <c r="AY725" s="159" t="s">
        <v>165</v>
      </c>
    </row>
    <row r="726" spans="2:65" s="1" customFormat="1" ht="16.5" customHeight="1">
      <c r="B726" s="32"/>
      <c r="C726" s="165" t="s">
        <v>811</v>
      </c>
      <c r="D726" s="165" t="s">
        <v>349</v>
      </c>
      <c r="E726" s="166" t="s">
        <v>812</v>
      </c>
      <c r="F726" s="167" t="s">
        <v>813</v>
      </c>
      <c r="G726" s="168" t="s">
        <v>182</v>
      </c>
      <c r="H726" s="169">
        <v>4</v>
      </c>
      <c r="I726" s="170"/>
      <c r="J726" s="171">
        <f>ROUND(I726*H726,2)</f>
        <v>0</v>
      </c>
      <c r="K726" s="167" t="s">
        <v>171</v>
      </c>
      <c r="L726" s="172"/>
      <c r="M726" s="173" t="s">
        <v>19</v>
      </c>
      <c r="N726" s="174" t="s">
        <v>46</v>
      </c>
      <c r="P726" s="136">
        <f>O726*H726</f>
        <v>0</v>
      </c>
      <c r="Q726" s="136">
        <v>0.09</v>
      </c>
      <c r="R726" s="136">
        <f>Q726*H726</f>
        <v>0.36</v>
      </c>
      <c r="S726" s="136">
        <v>0</v>
      </c>
      <c r="T726" s="137">
        <f>S726*H726</f>
        <v>0</v>
      </c>
      <c r="AR726" s="138" t="s">
        <v>223</v>
      </c>
      <c r="AT726" s="138" t="s">
        <v>349</v>
      </c>
      <c r="AU726" s="138" t="s">
        <v>84</v>
      </c>
      <c r="AY726" s="17" t="s">
        <v>165</v>
      </c>
      <c r="BE726" s="139">
        <f>IF(N726="základní",J726,0)</f>
        <v>0</v>
      </c>
      <c r="BF726" s="139">
        <f>IF(N726="snížená",J726,0)</f>
        <v>0</v>
      </c>
      <c r="BG726" s="139">
        <f>IF(N726="zákl. přenesená",J726,0)</f>
        <v>0</v>
      </c>
      <c r="BH726" s="139">
        <f>IF(N726="sníž. přenesená",J726,0)</f>
        <v>0</v>
      </c>
      <c r="BI726" s="139">
        <f>IF(N726="nulová",J726,0)</f>
        <v>0</v>
      </c>
      <c r="BJ726" s="17" t="s">
        <v>14</v>
      </c>
      <c r="BK726" s="139">
        <f>ROUND(I726*H726,2)</f>
        <v>0</v>
      </c>
      <c r="BL726" s="17" t="s">
        <v>172</v>
      </c>
      <c r="BM726" s="138" t="s">
        <v>814</v>
      </c>
    </row>
    <row r="727" spans="2:65" s="1" customFormat="1" ht="49.2" customHeight="1">
      <c r="B727" s="32"/>
      <c r="C727" s="127" t="s">
        <v>815</v>
      </c>
      <c r="D727" s="127" t="s">
        <v>167</v>
      </c>
      <c r="E727" s="128" t="s">
        <v>816</v>
      </c>
      <c r="F727" s="129" t="s">
        <v>817</v>
      </c>
      <c r="G727" s="130" t="s">
        <v>213</v>
      </c>
      <c r="H727" s="131">
        <v>5.1840000000000002</v>
      </c>
      <c r="I727" s="132"/>
      <c r="J727" s="133">
        <f>ROUND(I727*H727,2)</f>
        <v>0</v>
      </c>
      <c r="K727" s="129" t="s">
        <v>171</v>
      </c>
      <c r="L727" s="32"/>
      <c r="M727" s="134" t="s">
        <v>19</v>
      </c>
      <c r="N727" s="135" t="s">
        <v>46</v>
      </c>
      <c r="P727" s="136">
        <f>O727*H727</f>
        <v>0</v>
      </c>
      <c r="Q727" s="136">
        <v>2.5020099999999998</v>
      </c>
      <c r="R727" s="136">
        <f>Q727*H727</f>
        <v>12.97041984</v>
      </c>
      <c r="S727" s="136">
        <v>0</v>
      </c>
      <c r="T727" s="137">
        <f>S727*H727</f>
        <v>0</v>
      </c>
      <c r="AR727" s="138" t="s">
        <v>172</v>
      </c>
      <c r="AT727" s="138" t="s">
        <v>167</v>
      </c>
      <c r="AU727" s="138" t="s">
        <v>84</v>
      </c>
      <c r="AY727" s="17" t="s">
        <v>165</v>
      </c>
      <c r="BE727" s="139">
        <f>IF(N727="základní",J727,0)</f>
        <v>0</v>
      </c>
      <c r="BF727" s="139">
        <f>IF(N727="snížená",J727,0)</f>
        <v>0</v>
      </c>
      <c r="BG727" s="139">
        <f>IF(N727="zákl. přenesená",J727,0)</f>
        <v>0</v>
      </c>
      <c r="BH727" s="139">
        <f>IF(N727="sníž. přenesená",J727,0)</f>
        <v>0</v>
      </c>
      <c r="BI727" s="139">
        <f>IF(N727="nulová",J727,0)</f>
        <v>0</v>
      </c>
      <c r="BJ727" s="17" t="s">
        <v>14</v>
      </c>
      <c r="BK727" s="139">
        <f>ROUND(I727*H727,2)</f>
        <v>0</v>
      </c>
      <c r="BL727" s="17" t="s">
        <v>172</v>
      </c>
      <c r="BM727" s="138" t="s">
        <v>818</v>
      </c>
    </row>
    <row r="728" spans="2:65" s="1" customFormat="1">
      <c r="B728" s="32"/>
      <c r="D728" s="140" t="s">
        <v>174</v>
      </c>
      <c r="F728" s="141" t="s">
        <v>819</v>
      </c>
      <c r="I728" s="142"/>
      <c r="L728" s="32"/>
      <c r="M728" s="143"/>
      <c r="T728" s="53"/>
      <c r="AT728" s="17" t="s">
        <v>174</v>
      </c>
      <c r="AU728" s="17" t="s">
        <v>84</v>
      </c>
    </row>
    <row r="729" spans="2:65" s="12" customFormat="1" ht="20.399999999999999">
      <c r="B729" s="144"/>
      <c r="D729" s="145" t="s">
        <v>176</v>
      </c>
      <c r="E729" s="146" t="s">
        <v>19</v>
      </c>
      <c r="F729" s="147" t="s">
        <v>820</v>
      </c>
      <c r="H729" s="146" t="s">
        <v>19</v>
      </c>
      <c r="I729" s="148"/>
      <c r="L729" s="144"/>
      <c r="M729" s="149"/>
      <c r="T729" s="150"/>
      <c r="AT729" s="146" t="s">
        <v>176</v>
      </c>
      <c r="AU729" s="146" t="s">
        <v>84</v>
      </c>
      <c r="AV729" s="12" t="s">
        <v>14</v>
      </c>
      <c r="AW729" s="12" t="s">
        <v>37</v>
      </c>
      <c r="AX729" s="12" t="s">
        <v>75</v>
      </c>
      <c r="AY729" s="146" t="s">
        <v>165</v>
      </c>
    </row>
    <row r="730" spans="2:65" s="13" customFormat="1">
      <c r="B730" s="151"/>
      <c r="D730" s="145" t="s">
        <v>176</v>
      </c>
      <c r="E730" s="152" t="s">
        <v>19</v>
      </c>
      <c r="F730" s="153" t="s">
        <v>821</v>
      </c>
      <c r="H730" s="154">
        <v>0.14399999999999999</v>
      </c>
      <c r="I730" s="155"/>
      <c r="L730" s="151"/>
      <c r="M730" s="156"/>
      <c r="T730" s="157"/>
      <c r="AT730" s="152" t="s">
        <v>176</v>
      </c>
      <c r="AU730" s="152" t="s">
        <v>84</v>
      </c>
      <c r="AV730" s="13" t="s">
        <v>84</v>
      </c>
      <c r="AW730" s="13" t="s">
        <v>37</v>
      </c>
      <c r="AX730" s="13" t="s">
        <v>75</v>
      </c>
      <c r="AY730" s="152" t="s">
        <v>165</v>
      </c>
    </row>
    <row r="731" spans="2:65" s="12" customFormat="1" ht="20.399999999999999">
      <c r="B731" s="144"/>
      <c r="D731" s="145" t="s">
        <v>176</v>
      </c>
      <c r="E731" s="146" t="s">
        <v>19</v>
      </c>
      <c r="F731" s="147" t="s">
        <v>802</v>
      </c>
      <c r="H731" s="146" t="s">
        <v>19</v>
      </c>
      <c r="I731" s="148"/>
      <c r="L731" s="144"/>
      <c r="M731" s="149"/>
      <c r="T731" s="150"/>
      <c r="AT731" s="146" t="s">
        <v>176</v>
      </c>
      <c r="AU731" s="146" t="s">
        <v>84</v>
      </c>
      <c r="AV731" s="12" t="s">
        <v>14</v>
      </c>
      <c r="AW731" s="12" t="s">
        <v>37</v>
      </c>
      <c r="AX731" s="12" t="s">
        <v>75</v>
      </c>
      <c r="AY731" s="146" t="s">
        <v>165</v>
      </c>
    </row>
    <row r="732" spans="2:65" s="13" customFormat="1">
      <c r="B732" s="151"/>
      <c r="D732" s="145" t="s">
        <v>176</v>
      </c>
      <c r="E732" s="152" t="s">
        <v>19</v>
      </c>
      <c r="F732" s="153" t="s">
        <v>822</v>
      </c>
      <c r="H732" s="154">
        <v>1.2230000000000001</v>
      </c>
      <c r="I732" s="155"/>
      <c r="L732" s="151"/>
      <c r="M732" s="156"/>
      <c r="T732" s="157"/>
      <c r="AT732" s="152" t="s">
        <v>176</v>
      </c>
      <c r="AU732" s="152" t="s">
        <v>84</v>
      </c>
      <c r="AV732" s="13" t="s">
        <v>84</v>
      </c>
      <c r="AW732" s="13" t="s">
        <v>37</v>
      </c>
      <c r="AX732" s="13" t="s">
        <v>75</v>
      </c>
      <c r="AY732" s="152" t="s">
        <v>165</v>
      </c>
    </row>
    <row r="733" spans="2:65" s="12" customFormat="1" ht="20.399999999999999">
      <c r="B733" s="144"/>
      <c r="D733" s="145" t="s">
        <v>176</v>
      </c>
      <c r="E733" s="146" t="s">
        <v>19</v>
      </c>
      <c r="F733" s="147" t="s">
        <v>803</v>
      </c>
      <c r="H733" s="146" t="s">
        <v>19</v>
      </c>
      <c r="I733" s="148"/>
      <c r="L733" s="144"/>
      <c r="M733" s="149"/>
      <c r="T733" s="150"/>
      <c r="AT733" s="146" t="s">
        <v>176</v>
      </c>
      <c r="AU733" s="146" t="s">
        <v>84</v>
      </c>
      <c r="AV733" s="12" t="s">
        <v>14</v>
      </c>
      <c r="AW733" s="12" t="s">
        <v>37</v>
      </c>
      <c r="AX733" s="12" t="s">
        <v>75</v>
      </c>
      <c r="AY733" s="146" t="s">
        <v>165</v>
      </c>
    </row>
    <row r="734" spans="2:65" s="13" customFormat="1" ht="30.6">
      <c r="B734" s="151"/>
      <c r="D734" s="145" t="s">
        <v>176</v>
      </c>
      <c r="E734" s="152" t="s">
        <v>19</v>
      </c>
      <c r="F734" s="153" t="s">
        <v>823</v>
      </c>
      <c r="H734" s="154">
        <v>3.8170000000000002</v>
      </c>
      <c r="I734" s="155"/>
      <c r="L734" s="151"/>
      <c r="M734" s="156"/>
      <c r="T734" s="157"/>
      <c r="AT734" s="152" t="s">
        <v>176</v>
      </c>
      <c r="AU734" s="152" t="s">
        <v>84</v>
      </c>
      <c r="AV734" s="13" t="s">
        <v>84</v>
      </c>
      <c r="AW734" s="13" t="s">
        <v>37</v>
      </c>
      <c r="AX734" s="13" t="s">
        <v>75</v>
      </c>
      <c r="AY734" s="152" t="s">
        <v>165</v>
      </c>
    </row>
    <row r="735" spans="2:65" s="14" customFormat="1">
      <c r="B735" s="158"/>
      <c r="D735" s="145" t="s">
        <v>176</v>
      </c>
      <c r="E735" s="159" t="s">
        <v>19</v>
      </c>
      <c r="F735" s="160" t="s">
        <v>179</v>
      </c>
      <c r="H735" s="161">
        <v>5.1840000000000002</v>
      </c>
      <c r="I735" s="162"/>
      <c r="L735" s="158"/>
      <c r="M735" s="163"/>
      <c r="T735" s="164"/>
      <c r="AT735" s="159" t="s">
        <v>176</v>
      </c>
      <c r="AU735" s="159" t="s">
        <v>84</v>
      </c>
      <c r="AV735" s="14" t="s">
        <v>172</v>
      </c>
      <c r="AW735" s="14" t="s">
        <v>37</v>
      </c>
      <c r="AX735" s="14" t="s">
        <v>14</v>
      </c>
      <c r="AY735" s="159" t="s">
        <v>165</v>
      </c>
    </row>
    <row r="736" spans="2:65" s="1" customFormat="1" ht="37.950000000000003" customHeight="1">
      <c r="B736" s="32"/>
      <c r="C736" s="127" t="s">
        <v>824</v>
      </c>
      <c r="D736" s="127" t="s">
        <v>167</v>
      </c>
      <c r="E736" s="128" t="s">
        <v>825</v>
      </c>
      <c r="F736" s="129" t="s">
        <v>826</v>
      </c>
      <c r="G736" s="130" t="s">
        <v>170</v>
      </c>
      <c r="H736" s="131">
        <v>44.674999999999997</v>
      </c>
      <c r="I736" s="132"/>
      <c r="J736" s="133">
        <f>ROUND(I736*H736,2)</f>
        <v>0</v>
      </c>
      <c r="K736" s="129" t="s">
        <v>171</v>
      </c>
      <c r="L736" s="32"/>
      <c r="M736" s="134" t="s">
        <v>19</v>
      </c>
      <c r="N736" s="135" t="s">
        <v>46</v>
      </c>
      <c r="P736" s="136">
        <f>O736*H736</f>
        <v>0</v>
      </c>
      <c r="Q736" s="136">
        <v>5.3299999999999997E-3</v>
      </c>
      <c r="R736" s="136">
        <f>Q736*H736</f>
        <v>0.23811774999999996</v>
      </c>
      <c r="S736" s="136">
        <v>0</v>
      </c>
      <c r="T736" s="137">
        <f>S736*H736</f>
        <v>0</v>
      </c>
      <c r="AR736" s="138" t="s">
        <v>172</v>
      </c>
      <c r="AT736" s="138" t="s">
        <v>167</v>
      </c>
      <c r="AU736" s="138" t="s">
        <v>84</v>
      </c>
      <c r="AY736" s="17" t="s">
        <v>165</v>
      </c>
      <c r="BE736" s="139">
        <f>IF(N736="základní",J736,0)</f>
        <v>0</v>
      </c>
      <c r="BF736" s="139">
        <f>IF(N736="snížená",J736,0)</f>
        <v>0</v>
      </c>
      <c r="BG736" s="139">
        <f>IF(N736="zákl. přenesená",J736,0)</f>
        <v>0</v>
      </c>
      <c r="BH736" s="139">
        <f>IF(N736="sníž. přenesená",J736,0)</f>
        <v>0</v>
      </c>
      <c r="BI736" s="139">
        <f>IF(N736="nulová",J736,0)</f>
        <v>0</v>
      </c>
      <c r="BJ736" s="17" t="s">
        <v>14</v>
      </c>
      <c r="BK736" s="139">
        <f>ROUND(I736*H736,2)</f>
        <v>0</v>
      </c>
      <c r="BL736" s="17" t="s">
        <v>172</v>
      </c>
      <c r="BM736" s="138" t="s">
        <v>827</v>
      </c>
    </row>
    <row r="737" spans="2:65" s="1" customFormat="1">
      <c r="B737" s="32"/>
      <c r="D737" s="140" t="s">
        <v>174</v>
      </c>
      <c r="F737" s="141" t="s">
        <v>828</v>
      </c>
      <c r="I737" s="142"/>
      <c r="L737" s="32"/>
      <c r="M737" s="143"/>
      <c r="T737" s="53"/>
      <c r="AT737" s="17" t="s">
        <v>174</v>
      </c>
      <c r="AU737" s="17" t="s">
        <v>84</v>
      </c>
    </row>
    <row r="738" spans="2:65" s="12" customFormat="1" ht="20.399999999999999">
      <c r="B738" s="144"/>
      <c r="D738" s="145" t="s">
        <v>176</v>
      </c>
      <c r="E738" s="146" t="s">
        <v>19</v>
      </c>
      <c r="F738" s="147" t="s">
        <v>829</v>
      </c>
      <c r="H738" s="146" t="s">
        <v>19</v>
      </c>
      <c r="I738" s="148"/>
      <c r="L738" s="144"/>
      <c r="M738" s="149"/>
      <c r="T738" s="150"/>
      <c r="AT738" s="146" t="s">
        <v>176</v>
      </c>
      <c r="AU738" s="146" t="s">
        <v>84</v>
      </c>
      <c r="AV738" s="12" t="s">
        <v>14</v>
      </c>
      <c r="AW738" s="12" t="s">
        <v>37</v>
      </c>
      <c r="AX738" s="12" t="s">
        <v>75</v>
      </c>
      <c r="AY738" s="146" t="s">
        <v>165</v>
      </c>
    </row>
    <row r="739" spans="2:65" s="13" customFormat="1">
      <c r="B739" s="151"/>
      <c r="D739" s="145" t="s">
        <v>176</v>
      </c>
      <c r="E739" s="152" t="s">
        <v>19</v>
      </c>
      <c r="F739" s="153" t="s">
        <v>830</v>
      </c>
      <c r="H739" s="154">
        <v>20.25</v>
      </c>
      <c r="I739" s="155"/>
      <c r="L739" s="151"/>
      <c r="M739" s="156"/>
      <c r="T739" s="157"/>
      <c r="AT739" s="152" t="s">
        <v>176</v>
      </c>
      <c r="AU739" s="152" t="s">
        <v>84</v>
      </c>
      <c r="AV739" s="13" t="s">
        <v>84</v>
      </c>
      <c r="AW739" s="13" t="s">
        <v>37</v>
      </c>
      <c r="AX739" s="13" t="s">
        <v>75</v>
      </c>
      <c r="AY739" s="152" t="s">
        <v>165</v>
      </c>
    </row>
    <row r="740" spans="2:65" s="12" customFormat="1" ht="20.399999999999999">
      <c r="B740" s="144"/>
      <c r="D740" s="145" t="s">
        <v>176</v>
      </c>
      <c r="E740" s="146" t="s">
        <v>19</v>
      </c>
      <c r="F740" s="147" t="s">
        <v>820</v>
      </c>
      <c r="H740" s="146" t="s">
        <v>19</v>
      </c>
      <c r="I740" s="148"/>
      <c r="L740" s="144"/>
      <c r="M740" s="149"/>
      <c r="T740" s="150"/>
      <c r="AT740" s="146" t="s">
        <v>176</v>
      </c>
      <c r="AU740" s="146" t="s">
        <v>84</v>
      </c>
      <c r="AV740" s="12" t="s">
        <v>14</v>
      </c>
      <c r="AW740" s="12" t="s">
        <v>37</v>
      </c>
      <c r="AX740" s="12" t="s">
        <v>75</v>
      </c>
      <c r="AY740" s="146" t="s">
        <v>165</v>
      </c>
    </row>
    <row r="741" spans="2:65" s="13" customFormat="1">
      <c r="B741" s="151"/>
      <c r="D741" s="145" t="s">
        <v>176</v>
      </c>
      <c r="E741" s="152" t="s">
        <v>19</v>
      </c>
      <c r="F741" s="153" t="s">
        <v>831</v>
      </c>
      <c r="H741" s="154">
        <v>0.95899999999999996</v>
      </c>
      <c r="I741" s="155"/>
      <c r="L741" s="151"/>
      <c r="M741" s="156"/>
      <c r="T741" s="157"/>
      <c r="AT741" s="152" t="s">
        <v>176</v>
      </c>
      <c r="AU741" s="152" t="s">
        <v>84</v>
      </c>
      <c r="AV741" s="13" t="s">
        <v>84</v>
      </c>
      <c r="AW741" s="13" t="s">
        <v>37</v>
      </c>
      <c r="AX741" s="13" t="s">
        <v>75</v>
      </c>
      <c r="AY741" s="152" t="s">
        <v>165</v>
      </c>
    </row>
    <row r="742" spans="2:65" s="12" customFormat="1" ht="20.399999999999999">
      <c r="B742" s="144"/>
      <c r="D742" s="145" t="s">
        <v>176</v>
      </c>
      <c r="E742" s="146" t="s">
        <v>19</v>
      </c>
      <c r="F742" s="147" t="s">
        <v>802</v>
      </c>
      <c r="H742" s="146" t="s">
        <v>19</v>
      </c>
      <c r="I742" s="148"/>
      <c r="L742" s="144"/>
      <c r="M742" s="149"/>
      <c r="T742" s="150"/>
      <c r="AT742" s="146" t="s">
        <v>176</v>
      </c>
      <c r="AU742" s="146" t="s">
        <v>84</v>
      </c>
      <c r="AV742" s="12" t="s">
        <v>14</v>
      </c>
      <c r="AW742" s="12" t="s">
        <v>37</v>
      </c>
      <c r="AX742" s="12" t="s">
        <v>75</v>
      </c>
      <c r="AY742" s="146" t="s">
        <v>165</v>
      </c>
    </row>
    <row r="743" spans="2:65" s="13" customFormat="1">
      <c r="B743" s="151"/>
      <c r="D743" s="145" t="s">
        <v>176</v>
      </c>
      <c r="E743" s="152" t="s">
        <v>19</v>
      </c>
      <c r="F743" s="153" t="s">
        <v>832</v>
      </c>
      <c r="H743" s="154">
        <v>3.0510000000000002</v>
      </c>
      <c r="I743" s="155"/>
      <c r="L743" s="151"/>
      <c r="M743" s="156"/>
      <c r="T743" s="157"/>
      <c r="AT743" s="152" t="s">
        <v>176</v>
      </c>
      <c r="AU743" s="152" t="s">
        <v>84</v>
      </c>
      <c r="AV743" s="13" t="s">
        <v>84</v>
      </c>
      <c r="AW743" s="13" t="s">
        <v>37</v>
      </c>
      <c r="AX743" s="13" t="s">
        <v>75</v>
      </c>
      <c r="AY743" s="152" t="s">
        <v>165</v>
      </c>
    </row>
    <row r="744" spans="2:65" s="12" customFormat="1" ht="20.399999999999999">
      <c r="B744" s="144"/>
      <c r="D744" s="145" t="s">
        <v>176</v>
      </c>
      <c r="E744" s="146" t="s">
        <v>19</v>
      </c>
      <c r="F744" s="147" t="s">
        <v>833</v>
      </c>
      <c r="H744" s="146" t="s">
        <v>19</v>
      </c>
      <c r="I744" s="148"/>
      <c r="L744" s="144"/>
      <c r="M744" s="149"/>
      <c r="T744" s="150"/>
      <c r="AT744" s="146" t="s">
        <v>176</v>
      </c>
      <c r="AU744" s="146" t="s">
        <v>84</v>
      </c>
      <c r="AV744" s="12" t="s">
        <v>14</v>
      </c>
      <c r="AW744" s="12" t="s">
        <v>37</v>
      </c>
      <c r="AX744" s="12" t="s">
        <v>75</v>
      </c>
      <c r="AY744" s="146" t="s">
        <v>165</v>
      </c>
    </row>
    <row r="745" spans="2:65" s="13" customFormat="1">
      <c r="B745" s="151"/>
      <c r="D745" s="145" t="s">
        <v>176</v>
      </c>
      <c r="E745" s="152" t="s">
        <v>19</v>
      </c>
      <c r="F745" s="153" t="s">
        <v>834</v>
      </c>
      <c r="H745" s="154">
        <v>20.414999999999999</v>
      </c>
      <c r="I745" s="155"/>
      <c r="L745" s="151"/>
      <c r="M745" s="156"/>
      <c r="T745" s="157"/>
      <c r="AT745" s="152" t="s">
        <v>176</v>
      </c>
      <c r="AU745" s="152" t="s">
        <v>84</v>
      </c>
      <c r="AV745" s="13" t="s">
        <v>84</v>
      </c>
      <c r="AW745" s="13" t="s">
        <v>37</v>
      </c>
      <c r="AX745" s="13" t="s">
        <v>75</v>
      </c>
      <c r="AY745" s="152" t="s">
        <v>165</v>
      </c>
    </row>
    <row r="746" spans="2:65" s="14" customFormat="1">
      <c r="B746" s="158"/>
      <c r="D746" s="145" t="s">
        <v>176</v>
      </c>
      <c r="E746" s="159" t="s">
        <v>19</v>
      </c>
      <c r="F746" s="160" t="s">
        <v>179</v>
      </c>
      <c r="H746" s="161">
        <v>44.674999999999997</v>
      </c>
      <c r="I746" s="162"/>
      <c r="L746" s="158"/>
      <c r="M746" s="163"/>
      <c r="T746" s="164"/>
      <c r="AT746" s="159" t="s">
        <v>176</v>
      </c>
      <c r="AU746" s="159" t="s">
        <v>84</v>
      </c>
      <c r="AV746" s="14" t="s">
        <v>172</v>
      </c>
      <c r="AW746" s="14" t="s">
        <v>37</v>
      </c>
      <c r="AX746" s="14" t="s">
        <v>14</v>
      </c>
      <c r="AY746" s="159" t="s">
        <v>165</v>
      </c>
    </row>
    <row r="747" spans="2:65" s="1" customFormat="1" ht="37.950000000000003" customHeight="1">
      <c r="B747" s="32"/>
      <c r="C747" s="127" t="s">
        <v>835</v>
      </c>
      <c r="D747" s="127" t="s">
        <v>167</v>
      </c>
      <c r="E747" s="128" t="s">
        <v>836</v>
      </c>
      <c r="F747" s="129" t="s">
        <v>837</v>
      </c>
      <c r="G747" s="130" t="s">
        <v>170</v>
      </c>
      <c r="H747" s="131">
        <v>44.674999999999997</v>
      </c>
      <c r="I747" s="132"/>
      <c r="J747" s="133">
        <f>ROUND(I747*H747,2)</f>
        <v>0</v>
      </c>
      <c r="K747" s="129" t="s">
        <v>171</v>
      </c>
      <c r="L747" s="32"/>
      <c r="M747" s="134" t="s">
        <v>19</v>
      </c>
      <c r="N747" s="135" t="s">
        <v>46</v>
      </c>
      <c r="P747" s="136">
        <f>O747*H747</f>
        <v>0</v>
      </c>
      <c r="Q747" s="136">
        <v>0</v>
      </c>
      <c r="R747" s="136">
        <f>Q747*H747</f>
        <v>0</v>
      </c>
      <c r="S747" s="136">
        <v>0</v>
      </c>
      <c r="T747" s="137">
        <f>S747*H747</f>
        <v>0</v>
      </c>
      <c r="AR747" s="138" t="s">
        <v>172</v>
      </c>
      <c r="AT747" s="138" t="s">
        <v>167</v>
      </c>
      <c r="AU747" s="138" t="s">
        <v>84</v>
      </c>
      <c r="AY747" s="17" t="s">
        <v>165</v>
      </c>
      <c r="BE747" s="139">
        <f>IF(N747="základní",J747,0)</f>
        <v>0</v>
      </c>
      <c r="BF747" s="139">
        <f>IF(N747="snížená",J747,0)</f>
        <v>0</v>
      </c>
      <c r="BG747" s="139">
        <f>IF(N747="zákl. přenesená",J747,0)</f>
        <v>0</v>
      </c>
      <c r="BH747" s="139">
        <f>IF(N747="sníž. přenesená",J747,0)</f>
        <v>0</v>
      </c>
      <c r="BI747" s="139">
        <f>IF(N747="nulová",J747,0)</f>
        <v>0</v>
      </c>
      <c r="BJ747" s="17" t="s">
        <v>14</v>
      </c>
      <c r="BK747" s="139">
        <f>ROUND(I747*H747,2)</f>
        <v>0</v>
      </c>
      <c r="BL747" s="17" t="s">
        <v>172</v>
      </c>
      <c r="BM747" s="138" t="s">
        <v>838</v>
      </c>
    </row>
    <row r="748" spans="2:65" s="1" customFormat="1">
      <c r="B748" s="32"/>
      <c r="D748" s="140" t="s">
        <v>174</v>
      </c>
      <c r="F748" s="141" t="s">
        <v>839</v>
      </c>
      <c r="I748" s="142"/>
      <c r="L748" s="32"/>
      <c r="M748" s="143"/>
      <c r="T748" s="53"/>
      <c r="AT748" s="17" t="s">
        <v>174</v>
      </c>
      <c r="AU748" s="17" t="s">
        <v>84</v>
      </c>
    </row>
    <row r="749" spans="2:65" s="12" customFormat="1" ht="20.399999999999999">
      <c r="B749" s="144"/>
      <c r="D749" s="145" t="s">
        <v>176</v>
      </c>
      <c r="E749" s="146" t="s">
        <v>19</v>
      </c>
      <c r="F749" s="147" t="s">
        <v>829</v>
      </c>
      <c r="H749" s="146" t="s">
        <v>19</v>
      </c>
      <c r="I749" s="148"/>
      <c r="L749" s="144"/>
      <c r="M749" s="149"/>
      <c r="T749" s="150"/>
      <c r="AT749" s="146" t="s">
        <v>176</v>
      </c>
      <c r="AU749" s="146" t="s">
        <v>84</v>
      </c>
      <c r="AV749" s="12" t="s">
        <v>14</v>
      </c>
      <c r="AW749" s="12" t="s">
        <v>37</v>
      </c>
      <c r="AX749" s="12" t="s">
        <v>75</v>
      </c>
      <c r="AY749" s="146" t="s">
        <v>165</v>
      </c>
    </row>
    <row r="750" spans="2:65" s="13" customFormat="1">
      <c r="B750" s="151"/>
      <c r="D750" s="145" t="s">
        <v>176</v>
      </c>
      <c r="E750" s="152" t="s">
        <v>19</v>
      </c>
      <c r="F750" s="153" t="s">
        <v>830</v>
      </c>
      <c r="H750" s="154">
        <v>20.25</v>
      </c>
      <c r="I750" s="155"/>
      <c r="L750" s="151"/>
      <c r="M750" s="156"/>
      <c r="T750" s="157"/>
      <c r="AT750" s="152" t="s">
        <v>176</v>
      </c>
      <c r="AU750" s="152" t="s">
        <v>84</v>
      </c>
      <c r="AV750" s="13" t="s">
        <v>84</v>
      </c>
      <c r="AW750" s="13" t="s">
        <v>37</v>
      </c>
      <c r="AX750" s="13" t="s">
        <v>75</v>
      </c>
      <c r="AY750" s="152" t="s">
        <v>165</v>
      </c>
    </row>
    <row r="751" spans="2:65" s="12" customFormat="1" ht="20.399999999999999">
      <c r="B751" s="144"/>
      <c r="D751" s="145" t="s">
        <v>176</v>
      </c>
      <c r="E751" s="146" t="s">
        <v>19</v>
      </c>
      <c r="F751" s="147" t="s">
        <v>820</v>
      </c>
      <c r="H751" s="146" t="s">
        <v>19</v>
      </c>
      <c r="I751" s="148"/>
      <c r="L751" s="144"/>
      <c r="M751" s="149"/>
      <c r="T751" s="150"/>
      <c r="AT751" s="146" t="s">
        <v>176</v>
      </c>
      <c r="AU751" s="146" t="s">
        <v>84</v>
      </c>
      <c r="AV751" s="12" t="s">
        <v>14</v>
      </c>
      <c r="AW751" s="12" t="s">
        <v>37</v>
      </c>
      <c r="AX751" s="12" t="s">
        <v>75</v>
      </c>
      <c r="AY751" s="146" t="s">
        <v>165</v>
      </c>
    </row>
    <row r="752" spans="2:65" s="13" customFormat="1">
      <c r="B752" s="151"/>
      <c r="D752" s="145" t="s">
        <v>176</v>
      </c>
      <c r="E752" s="152" t="s">
        <v>19</v>
      </c>
      <c r="F752" s="153" t="s">
        <v>831</v>
      </c>
      <c r="H752" s="154">
        <v>0.95899999999999996</v>
      </c>
      <c r="I752" s="155"/>
      <c r="L752" s="151"/>
      <c r="M752" s="156"/>
      <c r="T752" s="157"/>
      <c r="AT752" s="152" t="s">
        <v>176</v>
      </c>
      <c r="AU752" s="152" t="s">
        <v>84</v>
      </c>
      <c r="AV752" s="13" t="s">
        <v>84</v>
      </c>
      <c r="AW752" s="13" t="s">
        <v>37</v>
      </c>
      <c r="AX752" s="13" t="s">
        <v>75</v>
      </c>
      <c r="AY752" s="152" t="s">
        <v>165</v>
      </c>
    </row>
    <row r="753" spans="2:65" s="12" customFormat="1" ht="20.399999999999999">
      <c r="B753" s="144"/>
      <c r="D753" s="145" t="s">
        <v>176</v>
      </c>
      <c r="E753" s="146" t="s">
        <v>19</v>
      </c>
      <c r="F753" s="147" t="s">
        <v>802</v>
      </c>
      <c r="H753" s="146" t="s">
        <v>19</v>
      </c>
      <c r="I753" s="148"/>
      <c r="L753" s="144"/>
      <c r="M753" s="149"/>
      <c r="T753" s="150"/>
      <c r="AT753" s="146" t="s">
        <v>176</v>
      </c>
      <c r="AU753" s="146" t="s">
        <v>84</v>
      </c>
      <c r="AV753" s="12" t="s">
        <v>14</v>
      </c>
      <c r="AW753" s="12" t="s">
        <v>37</v>
      </c>
      <c r="AX753" s="12" t="s">
        <v>75</v>
      </c>
      <c r="AY753" s="146" t="s">
        <v>165</v>
      </c>
    </row>
    <row r="754" spans="2:65" s="13" customFormat="1">
      <c r="B754" s="151"/>
      <c r="D754" s="145" t="s">
        <v>176</v>
      </c>
      <c r="E754" s="152" t="s">
        <v>19</v>
      </c>
      <c r="F754" s="153" t="s">
        <v>832</v>
      </c>
      <c r="H754" s="154">
        <v>3.0510000000000002</v>
      </c>
      <c r="I754" s="155"/>
      <c r="L754" s="151"/>
      <c r="M754" s="156"/>
      <c r="T754" s="157"/>
      <c r="AT754" s="152" t="s">
        <v>176</v>
      </c>
      <c r="AU754" s="152" t="s">
        <v>84</v>
      </c>
      <c r="AV754" s="13" t="s">
        <v>84</v>
      </c>
      <c r="AW754" s="13" t="s">
        <v>37</v>
      </c>
      <c r="AX754" s="13" t="s">
        <v>75</v>
      </c>
      <c r="AY754" s="152" t="s">
        <v>165</v>
      </c>
    </row>
    <row r="755" spans="2:65" s="12" customFormat="1" ht="20.399999999999999">
      <c r="B755" s="144"/>
      <c r="D755" s="145" t="s">
        <v>176</v>
      </c>
      <c r="E755" s="146" t="s">
        <v>19</v>
      </c>
      <c r="F755" s="147" t="s">
        <v>833</v>
      </c>
      <c r="H755" s="146" t="s">
        <v>19</v>
      </c>
      <c r="I755" s="148"/>
      <c r="L755" s="144"/>
      <c r="M755" s="149"/>
      <c r="T755" s="150"/>
      <c r="AT755" s="146" t="s">
        <v>176</v>
      </c>
      <c r="AU755" s="146" t="s">
        <v>84</v>
      </c>
      <c r="AV755" s="12" t="s">
        <v>14</v>
      </c>
      <c r="AW755" s="12" t="s">
        <v>37</v>
      </c>
      <c r="AX755" s="12" t="s">
        <v>75</v>
      </c>
      <c r="AY755" s="146" t="s">
        <v>165</v>
      </c>
    </row>
    <row r="756" spans="2:65" s="13" customFormat="1">
      <c r="B756" s="151"/>
      <c r="D756" s="145" t="s">
        <v>176</v>
      </c>
      <c r="E756" s="152" t="s">
        <v>19</v>
      </c>
      <c r="F756" s="153" t="s">
        <v>834</v>
      </c>
      <c r="H756" s="154">
        <v>20.414999999999999</v>
      </c>
      <c r="I756" s="155"/>
      <c r="L756" s="151"/>
      <c r="M756" s="156"/>
      <c r="T756" s="157"/>
      <c r="AT756" s="152" t="s">
        <v>176</v>
      </c>
      <c r="AU756" s="152" t="s">
        <v>84</v>
      </c>
      <c r="AV756" s="13" t="s">
        <v>84</v>
      </c>
      <c r="AW756" s="13" t="s">
        <v>37</v>
      </c>
      <c r="AX756" s="13" t="s">
        <v>75</v>
      </c>
      <c r="AY756" s="152" t="s">
        <v>165</v>
      </c>
    </row>
    <row r="757" spans="2:65" s="14" customFormat="1">
      <c r="B757" s="158"/>
      <c r="D757" s="145" t="s">
        <v>176</v>
      </c>
      <c r="E757" s="159" t="s">
        <v>19</v>
      </c>
      <c r="F757" s="160" t="s">
        <v>179</v>
      </c>
      <c r="H757" s="161">
        <v>44.674999999999997</v>
      </c>
      <c r="I757" s="162"/>
      <c r="L757" s="158"/>
      <c r="M757" s="163"/>
      <c r="T757" s="164"/>
      <c r="AT757" s="159" t="s">
        <v>176</v>
      </c>
      <c r="AU757" s="159" t="s">
        <v>84</v>
      </c>
      <c r="AV757" s="14" t="s">
        <v>172</v>
      </c>
      <c r="AW757" s="14" t="s">
        <v>37</v>
      </c>
      <c r="AX757" s="14" t="s">
        <v>14</v>
      </c>
      <c r="AY757" s="159" t="s">
        <v>165</v>
      </c>
    </row>
    <row r="758" spans="2:65" s="1" customFormat="1" ht="37.950000000000003" customHeight="1">
      <c r="B758" s="32"/>
      <c r="C758" s="127" t="s">
        <v>840</v>
      </c>
      <c r="D758" s="127" t="s">
        <v>167</v>
      </c>
      <c r="E758" s="128" t="s">
        <v>841</v>
      </c>
      <c r="F758" s="129" t="s">
        <v>842</v>
      </c>
      <c r="G758" s="130" t="s">
        <v>170</v>
      </c>
      <c r="H758" s="131">
        <v>21.209</v>
      </c>
      <c r="I758" s="132"/>
      <c r="J758" s="133">
        <f>ROUND(I758*H758,2)</f>
        <v>0</v>
      </c>
      <c r="K758" s="129" t="s">
        <v>171</v>
      </c>
      <c r="L758" s="32"/>
      <c r="M758" s="134" t="s">
        <v>19</v>
      </c>
      <c r="N758" s="135" t="s">
        <v>46</v>
      </c>
      <c r="P758" s="136">
        <f>O758*H758</f>
        <v>0</v>
      </c>
      <c r="Q758" s="136">
        <v>8.0999999999999996E-4</v>
      </c>
      <c r="R758" s="136">
        <f>Q758*H758</f>
        <v>1.717929E-2</v>
      </c>
      <c r="S758" s="136">
        <v>0</v>
      </c>
      <c r="T758" s="137">
        <f>S758*H758</f>
        <v>0</v>
      </c>
      <c r="AR758" s="138" t="s">
        <v>172</v>
      </c>
      <c r="AT758" s="138" t="s">
        <v>167</v>
      </c>
      <c r="AU758" s="138" t="s">
        <v>84</v>
      </c>
      <c r="AY758" s="17" t="s">
        <v>165</v>
      </c>
      <c r="BE758" s="139">
        <f>IF(N758="základní",J758,0)</f>
        <v>0</v>
      </c>
      <c r="BF758" s="139">
        <f>IF(N758="snížená",J758,0)</f>
        <v>0</v>
      </c>
      <c r="BG758" s="139">
        <f>IF(N758="zákl. přenesená",J758,0)</f>
        <v>0</v>
      </c>
      <c r="BH758" s="139">
        <f>IF(N758="sníž. přenesená",J758,0)</f>
        <v>0</v>
      </c>
      <c r="BI758" s="139">
        <f>IF(N758="nulová",J758,0)</f>
        <v>0</v>
      </c>
      <c r="BJ758" s="17" t="s">
        <v>14</v>
      </c>
      <c r="BK758" s="139">
        <f>ROUND(I758*H758,2)</f>
        <v>0</v>
      </c>
      <c r="BL758" s="17" t="s">
        <v>172</v>
      </c>
      <c r="BM758" s="138" t="s">
        <v>843</v>
      </c>
    </row>
    <row r="759" spans="2:65" s="1" customFormat="1">
      <c r="B759" s="32"/>
      <c r="D759" s="140" t="s">
        <v>174</v>
      </c>
      <c r="F759" s="141" t="s">
        <v>844</v>
      </c>
      <c r="I759" s="142"/>
      <c r="L759" s="32"/>
      <c r="M759" s="143"/>
      <c r="T759" s="53"/>
      <c r="AT759" s="17" t="s">
        <v>174</v>
      </c>
      <c r="AU759" s="17" t="s">
        <v>84</v>
      </c>
    </row>
    <row r="760" spans="2:65" s="12" customFormat="1" ht="20.399999999999999">
      <c r="B760" s="144"/>
      <c r="D760" s="145" t="s">
        <v>176</v>
      </c>
      <c r="E760" s="146" t="s">
        <v>19</v>
      </c>
      <c r="F760" s="147" t="s">
        <v>829</v>
      </c>
      <c r="H760" s="146" t="s">
        <v>19</v>
      </c>
      <c r="I760" s="148"/>
      <c r="L760" s="144"/>
      <c r="M760" s="149"/>
      <c r="T760" s="150"/>
      <c r="AT760" s="146" t="s">
        <v>176</v>
      </c>
      <c r="AU760" s="146" t="s">
        <v>84</v>
      </c>
      <c r="AV760" s="12" t="s">
        <v>14</v>
      </c>
      <c r="AW760" s="12" t="s">
        <v>37</v>
      </c>
      <c r="AX760" s="12" t="s">
        <v>75</v>
      </c>
      <c r="AY760" s="146" t="s">
        <v>165</v>
      </c>
    </row>
    <row r="761" spans="2:65" s="13" customFormat="1">
      <c r="B761" s="151"/>
      <c r="D761" s="145" t="s">
        <v>176</v>
      </c>
      <c r="E761" s="152" t="s">
        <v>19</v>
      </c>
      <c r="F761" s="153" t="s">
        <v>830</v>
      </c>
      <c r="H761" s="154">
        <v>20.25</v>
      </c>
      <c r="I761" s="155"/>
      <c r="L761" s="151"/>
      <c r="M761" s="156"/>
      <c r="T761" s="157"/>
      <c r="AT761" s="152" t="s">
        <v>176</v>
      </c>
      <c r="AU761" s="152" t="s">
        <v>84</v>
      </c>
      <c r="AV761" s="13" t="s">
        <v>84</v>
      </c>
      <c r="AW761" s="13" t="s">
        <v>37</v>
      </c>
      <c r="AX761" s="13" t="s">
        <v>75</v>
      </c>
      <c r="AY761" s="152" t="s">
        <v>165</v>
      </c>
    </row>
    <row r="762" spans="2:65" s="12" customFormat="1" ht="20.399999999999999">
      <c r="B762" s="144"/>
      <c r="D762" s="145" t="s">
        <v>176</v>
      </c>
      <c r="E762" s="146" t="s">
        <v>19</v>
      </c>
      <c r="F762" s="147" t="s">
        <v>820</v>
      </c>
      <c r="H762" s="146" t="s">
        <v>19</v>
      </c>
      <c r="I762" s="148"/>
      <c r="L762" s="144"/>
      <c r="M762" s="149"/>
      <c r="T762" s="150"/>
      <c r="AT762" s="146" t="s">
        <v>176</v>
      </c>
      <c r="AU762" s="146" t="s">
        <v>84</v>
      </c>
      <c r="AV762" s="12" t="s">
        <v>14</v>
      </c>
      <c r="AW762" s="12" t="s">
        <v>37</v>
      </c>
      <c r="AX762" s="12" t="s">
        <v>75</v>
      </c>
      <c r="AY762" s="146" t="s">
        <v>165</v>
      </c>
    </row>
    <row r="763" spans="2:65" s="13" customFormat="1">
      <c r="B763" s="151"/>
      <c r="D763" s="145" t="s">
        <v>176</v>
      </c>
      <c r="E763" s="152" t="s">
        <v>19</v>
      </c>
      <c r="F763" s="153" t="s">
        <v>831</v>
      </c>
      <c r="H763" s="154">
        <v>0.95899999999999996</v>
      </c>
      <c r="I763" s="155"/>
      <c r="L763" s="151"/>
      <c r="M763" s="156"/>
      <c r="T763" s="157"/>
      <c r="AT763" s="152" t="s">
        <v>176</v>
      </c>
      <c r="AU763" s="152" t="s">
        <v>84</v>
      </c>
      <c r="AV763" s="13" t="s">
        <v>84</v>
      </c>
      <c r="AW763" s="13" t="s">
        <v>37</v>
      </c>
      <c r="AX763" s="13" t="s">
        <v>75</v>
      </c>
      <c r="AY763" s="152" t="s">
        <v>165</v>
      </c>
    </row>
    <row r="764" spans="2:65" s="14" customFormat="1">
      <c r="B764" s="158"/>
      <c r="D764" s="145" t="s">
        <v>176</v>
      </c>
      <c r="E764" s="159" t="s">
        <v>19</v>
      </c>
      <c r="F764" s="160" t="s">
        <v>179</v>
      </c>
      <c r="H764" s="161">
        <v>21.209</v>
      </c>
      <c r="I764" s="162"/>
      <c r="L764" s="158"/>
      <c r="M764" s="163"/>
      <c r="T764" s="164"/>
      <c r="AT764" s="159" t="s">
        <v>176</v>
      </c>
      <c r="AU764" s="159" t="s">
        <v>84</v>
      </c>
      <c r="AV764" s="14" t="s">
        <v>172</v>
      </c>
      <c r="AW764" s="14" t="s">
        <v>37</v>
      </c>
      <c r="AX764" s="14" t="s">
        <v>14</v>
      </c>
      <c r="AY764" s="159" t="s">
        <v>165</v>
      </c>
    </row>
    <row r="765" spans="2:65" s="1" customFormat="1" ht="37.950000000000003" customHeight="1">
      <c r="B765" s="32"/>
      <c r="C765" s="127" t="s">
        <v>845</v>
      </c>
      <c r="D765" s="127" t="s">
        <v>167</v>
      </c>
      <c r="E765" s="128" t="s">
        <v>846</v>
      </c>
      <c r="F765" s="129" t="s">
        <v>847</v>
      </c>
      <c r="G765" s="130" t="s">
        <v>170</v>
      </c>
      <c r="H765" s="131">
        <v>21.209</v>
      </c>
      <c r="I765" s="132"/>
      <c r="J765" s="133">
        <f>ROUND(I765*H765,2)</f>
        <v>0</v>
      </c>
      <c r="K765" s="129" t="s">
        <v>171</v>
      </c>
      <c r="L765" s="32"/>
      <c r="M765" s="134" t="s">
        <v>19</v>
      </c>
      <c r="N765" s="135" t="s">
        <v>46</v>
      </c>
      <c r="P765" s="136">
        <f>O765*H765</f>
        <v>0</v>
      </c>
      <c r="Q765" s="136">
        <v>0</v>
      </c>
      <c r="R765" s="136">
        <f>Q765*H765</f>
        <v>0</v>
      </c>
      <c r="S765" s="136">
        <v>0</v>
      </c>
      <c r="T765" s="137">
        <f>S765*H765</f>
        <v>0</v>
      </c>
      <c r="AR765" s="138" t="s">
        <v>172</v>
      </c>
      <c r="AT765" s="138" t="s">
        <v>167</v>
      </c>
      <c r="AU765" s="138" t="s">
        <v>84</v>
      </c>
      <c r="AY765" s="17" t="s">
        <v>165</v>
      </c>
      <c r="BE765" s="139">
        <f>IF(N765="základní",J765,0)</f>
        <v>0</v>
      </c>
      <c r="BF765" s="139">
        <f>IF(N765="snížená",J765,0)</f>
        <v>0</v>
      </c>
      <c r="BG765" s="139">
        <f>IF(N765="zákl. přenesená",J765,0)</f>
        <v>0</v>
      </c>
      <c r="BH765" s="139">
        <f>IF(N765="sníž. přenesená",J765,0)</f>
        <v>0</v>
      </c>
      <c r="BI765" s="139">
        <f>IF(N765="nulová",J765,0)</f>
        <v>0</v>
      </c>
      <c r="BJ765" s="17" t="s">
        <v>14</v>
      </c>
      <c r="BK765" s="139">
        <f>ROUND(I765*H765,2)</f>
        <v>0</v>
      </c>
      <c r="BL765" s="17" t="s">
        <v>172</v>
      </c>
      <c r="BM765" s="138" t="s">
        <v>848</v>
      </c>
    </row>
    <row r="766" spans="2:65" s="1" customFormat="1">
      <c r="B766" s="32"/>
      <c r="D766" s="140" t="s">
        <v>174</v>
      </c>
      <c r="F766" s="141" t="s">
        <v>849</v>
      </c>
      <c r="I766" s="142"/>
      <c r="L766" s="32"/>
      <c r="M766" s="143"/>
      <c r="T766" s="53"/>
      <c r="AT766" s="17" t="s">
        <v>174</v>
      </c>
      <c r="AU766" s="17" t="s">
        <v>84</v>
      </c>
    </row>
    <row r="767" spans="2:65" s="12" customFormat="1" ht="20.399999999999999">
      <c r="B767" s="144"/>
      <c r="D767" s="145" t="s">
        <v>176</v>
      </c>
      <c r="E767" s="146" t="s">
        <v>19</v>
      </c>
      <c r="F767" s="147" t="s">
        <v>829</v>
      </c>
      <c r="H767" s="146" t="s">
        <v>19</v>
      </c>
      <c r="I767" s="148"/>
      <c r="L767" s="144"/>
      <c r="M767" s="149"/>
      <c r="T767" s="150"/>
      <c r="AT767" s="146" t="s">
        <v>176</v>
      </c>
      <c r="AU767" s="146" t="s">
        <v>84</v>
      </c>
      <c r="AV767" s="12" t="s">
        <v>14</v>
      </c>
      <c r="AW767" s="12" t="s">
        <v>37</v>
      </c>
      <c r="AX767" s="12" t="s">
        <v>75</v>
      </c>
      <c r="AY767" s="146" t="s">
        <v>165</v>
      </c>
    </row>
    <row r="768" spans="2:65" s="13" customFormat="1">
      <c r="B768" s="151"/>
      <c r="D768" s="145" t="s">
        <v>176</v>
      </c>
      <c r="E768" s="152" t="s">
        <v>19</v>
      </c>
      <c r="F768" s="153" t="s">
        <v>830</v>
      </c>
      <c r="H768" s="154">
        <v>20.25</v>
      </c>
      <c r="I768" s="155"/>
      <c r="L768" s="151"/>
      <c r="M768" s="156"/>
      <c r="T768" s="157"/>
      <c r="AT768" s="152" t="s">
        <v>176</v>
      </c>
      <c r="AU768" s="152" t="s">
        <v>84</v>
      </c>
      <c r="AV768" s="13" t="s">
        <v>84</v>
      </c>
      <c r="AW768" s="13" t="s">
        <v>37</v>
      </c>
      <c r="AX768" s="13" t="s">
        <v>75</v>
      </c>
      <c r="AY768" s="152" t="s">
        <v>165</v>
      </c>
    </row>
    <row r="769" spans="2:65" s="12" customFormat="1" ht="20.399999999999999">
      <c r="B769" s="144"/>
      <c r="D769" s="145" t="s">
        <v>176</v>
      </c>
      <c r="E769" s="146" t="s">
        <v>19</v>
      </c>
      <c r="F769" s="147" t="s">
        <v>820</v>
      </c>
      <c r="H769" s="146" t="s">
        <v>19</v>
      </c>
      <c r="I769" s="148"/>
      <c r="L769" s="144"/>
      <c r="M769" s="149"/>
      <c r="T769" s="150"/>
      <c r="AT769" s="146" t="s">
        <v>176</v>
      </c>
      <c r="AU769" s="146" t="s">
        <v>84</v>
      </c>
      <c r="AV769" s="12" t="s">
        <v>14</v>
      </c>
      <c r="AW769" s="12" t="s">
        <v>37</v>
      </c>
      <c r="AX769" s="12" t="s">
        <v>75</v>
      </c>
      <c r="AY769" s="146" t="s">
        <v>165</v>
      </c>
    </row>
    <row r="770" spans="2:65" s="13" customFormat="1">
      <c r="B770" s="151"/>
      <c r="D770" s="145" t="s">
        <v>176</v>
      </c>
      <c r="E770" s="152" t="s">
        <v>19</v>
      </c>
      <c r="F770" s="153" t="s">
        <v>831</v>
      </c>
      <c r="H770" s="154">
        <v>0.95899999999999996</v>
      </c>
      <c r="I770" s="155"/>
      <c r="L770" s="151"/>
      <c r="M770" s="156"/>
      <c r="T770" s="157"/>
      <c r="AT770" s="152" t="s">
        <v>176</v>
      </c>
      <c r="AU770" s="152" t="s">
        <v>84</v>
      </c>
      <c r="AV770" s="13" t="s">
        <v>84</v>
      </c>
      <c r="AW770" s="13" t="s">
        <v>37</v>
      </c>
      <c r="AX770" s="13" t="s">
        <v>75</v>
      </c>
      <c r="AY770" s="152" t="s">
        <v>165</v>
      </c>
    </row>
    <row r="771" spans="2:65" s="14" customFormat="1">
      <c r="B771" s="158"/>
      <c r="D771" s="145" t="s">
        <v>176</v>
      </c>
      <c r="E771" s="159" t="s">
        <v>19</v>
      </c>
      <c r="F771" s="160" t="s">
        <v>179</v>
      </c>
      <c r="H771" s="161">
        <v>21.209</v>
      </c>
      <c r="I771" s="162"/>
      <c r="L771" s="158"/>
      <c r="M771" s="163"/>
      <c r="T771" s="164"/>
      <c r="AT771" s="159" t="s">
        <v>176</v>
      </c>
      <c r="AU771" s="159" t="s">
        <v>84</v>
      </c>
      <c r="AV771" s="14" t="s">
        <v>172</v>
      </c>
      <c r="AW771" s="14" t="s">
        <v>37</v>
      </c>
      <c r="AX771" s="14" t="s">
        <v>14</v>
      </c>
      <c r="AY771" s="159" t="s">
        <v>165</v>
      </c>
    </row>
    <row r="772" spans="2:65" s="1" customFormat="1" ht="78" customHeight="1">
      <c r="B772" s="32"/>
      <c r="C772" s="127" t="s">
        <v>850</v>
      </c>
      <c r="D772" s="127" t="s">
        <v>167</v>
      </c>
      <c r="E772" s="128" t="s">
        <v>851</v>
      </c>
      <c r="F772" s="129" t="s">
        <v>852</v>
      </c>
      <c r="G772" s="130" t="s">
        <v>307</v>
      </c>
      <c r="H772" s="131">
        <v>0.184</v>
      </c>
      <c r="I772" s="132"/>
      <c r="J772" s="133">
        <f>ROUND(I772*H772,2)</f>
        <v>0</v>
      </c>
      <c r="K772" s="129" t="s">
        <v>171</v>
      </c>
      <c r="L772" s="32"/>
      <c r="M772" s="134" t="s">
        <v>19</v>
      </c>
      <c r="N772" s="135" t="s">
        <v>46</v>
      </c>
      <c r="P772" s="136">
        <f>O772*H772</f>
        <v>0</v>
      </c>
      <c r="Q772" s="136">
        <v>1.05555</v>
      </c>
      <c r="R772" s="136">
        <f>Q772*H772</f>
        <v>0.19422119999999998</v>
      </c>
      <c r="S772" s="136">
        <v>0</v>
      </c>
      <c r="T772" s="137">
        <f>S772*H772</f>
        <v>0</v>
      </c>
      <c r="AR772" s="138" t="s">
        <v>172</v>
      </c>
      <c r="AT772" s="138" t="s">
        <v>167</v>
      </c>
      <c r="AU772" s="138" t="s">
        <v>84</v>
      </c>
      <c r="AY772" s="17" t="s">
        <v>165</v>
      </c>
      <c r="BE772" s="139">
        <f>IF(N772="základní",J772,0)</f>
        <v>0</v>
      </c>
      <c r="BF772" s="139">
        <f>IF(N772="snížená",J772,0)</f>
        <v>0</v>
      </c>
      <c r="BG772" s="139">
        <f>IF(N772="zákl. přenesená",J772,0)</f>
        <v>0</v>
      </c>
      <c r="BH772" s="139">
        <f>IF(N772="sníž. přenesená",J772,0)</f>
        <v>0</v>
      </c>
      <c r="BI772" s="139">
        <f>IF(N772="nulová",J772,0)</f>
        <v>0</v>
      </c>
      <c r="BJ772" s="17" t="s">
        <v>14</v>
      </c>
      <c r="BK772" s="139">
        <f>ROUND(I772*H772,2)</f>
        <v>0</v>
      </c>
      <c r="BL772" s="17" t="s">
        <v>172</v>
      </c>
      <c r="BM772" s="138" t="s">
        <v>853</v>
      </c>
    </row>
    <row r="773" spans="2:65" s="1" customFormat="1">
      <c r="B773" s="32"/>
      <c r="D773" s="140" t="s">
        <v>174</v>
      </c>
      <c r="F773" s="141" t="s">
        <v>854</v>
      </c>
      <c r="I773" s="142"/>
      <c r="L773" s="32"/>
      <c r="M773" s="143"/>
      <c r="T773" s="53"/>
      <c r="AT773" s="17" t="s">
        <v>174</v>
      </c>
      <c r="AU773" s="17" t="s">
        <v>84</v>
      </c>
    </row>
    <row r="774" spans="2:65" s="12" customFormat="1" ht="20.399999999999999">
      <c r="B774" s="144"/>
      <c r="D774" s="145" t="s">
        <v>176</v>
      </c>
      <c r="E774" s="146" t="s">
        <v>19</v>
      </c>
      <c r="F774" s="147" t="s">
        <v>820</v>
      </c>
      <c r="H774" s="146" t="s">
        <v>19</v>
      </c>
      <c r="I774" s="148"/>
      <c r="L774" s="144"/>
      <c r="M774" s="149"/>
      <c r="T774" s="150"/>
      <c r="AT774" s="146" t="s">
        <v>176</v>
      </c>
      <c r="AU774" s="146" t="s">
        <v>84</v>
      </c>
      <c r="AV774" s="12" t="s">
        <v>14</v>
      </c>
      <c r="AW774" s="12" t="s">
        <v>37</v>
      </c>
      <c r="AX774" s="12" t="s">
        <v>75</v>
      </c>
      <c r="AY774" s="146" t="s">
        <v>165</v>
      </c>
    </row>
    <row r="775" spans="2:65" s="13" customFormat="1">
      <c r="B775" s="151"/>
      <c r="D775" s="145" t="s">
        <v>176</v>
      </c>
      <c r="E775" s="152" t="s">
        <v>19</v>
      </c>
      <c r="F775" s="153" t="s">
        <v>855</v>
      </c>
      <c r="H775" s="154">
        <v>1.2E-2</v>
      </c>
      <c r="I775" s="155"/>
      <c r="L775" s="151"/>
      <c r="M775" s="156"/>
      <c r="T775" s="157"/>
      <c r="AT775" s="152" t="s">
        <v>176</v>
      </c>
      <c r="AU775" s="152" t="s">
        <v>84</v>
      </c>
      <c r="AV775" s="13" t="s">
        <v>84</v>
      </c>
      <c r="AW775" s="13" t="s">
        <v>37</v>
      </c>
      <c r="AX775" s="13" t="s">
        <v>75</v>
      </c>
      <c r="AY775" s="152" t="s">
        <v>165</v>
      </c>
    </row>
    <row r="776" spans="2:65" s="12" customFormat="1" ht="20.399999999999999">
      <c r="B776" s="144"/>
      <c r="D776" s="145" t="s">
        <v>176</v>
      </c>
      <c r="E776" s="146" t="s">
        <v>19</v>
      </c>
      <c r="F776" s="147" t="s">
        <v>802</v>
      </c>
      <c r="H776" s="146" t="s">
        <v>19</v>
      </c>
      <c r="I776" s="148"/>
      <c r="L776" s="144"/>
      <c r="M776" s="149"/>
      <c r="T776" s="150"/>
      <c r="AT776" s="146" t="s">
        <v>176</v>
      </c>
      <c r="AU776" s="146" t="s">
        <v>84</v>
      </c>
      <c r="AV776" s="12" t="s">
        <v>14</v>
      </c>
      <c r="AW776" s="12" t="s">
        <v>37</v>
      </c>
      <c r="AX776" s="12" t="s">
        <v>75</v>
      </c>
      <c r="AY776" s="146" t="s">
        <v>165</v>
      </c>
    </row>
    <row r="777" spans="2:65" s="13" customFormat="1">
      <c r="B777" s="151"/>
      <c r="D777" s="145" t="s">
        <v>176</v>
      </c>
      <c r="E777" s="152" t="s">
        <v>19</v>
      </c>
      <c r="F777" s="153" t="s">
        <v>856</v>
      </c>
      <c r="H777" s="154">
        <v>1.0999999999999999E-2</v>
      </c>
      <c r="I777" s="155"/>
      <c r="L777" s="151"/>
      <c r="M777" s="156"/>
      <c r="T777" s="157"/>
      <c r="AT777" s="152" t="s">
        <v>176</v>
      </c>
      <c r="AU777" s="152" t="s">
        <v>84</v>
      </c>
      <c r="AV777" s="13" t="s">
        <v>84</v>
      </c>
      <c r="AW777" s="13" t="s">
        <v>37</v>
      </c>
      <c r="AX777" s="13" t="s">
        <v>75</v>
      </c>
      <c r="AY777" s="152" t="s">
        <v>165</v>
      </c>
    </row>
    <row r="778" spans="2:65" s="12" customFormat="1" ht="20.399999999999999">
      <c r="B778" s="144"/>
      <c r="D778" s="145" t="s">
        <v>176</v>
      </c>
      <c r="E778" s="146" t="s">
        <v>19</v>
      </c>
      <c r="F778" s="147" t="s">
        <v>833</v>
      </c>
      <c r="H778" s="146" t="s">
        <v>19</v>
      </c>
      <c r="I778" s="148"/>
      <c r="L778" s="144"/>
      <c r="M778" s="149"/>
      <c r="T778" s="150"/>
      <c r="AT778" s="146" t="s">
        <v>176</v>
      </c>
      <c r="AU778" s="146" t="s">
        <v>84</v>
      </c>
      <c r="AV778" s="12" t="s">
        <v>14</v>
      </c>
      <c r="AW778" s="12" t="s">
        <v>37</v>
      </c>
      <c r="AX778" s="12" t="s">
        <v>75</v>
      </c>
      <c r="AY778" s="146" t="s">
        <v>165</v>
      </c>
    </row>
    <row r="779" spans="2:65" s="13" customFormat="1" ht="30.6">
      <c r="B779" s="151"/>
      <c r="D779" s="145" t="s">
        <v>176</v>
      </c>
      <c r="E779" s="152" t="s">
        <v>19</v>
      </c>
      <c r="F779" s="153" t="s">
        <v>857</v>
      </c>
      <c r="H779" s="154">
        <v>0.161</v>
      </c>
      <c r="I779" s="155"/>
      <c r="L779" s="151"/>
      <c r="M779" s="156"/>
      <c r="T779" s="157"/>
      <c r="AT779" s="152" t="s">
        <v>176</v>
      </c>
      <c r="AU779" s="152" t="s">
        <v>84</v>
      </c>
      <c r="AV779" s="13" t="s">
        <v>84</v>
      </c>
      <c r="AW779" s="13" t="s">
        <v>37</v>
      </c>
      <c r="AX779" s="13" t="s">
        <v>75</v>
      </c>
      <c r="AY779" s="152" t="s">
        <v>165</v>
      </c>
    </row>
    <row r="780" spans="2:65" s="14" customFormat="1">
      <c r="B780" s="158"/>
      <c r="D780" s="145" t="s">
        <v>176</v>
      </c>
      <c r="E780" s="159" t="s">
        <v>19</v>
      </c>
      <c r="F780" s="160" t="s">
        <v>179</v>
      </c>
      <c r="H780" s="161">
        <v>0.184</v>
      </c>
      <c r="I780" s="162"/>
      <c r="L780" s="158"/>
      <c r="M780" s="163"/>
      <c r="T780" s="164"/>
      <c r="AT780" s="159" t="s">
        <v>176</v>
      </c>
      <c r="AU780" s="159" t="s">
        <v>84</v>
      </c>
      <c r="AV780" s="14" t="s">
        <v>172</v>
      </c>
      <c r="AW780" s="14" t="s">
        <v>37</v>
      </c>
      <c r="AX780" s="14" t="s">
        <v>14</v>
      </c>
      <c r="AY780" s="159" t="s">
        <v>165</v>
      </c>
    </row>
    <row r="781" spans="2:65" s="1" customFormat="1" ht="78" customHeight="1">
      <c r="B781" s="32"/>
      <c r="C781" s="127" t="s">
        <v>858</v>
      </c>
      <c r="D781" s="127" t="s">
        <v>167</v>
      </c>
      <c r="E781" s="128" t="s">
        <v>859</v>
      </c>
      <c r="F781" s="129" t="s">
        <v>860</v>
      </c>
      <c r="G781" s="130" t="s">
        <v>307</v>
      </c>
      <c r="H781" s="131">
        <v>0.53</v>
      </c>
      <c r="I781" s="132"/>
      <c r="J781" s="133">
        <f>ROUND(I781*H781,2)</f>
        <v>0</v>
      </c>
      <c r="K781" s="129" t="s">
        <v>171</v>
      </c>
      <c r="L781" s="32"/>
      <c r="M781" s="134" t="s">
        <v>19</v>
      </c>
      <c r="N781" s="135" t="s">
        <v>46</v>
      </c>
      <c r="P781" s="136">
        <f>O781*H781</f>
        <v>0</v>
      </c>
      <c r="Q781" s="136">
        <v>1.06277</v>
      </c>
      <c r="R781" s="136">
        <f>Q781*H781</f>
        <v>0.56326810000000005</v>
      </c>
      <c r="S781" s="136">
        <v>0</v>
      </c>
      <c r="T781" s="137">
        <f>S781*H781</f>
        <v>0</v>
      </c>
      <c r="AR781" s="138" t="s">
        <v>172</v>
      </c>
      <c r="AT781" s="138" t="s">
        <v>167</v>
      </c>
      <c r="AU781" s="138" t="s">
        <v>84</v>
      </c>
      <c r="AY781" s="17" t="s">
        <v>165</v>
      </c>
      <c r="BE781" s="139">
        <f>IF(N781="základní",J781,0)</f>
        <v>0</v>
      </c>
      <c r="BF781" s="139">
        <f>IF(N781="snížená",J781,0)</f>
        <v>0</v>
      </c>
      <c r="BG781" s="139">
        <f>IF(N781="zákl. přenesená",J781,0)</f>
        <v>0</v>
      </c>
      <c r="BH781" s="139">
        <f>IF(N781="sníž. přenesená",J781,0)</f>
        <v>0</v>
      </c>
      <c r="BI781" s="139">
        <f>IF(N781="nulová",J781,0)</f>
        <v>0</v>
      </c>
      <c r="BJ781" s="17" t="s">
        <v>14</v>
      </c>
      <c r="BK781" s="139">
        <f>ROUND(I781*H781,2)</f>
        <v>0</v>
      </c>
      <c r="BL781" s="17" t="s">
        <v>172</v>
      </c>
      <c r="BM781" s="138" t="s">
        <v>861</v>
      </c>
    </row>
    <row r="782" spans="2:65" s="1" customFormat="1">
      <c r="B782" s="32"/>
      <c r="D782" s="140" t="s">
        <v>174</v>
      </c>
      <c r="F782" s="141" t="s">
        <v>862</v>
      </c>
      <c r="I782" s="142"/>
      <c r="L782" s="32"/>
      <c r="M782" s="143"/>
      <c r="T782" s="53"/>
      <c r="AT782" s="17" t="s">
        <v>174</v>
      </c>
      <c r="AU782" s="17" t="s">
        <v>84</v>
      </c>
    </row>
    <row r="783" spans="2:65" s="12" customFormat="1" ht="20.399999999999999">
      <c r="B783" s="144"/>
      <c r="D783" s="145" t="s">
        <v>176</v>
      </c>
      <c r="E783" s="146" t="s">
        <v>19</v>
      </c>
      <c r="F783" s="147" t="s">
        <v>863</v>
      </c>
      <c r="H783" s="146" t="s">
        <v>19</v>
      </c>
      <c r="I783" s="148"/>
      <c r="L783" s="144"/>
      <c r="M783" s="149"/>
      <c r="T783" s="150"/>
      <c r="AT783" s="146" t="s">
        <v>176</v>
      </c>
      <c r="AU783" s="146" t="s">
        <v>84</v>
      </c>
      <c r="AV783" s="12" t="s">
        <v>14</v>
      </c>
      <c r="AW783" s="12" t="s">
        <v>37</v>
      </c>
      <c r="AX783" s="12" t="s">
        <v>75</v>
      </c>
      <c r="AY783" s="146" t="s">
        <v>165</v>
      </c>
    </row>
    <row r="784" spans="2:65" s="13" customFormat="1">
      <c r="B784" s="151"/>
      <c r="D784" s="145" t="s">
        <v>176</v>
      </c>
      <c r="E784" s="152" t="s">
        <v>19</v>
      </c>
      <c r="F784" s="153" t="s">
        <v>864</v>
      </c>
      <c r="H784" s="154">
        <v>0.13200000000000001</v>
      </c>
      <c r="I784" s="155"/>
      <c r="L784" s="151"/>
      <c r="M784" s="156"/>
      <c r="T784" s="157"/>
      <c r="AT784" s="152" t="s">
        <v>176</v>
      </c>
      <c r="AU784" s="152" t="s">
        <v>84</v>
      </c>
      <c r="AV784" s="13" t="s">
        <v>84</v>
      </c>
      <c r="AW784" s="13" t="s">
        <v>37</v>
      </c>
      <c r="AX784" s="13" t="s">
        <v>75</v>
      </c>
      <c r="AY784" s="152" t="s">
        <v>165</v>
      </c>
    </row>
    <row r="785" spans="2:65" s="12" customFormat="1" ht="20.399999999999999">
      <c r="B785" s="144"/>
      <c r="D785" s="145" t="s">
        <v>176</v>
      </c>
      <c r="E785" s="146" t="s">
        <v>19</v>
      </c>
      <c r="F785" s="147" t="s">
        <v>833</v>
      </c>
      <c r="H785" s="146" t="s">
        <v>19</v>
      </c>
      <c r="I785" s="148"/>
      <c r="L785" s="144"/>
      <c r="M785" s="149"/>
      <c r="T785" s="150"/>
      <c r="AT785" s="146" t="s">
        <v>176</v>
      </c>
      <c r="AU785" s="146" t="s">
        <v>84</v>
      </c>
      <c r="AV785" s="12" t="s">
        <v>14</v>
      </c>
      <c r="AW785" s="12" t="s">
        <v>37</v>
      </c>
      <c r="AX785" s="12" t="s">
        <v>75</v>
      </c>
      <c r="AY785" s="146" t="s">
        <v>165</v>
      </c>
    </row>
    <row r="786" spans="2:65" s="13" customFormat="1" ht="20.399999999999999">
      <c r="B786" s="151"/>
      <c r="D786" s="145" t="s">
        <v>176</v>
      </c>
      <c r="E786" s="152" t="s">
        <v>19</v>
      </c>
      <c r="F786" s="153" t="s">
        <v>865</v>
      </c>
      <c r="H786" s="154">
        <v>0.39800000000000002</v>
      </c>
      <c r="I786" s="155"/>
      <c r="L786" s="151"/>
      <c r="M786" s="156"/>
      <c r="T786" s="157"/>
      <c r="AT786" s="152" t="s">
        <v>176</v>
      </c>
      <c r="AU786" s="152" t="s">
        <v>84</v>
      </c>
      <c r="AV786" s="13" t="s">
        <v>84</v>
      </c>
      <c r="AW786" s="13" t="s">
        <v>37</v>
      </c>
      <c r="AX786" s="13" t="s">
        <v>75</v>
      </c>
      <c r="AY786" s="152" t="s">
        <v>165</v>
      </c>
    </row>
    <row r="787" spans="2:65" s="14" customFormat="1">
      <c r="B787" s="158"/>
      <c r="D787" s="145" t="s">
        <v>176</v>
      </c>
      <c r="E787" s="159" t="s">
        <v>19</v>
      </c>
      <c r="F787" s="160" t="s">
        <v>179</v>
      </c>
      <c r="H787" s="161">
        <v>0.53</v>
      </c>
      <c r="I787" s="162"/>
      <c r="L787" s="158"/>
      <c r="M787" s="163"/>
      <c r="T787" s="164"/>
      <c r="AT787" s="159" t="s">
        <v>176</v>
      </c>
      <c r="AU787" s="159" t="s">
        <v>84</v>
      </c>
      <c r="AV787" s="14" t="s">
        <v>172</v>
      </c>
      <c r="AW787" s="14" t="s">
        <v>37</v>
      </c>
      <c r="AX787" s="14" t="s">
        <v>14</v>
      </c>
      <c r="AY787" s="159" t="s">
        <v>165</v>
      </c>
    </row>
    <row r="788" spans="2:65" s="1" customFormat="1" ht="37.950000000000003" customHeight="1">
      <c r="B788" s="32"/>
      <c r="C788" s="127" t="s">
        <v>866</v>
      </c>
      <c r="D788" s="127" t="s">
        <v>167</v>
      </c>
      <c r="E788" s="128" t="s">
        <v>867</v>
      </c>
      <c r="F788" s="129" t="s">
        <v>868</v>
      </c>
      <c r="G788" s="130" t="s">
        <v>307</v>
      </c>
      <c r="H788" s="131">
        <v>1.623</v>
      </c>
      <c r="I788" s="132"/>
      <c r="J788" s="133">
        <f>ROUND(I788*H788,2)</f>
        <v>0</v>
      </c>
      <c r="K788" s="129" t="s">
        <v>171</v>
      </c>
      <c r="L788" s="32"/>
      <c r="M788" s="134" t="s">
        <v>19</v>
      </c>
      <c r="N788" s="135" t="s">
        <v>46</v>
      </c>
      <c r="P788" s="136">
        <f>O788*H788</f>
        <v>0</v>
      </c>
      <c r="Q788" s="136">
        <v>1.7090000000000001E-2</v>
      </c>
      <c r="R788" s="136">
        <f>Q788*H788</f>
        <v>2.7737070000000003E-2</v>
      </c>
      <c r="S788" s="136">
        <v>0</v>
      </c>
      <c r="T788" s="137">
        <f>S788*H788</f>
        <v>0</v>
      </c>
      <c r="AR788" s="138" t="s">
        <v>172</v>
      </c>
      <c r="AT788" s="138" t="s">
        <v>167</v>
      </c>
      <c r="AU788" s="138" t="s">
        <v>84</v>
      </c>
      <c r="AY788" s="17" t="s">
        <v>165</v>
      </c>
      <c r="BE788" s="139">
        <f>IF(N788="základní",J788,0)</f>
        <v>0</v>
      </c>
      <c r="BF788" s="139">
        <f>IF(N788="snížená",J788,0)</f>
        <v>0</v>
      </c>
      <c r="BG788" s="139">
        <f>IF(N788="zákl. přenesená",J788,0)</f>
        <v>0</v>
      </c>
      <c r="BH788" s="139">
        <f>IF(N788="sníž. přenesená",J788,0)</f>
        <v>0</v>
      </c>
      <c r="BI788" s="139">
        <f>IF(N788="nulová",J788,0)</f>
        <v>0</v>
      </c>
      <c r="BJ788" s="17" t="s">
        <v>14</v>
      </c>
      <c r="BK788" s="139">
        <f>ROUND(I788*H788,2)</f>
        <v>0</v>
      </c>
      <c r="BL788" s="17" t="s">
        <v>172</v>
      </c>
      <c r="BM788" s="138" t="s">
        <v>869</v>
      </c>
    </row>
    <row r="789" spans="2:65" s="1" customFormat="1">
      <c r="B789" s="32"/>
      <c r="D789" s="140" t="s">
        <v>174</v>
      </c>
      <c r="F789" s="141" t="s">
        <v>870</v>
      </c>
      <c r="I789" s="142"/>
      <c r="L789" s="32"/>
      <c r="M789" s="143"/>
      <c r="T789" s="53"/>
      <c r="AT789" s="17" t="s">
        <v>174</v>
      </c>
      <c r="AU789" s="17" t="s">
        <v>84</v>
      </c>
    </row>
    <row r="790" spans="2:65" s="12" customFormat="1" ht="20.399999999999999">
      <c r="B790" s="144"/>
      <c r="D790" s="145" t="s">
        <v>176</v>
      </c>
      <c r="E790" s="146" t="s">
        <v>19</v>
      </c>
      <c r="F790" s="147" t="s">
        <v>871</v>
      </c>
      <c r="H790" s="146" t="s">
        <v>19</v>
      </c>
      <c r="I790" s="148"/>
      <c r="L790" s="144"/>
      <c r="M790" s="149"/>
      <c r="T790" s="150"/>
      <c r="AT790" s="146" t="s">
        <v>176</v>
      </c>
      <c r="AU790" s="146" t="s">
        <v>84</v>
      </c>
      <c r="AV790" s="12" t="s">
        <v>14</v>
      </c>
      <c r="AW790" s="12" t="s">
        <v>37</v>
      </c>
      <c r="AX790" s="12" t="s">
        <v>75</v>
      </c>
      <c r="AY790" s="146" t="s">
        <v>165</v>
      </c>
    </row>
    <row r="791" spans="2:65" s="13" customFormat="1">
      <c r="B791" s="151"/>
      <c r="D791" s="145" t="s">
        <v>176</v>
      </c>
      <c r="E791" s="152" t="s">
        <v>19</v>
      </c>
      <c r="F791" s="153" t="s">
        <v>872</v>
      </c>
      <c r="H791" s="154">
        <v>0.51700000000000002</v>
      </c>
      <c r="I791" s="155"/>
      <c r="L791" s="151"/>
      <c r="M791" s="156"/>
      <c r="T791" s="157"/>
      <c r="AT791" s="152" t="s">
        <v>176</v>
      </c>
      <c r="AU791" s="152" t="s">
        <v>84</v>
      </c>
      <c r="AV791" s="13" t="s">
        <v>84</v>
      </c>
      <c r="AW791" s="13" t="s">
        <v>37</v>
      </c>
      <c r="AX791" s="13" t="s">
        <v>75</v>
      </c>
      <c r="AY791" s="152" t="s">
        <v>165</v>
      </c>
    </row>
    <row r="792" spans="2:65" s="12" customFormat="1">
      <c r="B792" s="144"/>
      <c r="D792" s="145" t="s">
        <v>176</v>
      </c>
      <c r="E792" s="146" t="s">
        <v>19</v>
      </c>
      <c r="F792" s="147" t="s">
        <v>873</v>
      </c>
      <c r="H792" s="146" t="s">
        <v>19</v>
      </c>
      <c r="I792" s="148"/>
      <c r="L792" s="144"/>
      <c r="M792" s="149"/>
      <c r="T792" s="150"/>
      <c r="AT792" s="146" t="s">
        <v>176</v>
      </c>
      <c r="AU792" s="146" t="s">
        <v>84</v>
      </c>
      <c r="AV792" s="12" t="s">
        <v>14</v>
      </c>
      <c r="AW792" s="12" t="s">
        <v>37</v>
      </c>
      <c r="AX792" s="12" t="s">
        <v>75</v>
      </c>
      <c r="AY792" s="146" t="s">
        <v>165</v>
      </c>
    </row>
    <row r="793" spans="2:65" s="13" customFormat="1">
      <c r="B793" s="151"/>
      <c r="D793" s="145" t="s">
        <v>176</v>
      </c>
      <c r="E793" s="152" t="s">
        <v>19</v>
      </c>
      <c r="F793" s="153" t="s">
        <v>874</v>
      </c>
      <c r="H793" s="154">
        <v>0.75</v>
      </c>
      <c r="I793" s="155"/>
      <c r="L793" s="151"/>
      <c r="M793" s="156"/>
      <c r="T793" s="157"/>
      <c r="AT793" s="152" t="s">
        <v>176</v>
      </c>
      <c r="AU793" s="152" t="s">
        <v>84</v>
      </c>
      <c r="AV793" s="13" t="s">
        <v>84</v>
      </c>
      <c r="AW793" s="13" t="s">
        <v>37</v>
      </c>
      <c r="AX793" s="13" t="s">
        <v>75</v>
      </c>
      <c r="AY793" s="152" t="s">
        <v>165</v>
      </c>
    </row>
    <row r="794" spans="2:65" s="12" customFormat="1">
      <c r="B794" s="144"/>
      <c r="D794" s="145" t="s">
        <v>176</v>
      </c>
      <c r="E794" s="146" t="s">
        <v>19</v>
      </c>
      <c r="F794" s="147" t="s">
        <v>875</v>
      </c>
      <c r="H794" s="146" t="s">
        <v>19</v>
      </c>
      <c r="I794" s="148"/>
      <c r="L794" s="144"/>
      <c r="M794" s="149"/>
      <c r="T794" s="150"/>
      <c r="AT794" s="146" t="s">
        <v>176</v>
      </c>
      <c r="AU794" s="146" t="s">
        <v>84</v>
      </c>
      <c r="AV794" s="12" t="s">
        <v>14</v>
      </c>
      <c r="AW794" s="12" t="s">
        <v>37</v>
      </c>
      <c r="AX794" s="12" t="s">
        <v>75</v>
      </c>
      <c r="AY794" s="146" t="s">
        <v>165</v>
      </c>
    </row>
    <row r="795" spans="2:65" s="13" customFormat="1">
      <c r="B795" s="151"/>
      <c r="D795" s="145" t="s">
        <v>176</v>
      </c>
      <c r="E795" s="152" t="s">
        <v>19</v>
      </c>
      <c r="F795" s="153" t="s">
        <v>876</v>
      </c>
      <c r="H795" s="154">
        <v>0.35599999999999998</v>
      </c>
      <c r="I795" s="155"/>
      <c r="L795" s="151"/>
      <c r="M795" s="156"/>
      <c r="T795" s="157"/>
      <c r="AT795" s="152" t="s">
        <v>176</v>
      </c>
      <c r="AU795" s="152" t="s">
        <v>84</v>
      </c>
      <c r="AV795" s="13" t="s">
        <v>84</v>
      </c>
      <c r="AW795" s="13" t="s">
        <v>37</v>
      </c>
      <c r="AX795" s="13" t="s">
        <v>75</v>
      </c>
      <c r="AY795" s="152" t="s">
        <v>165</v>
      </c>
    </row>
    <row r="796" spans="2:65" s="14" customFormat="1">
      <c r="B796" s="158"/>
      <c r="D796" s="145" t="s">
        <v>176</v>
      </c>
      <c r="E796" s="159" t="s">
        <v>19</v>
      </c>
      <c r="F796" s="160" t="s">
        <v>179</v>
      </c>
      <c r="H796" s="161">
        <v>1.623</v>
      </c>
      <c r="I796" s="162"/>
      <c r="L796" s="158"/>
      <c r="M796" s="163"/>
      <c r="T796" s="164"/>
      <c r="AT796" s="159" t="s">
        <v>176</v>
      </c>
      <c r="AU796" s="159" t="s">
        <v>84</v>
      </c>
      <c r="AV796" s="14" t="s">
        <v>172</v>
      </c>
      <c r="AW796" s="14" t="s">
        <v>37</v>
      </c>
      <c r="AX796" s="14" t="s">
        <v>14</v>
      </c>
      <c r="AY796" s="159" t="s">
        <v>165</v>
      </c>
    </row>
    <row r="797" spans="2:65" s="1" customFormat="1" ht="24.15" customHeight="1">
      <c r="B797" s="32"/>
      <c r="C797" s="165" t="s">
        <v>877</v>
      </c>
      <c r="D797" s="165" t="s">
        <v>349</v>
      </c>
      <c r="E797" s="166" t="s">
        <v>878</v>
      </c>
      <c r="F797" s="167" t="s">
        <v>879</v>
      </c>
      <c r="G797" s="168" t="s">
        <v>307</v>
      </c>
      <c r="H797" s="169">
        <v>0.36299999999999999</v>
      </c>
      <c r="I797" s="170"/>
      <c r="J797" s="171">
        <f>ROUND(I797*H797,2)</f>
        <v>0</v>
      </c>
      <c r="K797" s="167" t="s">
        <v>171</v>
      </c>
      <c r="L797" s="172"/>
      <c r="M797" s="173" t="s">
        <v>19</v>
      </c>
      <c r="N797" s="174" t="s">
        <v>46</v>
      </c>
      <c r="P797" s="136">
        <f>O797*H797</f>
        <v>0</v>
      </c>
      <c r="Q797" s="136">
        <v>1</v>
      </c>
      <c r="R797" s="136">
        <f>Q797*H797</f>
        <v>0.36299999999999999</v>
      </c>
      <c r="S797" s="136">
        <v>0</v>
      </c>
      <c r="T797" s="137">
        <f>S797*H797</f>
        <v>0</v>
      </c>
      <c r="AR797" s="138" t="s">
        <v>223</v>
      </c>
      <c r="AT797" s="138" t="s">
        <v>349</v>
      </c>
      <c r="AU797" s="138" t="s">
        <v>84</v>
      </c>
      <c r="AY797" s="17" t="s">
        <v>165</v>
      </c>
      <c r="BE797" s="139">
        <f>IF(N797="základní",J797,0)</f>
        <v>0</v>
      </c>
      <c r="BF797" s="139">
        <f>IF(N797="snížená",J797,0)</f>
        <v>0</v>
      </c>
      <c r="BG797" s="139">
        <f>IF(N797="zákl. přenesená",J797,0)</f>
        <v>0</v>
      </c>
      <c r="BH797" s="139">
        <f>IF(N797="sníž. přenesená",J797,0)</f>
        <v>0</v>
      </c>
      <c r="BI797" s="139">
        <f>IF(N797="nulová",J797,0)</f>
        <v>0</v>
      </c>
      <c r="BJ797" s="17" t="s">
        <v>14</v>
      </c>
      <c r="BK797" s="139">
        <f>ROUND(I797*H797,2)</f>
        <v>0</v>
      </c>
      <c r="BL797" s="17" t="s">
        <v>172</v>
      </c>
      <c r="BM797" s="138" t="s">
        <v>880</v>
      </c>
    </row>
    <row r="798" spans="2:65" s="13" customFormat="1">
      <c r="B798" s="151"/>
      <c r="D798" s="145" t="s">
        <v>176</v>
      </c>
      <c r="E798" s="152" t="s">
        <v>19</v>
      </c>
      <c r="F798" s="153" t="s">
        <v>876</v>
      </c>
      <c r="H798" s="154">
        <v>0.35599999999999998</v>
      </c>
      <c r="I798" s="155"/>
      <c r="L798" s="151"/>
      <c r="M798" s="156"/>
      <c r="T798" s="157"/>
      <c r="AT798" s="152" t="s">
        <v>176</v>
      </c>
      <c r="AU798" s="152" t="s">
        <v>84</v>
      </c>
      <c r="AV798" s="13" t="s">
        <v>84</v>
      </c>
      <c r="AW798" s="13" t="s">
        <v>37</v>
      </c>
      <c r="AX798" s="13" t="s">
        <v>14</v>
      </c>
      <c r="AY798" s="152" t="s">
        <v>165</v>
      </c>
    </row>
    <row r="799" spans="2:65" s="13" customFormat="1">
      <c r="B799" s="151"/>
      <c r="D799" s="145" t="s">
        <v>176</v>
      </c>
      <c r="F799" s="153" t="s">
        <v>881</v>
      </c>
      <c r="H799" s="154">
        <v>0.36299999999999999</v>
      </c>
      <c r="I799" s="155"/>
      <c r="L799" s="151"/>
      <c r="M799" s="156"/>
      <c r="T799" s="157"/>
      <c r="AT799" s="152" t="s">
        <v>176</v>
      </c>
      <c r="AU799" s="152" t="s">
        <v>84</v>
      </c>
      <c r="AV799" s="13" t="s">
        <v>84</v>
      </c>
      <c r="AW799" s="13" t="s">
        <v>4</v>
      </c>
      <c r="AX799" s="13" t="s">
        <v>14</v>
      </c>
      <c r="AY799" s="152" t="s">
        <v>165</v>
      </c>
    </row>
    <row r="800" spans="2:65" s="1" customFormat="1" ht="24.15" customHeight="1">
      <c r="B800" s="32"/>
      <c r="C800" s="165" t="s">
        <v>882</v>
      </c>
      <c r="D800" s="165" t="s">
        <v>349</v>
      </c>
      <c r="E800" s="166" t="s">
        <v>883</v>
      </c>
      <c r="F800" s="167" t="s">
        <v>884</v>
      </c>
      <c r="G800" s="168" t="s">
        <v>307</v>
      </c>
      <c r="H800" s="169">
        <v>0.54300000000000004</v>
      </c>
      <c r="I800" s="170"/>
      <c r="J800" s="171">
        <f>ROUND(I800*H800,2)</f>
        <v>0</v>
      </c>
      <c r="K800" s="167" t="s">
        <v>171</v>
      </c>
      <c r="L800" s="172"/>
      <c r="M800" s="173" t="s">
        <v>19</v>
      </c>
      <c r="N800" s="174" t="s">
        <v>46</v>
      </c>
      <c r="P800" s="136">
        <f>O800*H800</f>
        <v>0</v>
      </c>
      <c r="Q800" s="136">
        <v>1</v>
      </c>
      <c r="R800" s="136">
        <f>Q800*H800</f>
        <v>0.54300000000000004</v>
      </c>
      <c r="S800" s="136">
        <v>0</v>
      </c>
      <c r="T800" s="137">
        <f>S800*H800</f>
        <v>0</v>
      </c>
      <c r="AR800" s="138" t="s">
        <v>223</v>
      </c>
      <c r="AT800" s="138" t="s">
        <v>349</v>
      </c>
      <c r="AU800" s="138" t="s">
        <v>84</v>
      </c>
      <c r="AY800" s="17" t="s">
        <v>165</v>
      </c>
      <c r="BE800" s="139">
        <f>IF(N800="základní",J800,0)</f>
        <v>0</v>
      </c>
      <c r="BF800" s="139">
        <f>IF(N800="snížená",J800,0)</f>
        <v>0</v>
      </c>
      <c r="BG800" s="139">
        <f>IF(N800="zákl. přenesená",J800,0)</f>
        <v>0</v>
      </c>
      <c r="BH800" s="139">
        <f>IF(N800="sníž. přenesená",J800,0)</f>
        <v>0</v>
      </c>
      <c r="BI800" s="139">
        <f>IF(N800="nulová",J800,0)</f>
        <v>0</v>
      </c>
      <c r="BJ800" s="17" t="s">
        <v>14</v>
      </c>
      <c r="BK800" s="139">
        <f>ROUND(I800*H800,2)</f>
        <v>0</v>
      </c>
      <c r="BL800" s="17" t="s">
        <v>172</v>
      </c>
      <c r="BM800" s="138" t="s">
        <v>885</v>
      </c>
    </row>
    <row r="801" spans="2:65" s="13" customFormat="1">
      <c r="B801" s="151"/>
      <c r="D801" s="145" t="s">
        <v>176</v>
      </c>
      <c r="F801" s="153" t="s">
        <v>886</v>
      </c>
      <c r="H801" s="154">
        <v>0.54300000000000004</v>
      </c>
      <c r="I801" s="155"/>
      <c r="L801" s="151"/>
      <c r="M801" s="156"/>
      <c r="T801" s="157"/>
      <c r="AT801" s="152" t="s">
        <v>176</v>
      </c>
      <c r="AU801" s="152" t="s">
        <v>84</v>
      </c>
      <c r="AV801" s="13" t="s">
        <v>84</v>
      </c>
      <c r="AW801" s="13" t="s">
        <v>4</v>
      </c>
      <c r="AX801" s="13" t="s">
        <v>14</v>
      </c>
      <c r="AY801" s="152" t="s">
        <v>165</v>
      </c>
    </row>
    <row r="802" spans="2:65" s="1" customFormat="1" ht="24.15" customHeight="1">
      <c r="B802" s="32"/>
      <c r="C802" s="165" t="s">
        <v>887</v>
      </c>
      <c r="D802" s="165" t="s">
        <v>349</v>
      </c>
      <c r="E802" s="166" t="s">
        <v>888</v>
      </c>
      <c r="F802" s="167" t="s">
        <v>889</v>
      </c>
      <c r="G802" s="168" t="s">
        <v>307</v>
      </c>
      <c r="H802" s="169">
        <v>0.78800000000000003</v>
      </c>
      <c r="I802" s="170"/>
      <c r="J802" s="171">
        <f>ROUND(I802*H802,2)</f>
        <v>0</v>
      </c>
      <c r="K802" s="167" t="s">
        <v>171</v>
      </c>
      <c r="L802" s="172"/>
      <c r="M802" s="173" t="s">
        <v>19</v>
      </c>
      <c r="N802" s="174" t="s">
        <v>46</v>
      </c>
      <c r="P802" s="136">
        <f>O802*H802</f>
        <v>0</v>
      </c>
      <c r="Q802" s="136">
        <v>1</v>
      </c>
      <c r="R802" s="136">
        <f>Q802*H802</f>
        <v>0.78800000000000003</v>
      </c>
      <c r="S802" s="136">
        <v>0</v>
      </c>
      <c r="T802" s="137">
        <f>S802*H802</f>
        <v>0</v>
      </c>
      <c r="AR802" s="138" t="s">
        <v>223</v>
      </c>
      <c r="AT802" s="138" t="s">
        <v>349</v>
      </c>
      <c r="AU802" s="138" t="s">
        <v>84</v>
      </c>
      <c r="AY802" s="17" t="s">
        <v>165</v>
      </c>
      <c r="BE802" s="139">
        <f>IF(N802="základní",J802,0)</f>
        <v>0</v>
      </c>
      <c r="BF802" s="139">
        <f>IF(N802="snížená",J802,0)</f>
        <v>0</v>
      </c>
      <c r="BG802" s="139">
        <f>IF(N802="zákl. přenesená",J802,0)</f>
        <v>0</v>
      </c>
      <c r="BH802" s="139">
        <f>IF(N802="sníž. přenesená",J802,0)</f>
        <v>0</v>
      </c>
      <c r="BI802" s="139">
        <f>IF(N802="nulová",J802,0)</f>
        <v>0</v>
      </c>
      <c r="BJ802" s="17" t="s">
        <v>14</v>
      </c>
      <c r="BK802" s="139">
        <f>ROUND(I802*H802,2)</f>
        <v>0</v>
      </c>
      <c r="BL802" s="17" t="s">
        <v>172</v>
      </c>
      <c r="BM802" s="138" t="s">
        <v>890</v>
      </c>
    </row>
    <row r="803" spans="2:65" s="12" customFormat="1">
      <c r="B803" s="144"/>
      <c r="D803" s="145" t="s">
        <v>176</v>
      </c>
      <c r="E803" s="146" t="s">
        <v>19</v>
      </c>
      <c r="F803" s="147" t="s">
        <v>873</v>
      </c>
      <c r="H803" s="146" t="s">
        <v>19</v>
      </c>
      <c r="I803" s="148"/>
      <c r="L803" s="144"/>
      <c r="M803" s="149"/>
      <c r="T803" s="150"/>
      <c r="AT803" s="146" t="s">
        <v>176</v>
      </c>
      <c r="AU803" s="146" t="s">
        <v>84</v>
      </c>
      <c r="AV803" s="12" t="s">
        <v>14</v>
      </c>
      <c r="AW803" s="12" t="s">
        <v>37</v>
      </c>
      <c r="AX803" s="12" t="s">
        <v>75</v>
      </c>
      <c r="AY803" s="146" t="s">
        <v>165</v>
      </c>
    </row>
    <row r="804" spans="2:65" s="13" customFormat="1">
      <c r="B804" s="151"/>
      <c r="D804" s="145" t="s">
        <v>176</v>
      </c>
      <c r="E804" s="152" t="s">
        <v>19</v>
      </c>
      <c r="F804" s="153" t="s">
        <v>874</v>
      </c>
      <c r="H804" s="154">
        <v>0.75</v>
      </c>
      <c r="I804" s="155"/>
      <c r="L804" s="151"/>
      <c r="M804" s="156"/>
      <c r="T804" s="157"/>
      <c r="AT804" s="152" t="s">
        <v>176</v>
      </c>
      <c r="AU804" s="152" t="s">
        <v>84</v>
      </c>
      <c r="AV804" s="13" t="s">
        <v>84</v>
      </c>
      <c r="AW804" s="13" t="s">
        <v>37</v>
      </c>
      <c r="AX804" s="13" t="s">
        <v>75</v>
      </c>
      <c r="AY804" s="152" t="s">
        <v>165</v>
      </c>
    </row>
    <row r="805" spans="2:65" s="14" customFormat="1">
      <c r="B805" s="158"/>
      <c r="D805" s="145" t="s">
        <v>176</v>
      </c>
      <c r="E805" s="159" t="s">
        <v>19</v>
      </c>
      <c r="F805" s="160" t="s">
        <v>179</v>
      </c>
      <c r="H805" s="161">
        <v>0.75</v>
      </c>
      <c r="I805" s="162"/>
      <c r="L805" s="158"/>
      <c r="M805" s="163"/>
      <c r="T805" s="164"/>
      <c r="AT805" s="159" t="s">
        <v>176</v>
      </c>
      <c r="AU805" s="159" t="s">
        <v>84</v>
      </c>
      <c r="AV805" s="14" t="s">
        <v>172</v>
      </c>
      <c r="AW805" s="14" t="s">
        <v>37</v>
      </c>
      <c r="AX805" s="14" t="s">
        <v>14</v>
      </c>
      <c r="AY805" s="159" t="s">
        <v>165</v>
      </c>
    </row>
    <row r="806" spans="2:65" s="13" customFormat="1">
      <c r="B806" s="151"/>
      <c r="D806" s="145" t="s">
        <v>176</v>
      </c>
      <c r="F806" s="153" t="s">
        <v>891</v>
      </c>
      <c r="H806" s="154">
        <v>0.78800000000000003</v>
      </c>
      <c r="I806" s="155"/>
      <c r="L806" s="151"/>
      <c r="M806" s="156"/>
      <c r="T806" s="157"/>
      <c r="AT806" s="152" t="s">
        <v>176</v>
      </c>
      <c r="AU806" s="152" t="s">
        <v>84</v>
      </c>
      <c r="AV806" s="13" t="s">
        <v>84</v>
      </c>
      <c r="AW806" s="13" t="s">
        <v>4</v>
      </c>
      <c r="AX806" s="13" t="s">
        <v>14</v>
      </c>
      <c r="AY806" s="152" t="s">
        <v>165</v>
      </c>
    </row>
    <row r="807" spans="2:65" s="1" customFormat="1" ht="33" customHeight="1">
      <c r="B807" s="32"/>
      <c r="C807" s="127" t="s">
        <v>892</v>
      </c>
      <c r="D807" s="127" t="s">
        <v>167</v>
      </c>
      <c r="E807" s="128" t="s">
        <v>893</v>
      </c>
      <c r="F807" s="129" t="s">
        <v>894</v>
      </c>
      <c r="G807" s="130" t="s">
        <v>307</v>
      </c>
      <c r="H807" s="131">
        <v>0.249</v>
      </c>
      <c r="I807" s="132"/>
      <c r="J807" s="133">
        <f>ROUND(I807*H807,2)</f>
        <v>0</v>
      </c>
      <c r="K807" s="129" t="s">
        <v>171</v>
      </c>
      <c r="L807" s="32"/>
      <c r="M807" s="134" t="s">
        <v>19</v>
      </c>
      <c r="N807" s="135" t="s">
        <v>46</v>
      </c>
      <c r="P807" s="136">
        <f>O807*H807</f>
        <v>0</v>
      </c>
      <c r="Q807" s="136">
        <v>1.221E-2</v>
      </c>
      <c r="R807" s="136">
        <f>Q807*H807</f>
        <v>3.0402900000000002E-3</v>
      </c>
      <c r="S807" s="136">
        <v>0</v>
      </c>
      <c r="T807" s="137">
        <f>S807*H807</f>
        <v>0</v>
      </c>
      <c r="AR807" s="138" t="s">
        <v>172</v>
      </c>
      <c r="AT807" s="138" t="s">
        <v>167</v>
      </c>
      <c r="AU807" s="138" t="s">
        <v>84</v>
      </c>
      <c r="AY807" s="17" t="s">
        <v>165</v>
      </c>
      <c r="BE807" s="139">
        <f>IF(N807="základní",J807,0)</f>
        <v>0</v>
      </c>
      <c r="BF807" s="139">
        <f>IF(N807="snížená",J807,0)</f>
        <v>0</v>
      </c>
      <c r="BG807" s="139">
        <f>IF(N807="zákl. přenesená",J807,0)</f>
        <v>0</v>
      </c>
      <c r="BH807" s="139">
        <f>IF(N807="sníž. přenesená",J807,0)</f>
        <v>0</v>
      </c>
      <c r="BI807" s="139">
        <f>IF(N807="nulová",J807,0)</f>
        <v>0</v>
      </c>
      <c r="BJ807" s="17" t="s">
        <v>14</v>
      </c>
      <c r="BK807" s="139">
        <f>ROUND(I807*H807,2)</f>
        <v>0</v>
      </c>
      <c r="BL807" s="17" t="s">
        <v>172</v>
      </c>
      <c r="BM807" s="138" t="s">
        <v>895</v>
      </c>
    </row>
    <row r="808" spans="2:65" s="1" customFormat="1">
      <c r="B808" s="32"/>
      <c r="D808" s="140" t="s">
        <v>174</v>
      </c>
      <c r="F808" s="141" t="s">
        <v>896</v>
      </c>
      <c r="I808" s="142"/>
      <c r="L808" s="32"/>
      <c r="M808" s="143"/>
      <c r="T808" s="53"/>
      <c r="AT808" s="17" t="s">
        <v>174</v>
      </c>
      <c r="AU808" s="17" t="s">
        <v>84</v>
      </c>
    </row>
    <row r="809" spans="2:65" s="12" customFormat="1">
      <c r="B809" s="144"/>
      <c r="D809" s="145" t="s">
        <v>176</v>
      </c>
      <c r="E809" s="146" t="s">
        <v>19</v>
      </c>
      <c r="F809" s="147" t="s">
        <v>897</v>
      </c>
      <c r="H809" s="146" t="s">
        <v>19</v>
      </c>
      <c r="I809" s="148"/>
      <c r="L809" s="144"/>
      <c r="M809" s="149"/>
      <c r="T809" s="150"/>
      <c r="AT809" s="146" t="s">
        <v>176</v>
      </c>
      <c r="AU809" s="146" t="s">
        <v>84</v>
      </c>
      <c r="AV809" s="12" t="s">
        <v>14</v>
      </c>
      <c r="AW809" s="12" t="s">
        <v>37</v>
      </c>
      <c r="AX809" s="12" t="s">
        <v>75</v>
      </c>
      <c r="AY809" s="146" t="s">
        <v>165</v>
      </c>
    </row>
    <row r="810" spans="2:65" s="13" customFormat="1">
      <c r="B810" s="151"/>
      <c r="D810" s="145" t="s">
        <v>176</v>
      </c>
      <c r="E810" s="152" t="s">
        <v>19</v>
      </c>
      <c r="F810" s="153" t="s">
        <v>898</v>
      </c>
      <c r="H810" s="154">
        <v>0.249</v>
      </c>
      <c r="I810" s="155"/>
      <c r="L810" s="151"/>
      <c r="M810" s="156"/>
      <c r="T810" s="157"/>
      <c r="AT810" s="152" t="s">
        <v>176</v>
      </c>
      <c r="AU810" s="152" t="s">
        <v>84</v>
      </c>
      <c r="AV810" s="13" t="s">
        <v>84</v>
      </c>
      <c r="AW810" s="13" t="s">
        <v>37</v>
      </c>
      <c r="AX810" s="13" t="s">
        <v>75</v>
      </c>
      <c r="AY810" s="152" t="s">
        <v>165</v>
      </c>
    </row>
    <row r="811" spans="2:65" s="14" customFormat="1">
      <c r="B811" s="158"/>
      <c r="D811" s="145" t="s">
        <v>176</v>
      </c>
      <c r="E811" s="159" t="s">
        <v>19</v>
      </c>
      <c r="F811" s="160" t="s">
        <v>179</v>
      </c>
      <c r="H811" s="161">
        <v>0.249</v>
      </c>
      <c r="I811" s="162"/>
      <c r="L811" s="158"/>
      <c r="M811" s="163"/>
      <c r="T811" s="164"/>
      <c r="AT811" s="159" t="s">
        <v>176</v>
      </c>
      <c r="AU811" s="159" t="s">
        <v>84</v>
      </c>
      <c r="AV811" s="14" t="s">
        <v>172</v>
      </c>
      <c r="AW811" s="14" t="s">
        <v>37</v>
      </c>
      <c r="AX811" s="14" t="s">
        <v>14</v>
      </c>
      <c r="AY811" s="159" t="s">
        <v>165</v>
      </c>
    </row>
    <row r="812" spans="2:65" s="1" customFormat="1" ht="21.75" customHeight="1">
      <c r="B812" s="32"/>
      <c r="C812" s="165" t="s">
        <v>899</v>
      </c>
      <c r="D812" s="165" t="s">
        <v>349</v>
      </c>
      <c r="E812" s="166" t="s">
        <v>900</v>
      </c>
      <c r="F812" s="167" t="s">
        <v>901</v>
      </c>
      <c r="G812" s="168" t="s">
        <v>307</v>
      </c>
      <c r="H812" s="169">
        <v>0.251</v>
      </c>
      <c r="I812" s="170"/>
      <c r="J812" s="171">
        <f>ROUND(I812*H812,2)</f>
        <v>0</v>
      </c>
      <c r="K812" s="167" t="s">
        <v>171</v>
      </c>
      <c r="L812" s="172"/>
      <c r="M812" s="173" t="s">
        <v>19</v>
      </c>
      <c r="N812" s="174" t="s">
        <v>46</v>
      </c>
      <c r="P812" s="136">
        <f>O812*H812</f>
        <v>0</v>
      </c>
      <c r="Q812" s="136">
        <v>1</v>
      </c>
      <c r="R812" s="136">
        <f>Q812*H812</f>
        <v>0.251</v>
      </c>
      <c r="S812" s="136">
        <v>0</v>
      </c>
      <c r="T812" s="137">
        <f>S812*H812</f>
        <v>0</v>
      </c>
      <c r="AR812" s="138" t="s">
        <v>223</v>
      </c>
      <c r="AT812" s="138" t="s">
        <v>349</v>
      </c>
      <c r="AU812" s="138" t="s">
        <v>84</v>
      </c>
      <c r="AY812" s="17" t="s">
        <v>165</v>
      </c>
      <c r="BE812" s="139">
        <f>IF(N812="základní",J812,0)</f>
        <v>0</v>
      </c>
      <c r="BF812" s="139">
        <f>IF(N812="snížená",J812,0)</f>
        <v>0</v>
      </c>
      <c r="BG812" s="139">
        <f>IF(N812="zákl. přenesená",J812,0)</f>
        <v>0</v>
      </c>
      <c r="BH812" s="139">
        <f>IF(N812="sníž. přenesená",J812,0)</f>
        <v>0</v>
      </c>
      <c r="BI812" s="139">
        <f>IF(N812="nulová",J812,0)</f>
        <v>0</v>
      </c>
      <c r="BJ812" s="17" t="s">
        <v>14</v>
      </c>
      <c r="BK812" s="139">
        <f>ROUND(I812*H812,2)</f>
        <v>0</v>
      </c>
      <c r="BL812" s="17" t="s">
        <v>172</v>
      </c>
      <c r="BM812" s="138" t="s">
        <v>902</v>
      </c>
    </row>
    <row r="813" spans="2:65" s="13" customFormat="1">
      <c r="B813" s="151"/>
      <c r="D813" s="145" t="s">
        <v>176</v>
      </c>
      <c r="F813" s="153" t="s">
        <v>903</v>
      </c>
      <c r="H813" s="154">
        <v>0.251</v>
      </c>
      <c r="I813" s="155"/>
      <c r="L813" s="151"/>
      <c r="M813" s="156"/>
      <c r="T813" s="157"/>
      <c r="AT813" s="152" t="s">
        <v>176</v>
      </c>
      <c r="AU813" s="152" t="s">
        <v>84</v>
      </c>
      <c r="AV813" s="13" t="s">
        <v>84</v>
      </c>
      <c r="AW813" s="13" t="s">
        <v>4</v>
      </c>
      <c r="AX813" s="13" t="s">
        <v>14</v>
      </c>
      <c r="AY813" s="152" t="s">
        <v>165</v>
      </c>
    </row>
    <row r="814" spans="2:65" s="1" customFormat="1" ht="24.15" customHeight="1">
      <c r="B814" s="32"/>
      <c r="C814" s="127" t="s">
        <v>472</v>
      </c>
      <c r="D814" s="127" t="s">
        <v>167</v>
      </c>
      <c r="E814" s="128" t="s">
        <v>904</v>
      </c>
      <c r="F814" s="129" t="s">
        <v>905</v>
      </c>
      <c r="G814" s="130" t="s">
        <v>213</v>
      </c>
      <c r="H814" s="131">
        <v>7.835</v>
      </c>
      <c r="I814" s="132"/>
      <c r="J814" s="133">
        <f>ROUND(I814*H814,2)</f>
        <v>0</v>
      </c>
      <c r="K814" s="129" t="s">
        <v>171</v>
      </c>
      <c r="L814" s="32"/>
      <c r="M814" s="134" t="s">
        <v>19</v>
      </c>
      <c r="N814" s="135" t="s">
        <v>46</v>
      </c>
      <c r="P814" s="136">
        <f>O814*H814</f>
        <v>0</v>
      </c>
      <c r="Q814" s="136">
        <v>2.5019800000000001</v>
      </c>
      <c r="R814" s="136">
        <f>Q814*H814</f>
        <v>19.603013300000001</v>
      </c>
      <c r="S814" s="136">
        <v>0</v>
      </c>
      <c r="T814" s="137">
        <f>S814*H814</f>
        <v>0</v>
      </c>
      <c r="AR814" s="138" t="s">
        <v>172</v>
      </c>
      <c r="AT814" s="138" t="s">
        <v>167</v>
      </c>
      <c r="AU814" s="138" t="s">
        <v>84</v>
      </c>
      <c r="AY814" s="17" t="s">
        <v>165</v>
      </c>
      <c r="BE814" s="139">
        <f>IF(N814="základní",J814,0)</f>
        <v>0</v>
      </c>
      <c r="BF814" s="139">
        <f>IF(N814="snížená",J814,0)</f>
        <v>0</v>
      </c>
      <c r="BG814" s="139">
        <f>IF(N814="zákl. přenesená",J814,0)</f>
        <v>0</v>
      </c>
      <c r="BH814" s="139">
        <f>IF(N814="sníž. přenesená",J814,0)</f>
        <v>0</v>
      </c>
      <c r="BI814" s="139">
        <f>IF(N814="nulová",J814,0)</f>
        <v>0</v>
      </c>
      <c r="BJ814" s="17" t="s">
        <v>14</v>
      </c>
      <c r="BK814" s="139">
        <f>ROUND(I814*H814,2)</f>
        <v>0</v>
      </c>
      <c r="BL814" s="17" t="s">
        <v>172</v>
      </c>
      <c r="BM814" s="138" t="s">
        <v>906</v>
      </c>
    </row>
    <row r="815" spans="2:65" s="1" customFormat="1">
      <c r="B815" s="32"/>
      <c r="D815" s="140" t="s">
        <v>174</v>
      </c>
      <c r="F815" s="141" t="s">
        <v>907</v>
      </c>
      <c r="I815" s="142"/>
      <c r="L815" s="32"/>
      <c r="M815" s="143"/>
      <c r="T815" s="53"/>
      <c r="AT815" s="17" t="s">
        <v>174</v>
      </c>
      <c r="AU815" s="17" t="s">
        <v>84</v>
      </c>
    </row>
    <row r="816" spans="2:65" s="12" customFormat="1">
      <c r="B816" s="144"/>
      <c r="D816" s="145" t="s">
        <v>176</v>
      </c>
      <c r="E816" s="146" t="s">
        <v>19</v>
      </c>
      <c r="F816" s="147" t="s">
        <v>703</v>
      </c>
      <c r="H816" s="146" t="s">
        <v>19</v>
      </c>
      <c r="I816" s="148"/>
      <c r="L816" s="144"/>
      <c r="M816" s="149"/>
      <c r="T816" s="150"/>
      <c r="AT816" s="146" t="s">
        <v>176</v>
      </c>
      <c r="AU816" s="146" t="s">
        <v>84</v>
      </c>
      <c r="AV816" s="12" t="s">
        <v>14</v>
      </c>
      <c r="AW816" s="12" t="s">
        <v>37</v>
      </c>
      <c r="AX816" s="12" t="s">
        <v>75</v>
      </c>
      <c r="AY816" s="146" t="s">
        <v>165</v>
      </c>
    </row>
    <row r="817" spans="2:65" s="13" customFormat="1">
      <c r="B817" s="151"/>
      <c r="D817" s="145" t="s">
        <v>176</v>
      </c>
      <c r="E817" s="152" t="s">
        <v>19</v>
      </c>
      <c r="F817" s="153" t="s">
        <v>908</v>
      </c>
      <c r="H817" s="154">
        <v>1.331</v>
      </c>
      <c r="I817" s="155"/>
      <c r="L817" s="151"/>
      <c r="M817" s="156"/>
      <c r="T817" s="157"/>
      <c r="AT817" s="152" t="s">
        <v>176</v>
      </c>
      <c r="AU817" s="152" t="s">
        <v>84</v>
      </c>
      <c r="AV817" s="13" t="s">
        <v>84</v>
      </c>
      <c r="AW817" s="13" t="s">
        <v>37</v>
      </c>
      <c r="AX817" s="13" t="s">
        <v>75</v>
      </c>
      <c r="AY817" s="152" t="s">
        <v>165</v>
      </c>
    </row>
    <row r="818" spans="2:65" s="12" customFormat="1">
      <c r="B818" s="144"/>
      <c r="D818" s="145" t="s">
        <v>176</v>
      </c>
      <c r="E818" s="146" t="s">
        <v>19</v>
      </c>
      <c r="F818" s="147" t="s">
        <v>909</v>
      </c>
      <c r="H818" s="146" t="s">
        <v>19</v>
      </c>
      <c r="I818" s="148"/>
      <c r="L818" s="144"/>
      <c r="M818" s="149"/>
      <c r="T818" s="150"/>
      <c r="AT818" s="146" t="s">
        <v>176</v>
      </c>
      <c r="AU818" s="146" t="s">
        <v>84</v>
      </c>
      <c r="AV818" s="12" t="s">
        <v>14</v>
      </c>
      <c r="AW818" s="12" t="s">
        <v>37</v>
      </c>
      <c r="AX818" s="12" t="s">
        <v>75</v>
      </c>
      <c r="AY818" s="146" t="s">
        <v>165</v>
      </c>
    </row>
    <row r="819" spans="2:65" s="13" customFormat="1">
      <c r="B819" s="151"/>
      <c r="D819" s="145" t="s">
        <v>176</v>
      </c>
      <c r="E819" s="152" t="s">
        <v>19</v>
      </c>
      <c r="F819" s="153" t="s">
        <v>910</v>
      </c>
      <c r="H819" s="154">
        <v>4.0839999999999996</v>
      </c>
      <c r="I819" s="155"/>
      <c r="L819" s="151"/>
      <c r="M819" s="156"/>
      <c r="T819" s="157"/>
      <c r="AT819" s="152" t="s">
        <v>176</v>
      </c>
      <c r="AU819" s="152" t="s">
        <v>84</v>
      </c>
      <c r="AV819" s="13" t="s">
        <v>84</v>
      </c>
      <c r="AW819" s="13" t="s">
        <v>37</v>
      </c>
      <c r="AX819" s="13" t="s">
        <v>75</v>
      </c>
      <c r="AY819" s="152" t="s">
        <v>165</v>
      </c>
    </row>
    <row r="820" spans="2:65" s="12" customFormat="1">
      <c r="B820" s="144"/>
      <c r="D820" s="145" t="s">
        <v>176</v>
      </c>
      <c r="E820" s="146" t="s">
        <v>19</v>
      </c>
      <c r="F820" s="147" t="s">
        <v>911</v>
      </c>
      <c r="H820" s="146" t="s">
        <v>19</v>
      </c>
      <c r="I820" s="148"/>
      <c r="L820" s="144"/>
      <c r="M820" s="149"/>
      <c r="T820" s="150"/>
      <c r="AT820" s="146" t="s">
        <v>176</v>
      </c>
      <c r="AU820" s="146" t="s">
        <v>84</v>
      </c>
      <c r="AV820" s="12" t="s">
        <v>14</v>
      </c>
      <c r="AW820" s="12" t="s">
        <v>37</v>
      </c>
      <c r="AX820" s="12" t="s">
        <v>75</v>
      </c>
      <c r="AY820" s="146" t="s">
        <v>165</v>
      </c>
    </row>
    <row r="821" spans="2:65" s="13" customFormat="1">
      <c r="B821" s="151"/>
      <c r="D821" s="145" t="s">
        <v>176</v>
      </c>
      <c r="E821" s="152" t="s">
        <v>19</v>
      </c>
      <c r="F821" s="153" t="s">
        <v>912</v>
      </c>
      <c r="H821" s="154">
        <v>2.42</v>
      </c>
      <c r="I821" s="155"/>
      <c r="L821" s="151"/>
      <c r="M821" s="156"/>
      <c r="T821" s="157"/>
      <c r="AT821" s="152" t="s">
        <v>176</v>
      </c>
      <c r="AU821" s="152" t="s">
        <v>84</v>
      </c>
      <c r="AV821" s="13" t="s">
        <v>84</v>
      </c>
      <c r="AW821" s="13" t="s">
        <v>37</v>
      </c>
      <c r="AX821" s="13" t="s">
        <v>75</v>
      </c>
      <c r="AY821" s="152" t="s">
        <v>165</v>
      </c>
    </row>
    <row r="822" spans="2:65" s="14" customFormat="1">
      <c r="B822" s="158"/>
      <c r="D822" s="145" t="s">
        <v>176</v>
      </c>
      <c r="E822" s="159" t="s">
        <v>19</v>
      </c>
      <c r="F822" s="160" t="s">
        <v>179</v>
      </c>
      <c r="H822" s="161">
        <v>7.835</v>
      </c>
      <c r="I822" s="162"/>
      <c r="L822" s="158"/>
      <c r="M822" s="163"/>
      <c r="T822" s="164"/>
      <c r="AT822" s="159" t="s">
        <v>176</v>
      </c>
      <c r="AU822" s="159" t="s">
        <v>84</v>
      </c>
      <c r="AV822" s="14" t="s">
        <v>172</v>
      </c>
      <c r="AW822" s="14" t="s">
        <v>37</v>
      </c>
      <c r="AX822" s="14" t="s">
        <v>14</v>
      </c>
      <c r="AY822" s="159" t="s">
        <v>165</v>
      </c>
    </row>
    <row r="823" spans="2:65" s="1" customFormat="1" ht="24.15" customHeight="1">
      <c r="B823" s="32"/>
      <c r="C823" s="127" t="s">
        <v>913</v>
      </c>
      <c r="D823" s="127" t="s">
        <v>167</v>
      </c>
      <c r="E823" s="128" t="s">
        <v>914</v>
      </c>
      <c r="F823" s="129" t="s">
        <v>915</v>
      </c>
      <c r="G823" s="130" t="s">
        <v>170</v>
      </c>
      <c r="H823" s="131">
        <v>57.475000000000001</v>
      </c>
      <c r="I823" s="132"/>
      <c r="J823" s="133">
        <f>ROUND(I823*H823,2)</f>
        <v>0</v>
      </c>
      <c r="K823" s="129" t="s">
        <v>171</v>
      </c>
      <c r="L823" s="32"/>
      <c r="M823" s="134" t="s">
        <v>19</v>
      </c>
      <c r="N823" s="135" t="s">
        <v>46</v>
      </c>
      <c r="P823" s="136">
        <f>O823*H823</f>
        <v>0</v>
      </c>
      <c r="Q823" s="136">
        <v>1.1169999999999999E-2</v>
      </c>
      <c r="R823" s="136">
        <f>Q823*H823</f>
        <v>0.64199574999999998</v>
      </c>
      <c r="S823" s="136">
        <v>0</v>
      </c>
      <c r="T823" s="137">
        <f>S823*H823</f>
        <v>0</v>
      </c>
      <c r="AR823" s="138" t="s">
        <v>172</v>
      </c>
      <c r="AT823" s="138" t="s">
        <v>167</v>
      </c>
      <c r="AU823" s="138" t="s">
        <v>84</v>
      </c>
      <c r="AY823" s="17" t="s">
        <v>165</v>
      </c>
      <c r="BE823" s="139">
        <f>IF(N823="základní",J823,0)</f>
        <v>0</v>
      </c>
      <c r="BF823" s="139">
        <f>IF(N823="snížená",J823,0)</f>
        <v>0</v>
      </c>
      <c r="BG823" s="139">
        <f>IF(N823="zákl. přenesená",J823,0)</f>
        <v>0</v>
      </c>
      <c r="BH823" s="139">
        <f>IF(N823="sníž. přenesená",J823,0)</f>
        <v>0</v>
      </c>
      <c r="BI823" s="139">
        <f>IF(N823="nulová",J823,0)</f>
        <v>0</v>
      </c>
      <c r="BJ823" s="17" t="s">
        <v>14</v>
      </c>
      <c r="BK823" s="139">
        <f>ROUND(I823*H823,2)</f>
        <v>0</v>
      </c>
      <c r="BL823" s="17" t="s">
        <v>172</v>
      </c>
      <c r="BM823" s="138" t="s">
        <v>916</v>
      </c>
    </row>
    <row r="824" spans="2:65" s="1" customFormat="1">
      <c r="B824" s="32"/>
      <c r="D824" s="140" t="s">
        <v>174</v>
      </c>
      <c r="F824" s="141" t="s">
        <v>917</v>
      </c>
      <c r="I824" s="142"/>
      <c r="L824" s="32"/>
      <c r="M824" s="143"/>
      <c r="T824" s="53"/>
      <c r="AT824" s="17" t="s">
        <v>174</v>
      </c>
      <c r="AU824" s="17" t="s">
        <v>84</v>
      </c>
    </row>
    <row r="825" spans="2:65" s="12" customFormat="1">
      <c r="B825" s="144"/>
      <c r="D825" s="145" t="s">
        <v>176</v>
      </c>
      <c r="E825" s="146" t="s">
        <v>19</v>
      </c>
      <c r="F825" s="147" t="s">
        <v>703</v>
      </c>
      <c r="H825" s="146" t="s">
        <v>19</v>
      </c>
      <c r="I825" s="148"/>
      <c r="L825" s="144"/>
      <c r="M825" s="149"/>
      <c r="T825" s="150"/>
      <c r="AT825" s="146" t="s">
        <v>176</v>
      </c>
      <c r="AU825" s="146" t="s">
        <v>84</v>
      </c>
      <c r="AV825" s="12" t="s">
        <v>14</v>
      </c>
      <c r="AW825" s="12" t="s">
        <v>37</v>
      </c>
      <c r="AX825" s="12" t="s">
        <v>75</v>
      </c>
      <c r="AY825" s="146" t="s">
        <v>165</v>
      </c>
    </row>
    <row r="826" spans="2:65" s="13" customFormat="1">
      <c r="B826" s="151"/>
      <c r="D826" s="145" t="s">
        <v>176</v>
      </c>
      <c r="E826" s="152" t="s">
        <v>19</v>
      </c>
      <c r="F826" s="153" t="s">
        <v>918</v>
      </c>
      <c r="H826" s="154">
        <v>12.1</v>
      </c>
      <c r="I826" s="155"/>
      <c r="L826" s="151"/>
      <c r="M826" s="156"/>
      <c r="T826" s="157"/>
      <c r="AT826" s="152" t="s">
        <v>176</v>
      </c>
      <c r="AU826" s="152" t="s">
        <v>84</v>
      </c>
      <c r="AV826" s="13" t="s">
        <v>84</v>
      </c>
      <c r="AW826" s="13" t="s">
        <v>37</v>
      </c>
      <c r="AX826" s="13" t="s">
        <v>75</v>
      </c>
      <c r="AY826" s="152" t="s">
        <v>165</v>
      </c>
    </row>
    <row r="827" spans="2:65" s="12" customFormat="1">
      <c r="B827" s="144"/>
      <c r="D827" s="145" t="s">
        <v>176</v>
      </c>
      <c r="E827" s="146" t="s">
        <v>19</v>
      </c>
      <c r="F827" s="147" t="s">
        <v>909</v>
      </c>
      <c r="H827" s="146" t="s">
        <v>19</v>
      </c>
      <c r="I827" s="148"/>
      <c r="L827" s="144"/>
      <c r="M827" s="149"/>
      <c r="T827" s="150"/>
      <c r="AT827" s="146" t="s">
        <v>176</v>
      </c>
      <c r="AU827" s="146" t="s">
        <v>84</v>
      </c>
      <c r="AV827" s="12" t="s">
        <v>14</v>
      </c>
      <c r="AW827" s="12" t="s">
        <v>37</v>
      </c>
      <c r="AX827" s="12" t="s">
        <v>75</v>
      </c>
      <c r="AY827" s="146" t="s">
        <v>165</v>
      </c>
    </row>
    <row r="828" spans="2:65" s="13" customFormat="1">
      <c r="B828" s="151"/>
      <c r="D828" s="145" t="s">
        <v>176</v>
      </c>
      <c r="E828" s="152" t="s">
        <v>19</v>
      </c>
      <c r="F828" s="153" t="s">
        <v>919</v>
      </c>
      <c r="H828" s="154">
        <v>21.175000000000001</v>
      </c>
      <c r="I828" s="155"/>
      <c r="L828" s="151"/>
      <c r="M828" s="156"/>
      <c r="T828" s="157"/>
      <c r="AT828" s="152" t="s">
        <v>176</v>
      </c>
      <c r="AU828" s="152" t="s">
        <v>84</v>
      </c>
      <c r="AV828" s="13" t="s">
        <v>84</v>
      </c>
      <c r="AW828" s="13" t="s">
        <v>37</v>
      </c>
      <c r="AX828" s="13" t="s">
        <v>75</v>
      </c>
      <c r="AY828" s="152" t="s">
        <v>165</v>
      </c>
    </row>
    <row r="829" spans="2:65" s="12" customFormat="1">
      <c r="B829" s="144"/>
      <c r="D829" s="145" t="s">
        <v>176</v>
      </c>
      <c r="E829" s="146" t="s">
        <v>19</v>
      </c>
      <c r="F829" s="147" t="s">
        <v>911</v>
      </c>
      <c r="H829" s="146" t="s">
        <v>19</v>
      </c>
      <c r="I829" s="148"/>
      <c r="L829" s="144"/>
      <c r="M829" s="149"/>
      <c r="T829" s="150"/>
      <c r="AT829" s="146" t="s">
        <v>176</v>
      </c>
      <c r="AU829" s="146" t="s">
        <v>84</v>
      </c>
      <c r="AV829" s="12" t="s">
        <v>14</v>
      </c>
      <c r="AW829" s="12" t="s">
        <v>37</v>
      </c>
      <c r="AX829" s="12" t="s">
        <v>75</v>
      </c>
      <c r="AY829" s="146" t="s">
        <v>165</v>
      </c>
    </row>
    <row r="830" spans="2:65" s="13" customFormat="1">
      <c r="B830" s="151"/>
      <c r="D830" s="145" t="s">
        <v>176</v>
      </c>
      <c r="E830" s="152" t="s">
        <v>19</v>
      </c>
      <c r="F830" s="153" t="s">
        <v>920</v>
      </c>
      <c r="H830" s="154">
        <v>24.2</v>
      </c>
      <c r="I830" s="155"/>
      <c r="L830" s="151"/>
      <c r="M830" s="156"/>
      <c r="T830" s="157"/>
      <c r="AT830" s="152" t="s">
        <v>176</v>
      </c>
      <c r="AU830" s="152" t="s">
        <v>84</v>
      </c>
      <c r="AV830" s="13" t="s">
        <v>84</v>
      </c>
      <c r="AW830" s="13" t="s">
        <v>37</v>
      </c>
      <c r="AX830" s="13" t="s">
        <v>75</v>
      </c>
      <c r="AY830" s="152" t="s">
        <v>165</v>
      </c>
    </row>
    <row r="831" spans="2:65" s="14" customFormat="1">
      <c r="B831" s="158"/>
      <c r="D831" s="145" t="s">
        <v>176</v>
      </c>
      <c r="E831" s="159" t="s">
        <v>19</v>
      </c>
      <c r="F831" s="160" t="s">
        <v>179</v>
      </c>
      <c r="H831" s="161">
        <v>57.475000000000001</v>
      </c>
      <c r="I831" s="162"/>
      <c r="L831" s="158"/>
      <c r="M831" s="163"/>
      <c r="T831" s="164"/>
      <c r="AT831" s="159" t="s">
        <v>176</v>
      </c>
      <c r="AU831" s="159" t="s">
        <v>84</v>
      </c>
      <c r="AV831" s="14" t="s">
        <v>172</v>
      </c>
      <c r="AW831" s="14" t="s">
        <v>37</v>
      </c>
      <c r="AX831" s="14" t="s">
        <v>14</v>
      </c>
      <c r="AY831" s="159" t="s">
        <v>165</v>
      </c>
    </row>
    <row r="832" spans="2:65" s="1" customFormat="1" ht="24.15" customHeight="1">
      <c r="B832" s="32"/>
      <c r="C832" s="127" t="s">
        <v>921</v>
      </c>
      <c r="D832" s="127" t="s">
        <v>167</v>
      </c>
      <c r="E832" s="128" t="s">
        <v>922</v>
      </c>
      <c r="F832" s="129" t="s">
        <v>923</v>
      </c>
      <c r="G832" s="130" t="s">
        <v>170</v>
      </c>
      <c r="H832" s="131">
        <v>57.475000000000001</v>
      </c>
      <c r="I832" s="132"/>
      <c r="J832" s="133">
        <f>ROUND(I832*H832,2)</f>
        <v>0</v>
      </c>
      <c r="K832" s="129" t="s">
        <v>171</v>
      </c>
      <c r="L832" s="32"/>
      <c r="M832" s="134" t="s">
        <v>19</v>
      </c>
      <c r="N832" s="135" t="s">
        <v>46</v>
      </c>
      <c r="P832" s="136">
        <f>O832*H832</f>
        <v>0</v>
      </c>
      <c r="Q832" s="136">
        <v>0</v>
      </c>
      <c r="R832" s="136">
        <f>Q832*H832</f>
        <v>0</v>
      </c>
      <c r="S832" s="136">
        <v>0</v>
      </c>
      <c r="T832" s="137">
        <f>S832*H832</f>
        <v>0</v>
      </c>
      <c r="AR832" s="138" t="s">
        <v>172</v>
      </c>
      <c r="AT832" s="138" t="s">
        <v>167</v>
      </c>
      <c r="AU832" s="138" t="s">
        <v>84</v>
      </c>
      <c r="AY832" s="17" t="s">
        <v>165</v>
      </c>
      <c r="BE832" s="139">
        <f>IF(N832="základní",J832,0)</f>
        <v>0</v>
      </c>
      <c r="BF832" s="139">
        <f>IF(N832="snížená",J832,0)</f>
        <v>0</v>
      </c>
      <c r="BG832" s="139">
        <f>IF(N832="zákl. přenesená",J832,0)</f>
        <v>0</v>
      </c>
      <c r="BH832" s="139">
        <f>IF(N832="sníž. přenesená",J832,0)</f>
        <v>0</v>
      </c>
      <c r="BI832" s="139">
        <f>IF(N832="nulová",J832,0)</f>
        <v>0</v>
      </c>
      <c r="BJ832" s="17" t="s">
        <v>14</v>
      </c>
      <c r="BK832" s="139">
        <f>ROUND(I832*H832,2)</f>
        <v>0</v>
      </c>
      <c r="BL832" s="17" t="s">
        <v>172</v>
      </c>
      <c r="BM832" s="138" t="s">
        <v>924</v>
      </c>
    </row>
    <row r="833" spans="2:65" s="1" customFormat="1">
      <c r="B833" s="32"/>
      <c r="D833" s="140" t="s">
        <v>174</v>
      </c>
      <c r="F833" s="141" t="s">
        <v>925</v>
      </c>
      <c r="I833" s="142"/>
      <c r="L833" s="32"/>
      <c r="M833" s="143"/>
      <c r="T833" s="53"/>
      <c r="AT833" s="17" t="s">
        <v>174</v>
      </c>
      <c r="AU833" s="17" t="s">
        <v>84</v>
      </c>
    </row>
    <row r="834" spans="2:65" s="12" customFormat="1">
      <c r="B834" s="144"/>
      <c r="D834" s="145" t="s">
        <v>176</v>
      </c>
      <c r="E834" s="146" t="s">
        <v>19</v>
      </c>
      <c r="F834" s="147" t="s">
        <v>703</v>
      </c>
      <c r="H834" s="146" t="s">
        <v>19</v>
      </c>
      <c r="I834" s="148"/>
      <c r="L834" s="144"/>
      <c r="M834" s="149"/>
      <c r="T834" s="150"/>
      <c r="AT834" s="146" t="s">
        <v>176</v>
      </c>
      <c r="AU834" s="146" t="s">
        <v>84</v>
      </c>
      <c r="AV834" s="12" t="s">
        <v>14</v>
      </c>
      <c r="AW834" s="12" t="s">
        <v>37</v>
      </c>
      <c r="AX834" s="12" t="s">
        <v>75</v>
      </c>
      <c r="AY834" s="146" t="s">
        <v>165</v>
      </c>
    </row>
    <row r="835" spans="2:65" s="13" customFormat="1">
      <c r="B835" s="151"/>
      <c r="D835" s="145" t="s">
        <v>176</v>
      </c>
      <c r="E835" s="152" t="s">
        <v>19</v>
      </c>
      <c r="F835" s="153" t="s">
        <v>918</v>
      </c>
      <c r="H835" s="154">
        <v>12.1</v>
      </c>
      <c r="I835" s="155"/>
      <c r="L835" s="151"/>
      <c r="M835" s="156"/>
      <c r="T835" s="157"/>
      <c r="AT835" s="152" t="s">
        <v>176</v>
      </c>
      <c r="AU835" s="152" t="s">
        <v>84</v>
      </c>
      <c r="AV835" s="13" t="s">
        <v>84</v>
      </c>
      <c r="AW835" s="13" t="s">
        <v>37</v>
      </c>
      <c r="AX835" s="13" t="s">
        <v>75</v>
      </c>
      <c r="AY835" s="152" t="s">
        <v>165</v>
      </c>
    </row>
    <row r="836" spans="2:65" s="12" customFormat="1">
      <c r="B836" s="144"/>
      <c r="D836" s="145" t="s">
        <v>176</v>
      </c>
      <c r="E836" s="146" t="s">
        <v>19</v>
      </c>
      <c r="F836" s="147" t="s">
        <v>909</v>
      </c>
      <c r="H836" s="146" t="s">
        <v>19</v>
      </c>
      <c r="I836" s="148"/>
      <c r="L836" s="144"/>
      <c r="M836" s="149"/>
      <c r="T836" s="150"/>
      <c r="AT836" s="146" t="s">
        <v>176</v>
      </c>
      <c r="AU836" s="146" t="s">
        <v>84</v>
      </c>
      <c r="AV836" s="12" t="s">
        <v>14</v>
      </c>
      <c r="AW836" s="12" t="s">
        <v>37</v>
      </c>
      <c r="AX836" s="12" t="s">
        <v>75</v>
      </c>
      <c r="AY836" s="146" t="s">
        <v>165</v>
      </c>
    </row>
    <row r="837" spans="2:65" s="13" customFormat="1">
      <c r="B837" s="151"/>
      <c r="D837" s="145" t="s">
        <v>176</v>
      </c>
      <c r="E837" s="152" t="s">
        <v>19</v>
      </c>
      <c r="F837" s="153" t="s">
        <v>919</v>
      </c>
      <c r="H837" s="154">
        <v>21.175000000000001</v>
      </c>
      <c r="I837" s="155"/>
      <c r="L837" s="151"/>
      <c r="M837" s="156"/>
      <c r="T837" s="157"/>
      <c r="AT837" s="152" t="s">
        <v>176</v>
      </c>
      <c r="AU837" s="152" t="s">
        <v>84</v>
      </c>
      <c r="AV837" s="13" t="s">
        <v>84</v>
      </c>
      <c r="AW837" s="13" t="s">
        <v>37</v>
      </c>
      <c r="AX837" s="13" t="s">
        <v>75</v>
      </c>
      <c r="AY837" s="152" t="s">
        <v>165</v>
      </c>
    </row>
    <row r="838" spans="2:65" s="12" customFormat="1">
      <c r="B838" s="144"/>
      <c r="D838" s="145" t="s">
        <v>176</v>
      </c>
      <c r="E838" s="146" t="s">
        <v>19</v>
      </c>
      <c r="F838" s="147" t="s">
        <v>911</v>
      </c>
      <c r="H838" s="146" t="s">
        <v>19</v>
      </c>
      <c r="I838" s="148"/>
      <c r="L838" s="144"/>
      <c r="M838" s="149"/>
      <c r="T838" s="150"/>
      <c r="AT838" s="146" t="s">
        <v>176</v>
      </c>
      <c r="AU838" s="146" t="s">
        <v>84</v>
      </c>
      <c r="AV838" s="12" t="s">
        <v>14</v>
      </c>
      <c r="AW838" s="12" t="s">
        <v>37</v>
      </c>
      <c r="AX838" s="12" t="s">
        <v>75</v>
      </c>
      <c r="AY838" s="146" t="s">
        <v>165</v>
      </c>
    </row>
    <row r="839" spans="2:65" s="13" customFormat="1">
      <c r="B839" s="151"/>
      <c r="D839" s="145" t="s">
        <v>176</v>
      </c>
      <c r="E839" s="152" t="s">
        <v>19</v>
      </c>
      <c r="F839" s="153" t="s">
        <v>920</v>
      </c>
      <c r="H839" s="154">
        <v>24.2</v>
      </c>
      <c r="I839" s="155"/>
      <c r="L839" s="151"/>
      <c r="M839" s="156"/>
      <c r="T839" s="157"/>
      <c r="AT839" s="152" t="s">
        <v>176</v>
      </c>
      <c r="AU839" s="152" t="s">
        <v>84</v>
      </c>
      <c r="AV839" s="13" t="s">
        <v>84</v>
      </c>
      <c r="AW839" s="13" t="s">
        <v>37</v>
      </c>
      <c r="AX839" s="13" t="s">
        <v>75</v>
      </c>
      <c r="AY839" s="152" t="s">
        <v>165</v>
      </c>
    </row>
    <row r="840" spans="2:65" s="14" customFormat="1">
      <c r="B840" s="158"/>
      <c r="D840" s="145" t="s">
        <v>176</v>
      </c>
      <c r="E840" s="159" t="s">
        <v>19</v>
      </c>
      <c r="F840" s="160" t="s">
        <v>179</v>
      </c>
      <c r="H840" s="161">
        <v>57.475000000000001</v>
      </c>
      <c r="I840" s="162"/>
      <c r="L840" s="158"/>
      <c r="M840" s="163"/>
      <c r="T840" s="164"/>
      <c r="AT840" s="159" t="s">
        <v>176</v>
      </c>
      <c r="AU840" s="159" t="s">
        <v>84</v>
      </c>
      <c r="AV840" s="14" t="s">
        <v>172</v>
      </c>
      <c r="AW840" s="14" t="s">
        <v>37</v>
      </c>
      <c r="AX840" s="14" t="s">
        <v>14</v>
      </c>
      <c r="AY840" s="159" t="s">
        <v>165</v>
      </c>
    </row>
    <row r="841" spans="2:65" s="1" customFormat="1" ht="24.15" customHeight="1">
      <c r="B841" s="32"/>
      <c r="C841" s="127" t="s">
        <v>926</v>
      </c>
      <c r="D841" s="127" t="s">
        <v>167</v>
      </c>
      <c r="E841" s="128" t="s">
        <v>927</v>
      </c>
      <c r="F841" s="129" t="s">
        <v>928</v>
      </c>
      <c r="G841" s="130" t="s">
        <v>307</v>
      </c>
      <c r="H841" s="131">
        <v>0.496</v>
      </c>
      <c r="I841" s="132"/>
      <c r="J841" s="133">
        <f>ROUND(I841*H841,2)</f>
        <v>0</v>
      </c>
      <c r="K841" s="129" t="s">
        <v>171</v>
      </c>
      <c r="L841" s="32"/>
      <c r="M841" s="134" t="s">
        <v>19</v>
      </c>
      <c r="N841" s="135" t="s">
        <v>46</v>
      </c>
      <c r="P841" s="136">
        <f>O841*H841</f>
        <v>0</v>
      </c>
      <c r="Q841" s="136">
        <v>1.05291</v>
      </c>
      <c r="R841" s="136">
        <f>Q841*H841</f>
        <v>0.52224336000000005</v>
      </c>
      <c r="S841" s="136">
        <v>0</v>
      </c>
      <c r="T841" s="137">
        <f>S841*H841</f>
        <v>0</v>
      </c>
      <c r="AR841" s="138" t="s">
        <v>172</v>
      </c>
      <c r="AT841" s="138" t="s">
        <v>167</v>
      </c>
      <c r="AU841" s="138" t="s">
        <v>84</v>
      </c>
      <c r="AY841" s="17" t="s">
        <v>165</v>
      </c>
      <c r="BE841" s="139">
        <f>IF(N841="základní",J841,0)</f>
        <v>0</v>
      </c>
      <c r="BF841" s="139">
        <f>IF(N841="snížená",J841,0)</f>
        <v>0</v>
      </c>
      <c r="BG841" s="139">
        <f>IF(N841="zákl. přenesená",J841,0)</f>
        <v>0</v>
      </c>
      <c r="BH841" s="139">
        <f>IF(N841="sníž. přenesená",J841,0)</f>
        <v>0</v>
      </c>
      <c r="BI841" s="139">
        <f>IF(N841="nulová",J841,0)</f>
        <v>0</v>
      </c>
      <c r="BJ841" s="17" t="s">
        <v>14</v>
      </c>
      <c r="BK841" s="139">
        <f>ROUND(I841*H841,2)</f>
        <v>0</v>
      </c>
      <c r="BL841" s="17" t="s">
        <v>172</v>
      </c>
      <c r="BM841" s="138" t="s">
        <v>929</v>
      </c>
    </row>
    <row r="842" spans="2:65" s="1" customFormat="1">
      <c r="B842" s="32"/>
      <c r="D842" s="140" t="s">
        <v>174</v>
      </c>
      <c r="F842" s="141" t="s">
        <v>930</v>
      </c>
      <c r="I842" s="142"/>
      <c r="L842" s="32"/>
      <c r="M842" s="143"/>
      <c r="T842" s="53"/>
      <c r="AT842" s="17" t="s">
        <v>174</v>
      </c>
      <c r="AU842" s="17" t="s">
        <v>84</v>
      </c>
    </row>
    <row r="843" spans="2:65" s="12" customFormat="1">
      <c r="B843" s="144"/>
      <c r="D843" s="145" t="s">
        <v>176</v>
      </c>
      <c r="E843" s="146" t="s">
        <v>19</v>
      </c>
      <c r="F843" s="147" t="s">
        <v>931</v>
      </c>
      <c r="H843" s="146" t="s">
        <v>19</v>
      </c>
      <c r="I843" s="148"/>
      <c r="L843" s="144"/>
      <c r="M843" s="149"/>
      <c r="T843" s="150"/>
      <c r="AT843" s="146" t="s">
        <v>176</v>
      </c>
      <c r="AU843" s="146" t="s">
        <v>84</v>
      </c>
      <c r="AV843" s="12" t="s">
        <v>14</v>
      </c>
      <c r="AW843" s="12" t="s">
        <v>37</v>
      </c>
      <c r="AX843" s="12" t="s">
        <v>75</v>
      </c>
      <c r="AY843" s="146" t="s">
        <v>165</v>
      </c>
    </row>
    <row r="844" spans="2:65" s="13" customFormat="1">
      <c r="B844" s="151"/>
      <c r="D844" s="145" t="s">
        <v>176</v>
      </c>
      <c r="E844" s="152" t="s">
        <v>19</v>
      </c>
      <c r="F844" s="153" t="s">
        <v>932</v>
      </c>
      <c r="H844" s="154">
        <v>0.496</v>
      </c>
      <c r="I844" s="155"/>
      <c r="L844" s="151"/>
      <c r="M844" s="156"/>
      <c r="T844" s="157"/>
      <c r="AT844" s="152" t="s">
        <v>176</v>
      </c>
      <c r="AU844" s="152" t="s">
        <v>84</v>
      </c>
      <c r="AV844" s="13" t="s">
        <v>84</v>
      </c>
      <c r="AW844" s="13" t="s">
        <v>37</v>
      </c>
      <c r="AX844" s="13" t="s">
        <v>75</v>
      </c>
      <c r="AY844" s="152" t="s">
        <v>165</v>
      </c>
    </row>
    <row r="845" spans="2:65" s="14" customFormat="1">
      <c r="B845" s="158"/>
      <c r="D845" s="145" t="s">
        <v>176</v>
      </c>
      <c r="E845" s="159" t="s">
        <v>19</v>
      </c>
      <c r="F845" s="160" t="s">
        <v>179</v>
      </c>
      <c r="H845" s="161">
        <v>0.496</v>
      </c>
      <c r="I845" s="162"/>
      <c r="L845" s="158"/>
      <c r="M845" s="163"/>
      <c r="T845" s="164"/>
      <c r="AT845" s="159" t="s">
        <v>176</v>
      </c>
      <c r="AU845" s="159" t="s">
        <v>84</v>
      </c>
      <c r="AV845" s="14" t="s">
        <v>172</v>
      </c>
      <c r="AW845" s="14" t="s">
        <v>37</v>
      </c>
      <c r="AX845" s="14" t="s">
        <v>14</v>
      </c>
      <c r="AY845" s="159" t="s">
        <v>165</v>
      </c>
    </row>
    <row r="846" spans="2:65" s="1" customFormat="1" ht="16.5" customHeight="1">
      <c r="B846" s="32"/>
      <c r="C846" s="127" t="s">
        <v>933</v>
      </c>
      <c r="D846" s="127" t="s">
        <v>167</v>
      </c>
      <c r="E846" s="128" t="s">
        <v>934</v>
      </c>
      <c r="F846" s="129" t="s">
        <v>935</v>
      </c>
      <c r="G846" s="130" t="s">
        <v>213</v>
      </c>
      <c r="H846" s="131">
        <v>6.64</v>
      </c>
      <c r="I846" s="132"/>
      <c r="J846" s="133">
        <f>ROUND(I846*H846,2)</f>
        <v>0</v>
      </c>
      <c r="K846" s="129" t="s">
        <v>19</v>
      </c>
      <c r="L846" s="32"/>
      <c r="M846" s="134" t="s">
        <v>19</v>
      </c>
      <c r="N846" s="135" t="s">
        <v>46</v>
      </c>
      <c r="P846" s="136">
        <f>O846*H846</f>
        <v>0</v>
      </c>
      <c r="Q846" s="136">
        <v>0</v>
      </c>
      <c r="R846" s="136">
        <f>Q846*H846</f>
        <v>0</v>
      </c>
      <c r="S846" s="136">
        <v>0</v>
      </c>
      <c r="T846" s="137">
        <f>S846*H846</f>
        <v>0</v>
      </c>
      <c r="AR846" s="138" t="s">
        <v>172</v>
      </c>
      <c r="AT846" s="138" t="s">
        <v>167</v>
      </c>
      <c r="AU846" s="138" t="s">
        <v>84</v>
      </c>
      <c r="AY846" s="17" t="s">
        <v>165</v>
      </c>
      <c r="BE846" s="139">
        <f>IF(N846="základní",J846,0)</f>
        <v>0</v>
      </c>
      <c r="BF846" s="139">
        <f>IF(N846="snížená",J846,0)</f>
        <v>0</v>
      </c>
      <c r="BG846" s="139">
        <f>IF(N846="zákl. přenesená",J846,0)</f>
        <v>0</v>
      </c>
      <c r="BH846" s="139">
        <f>IF(N846="sníž. přenesená",J846,0)</f>
        <v>0</v>
      </c>
      <c r="BI846" s="139">
        <f>IF(N846="nulová",J846,0)</f>
        <v>0</v>
      </c>
      <c r="BJ846" s="17" t="s">
        <v>14</v>
      </c>
      <c r="BK846" s="139">
        <f>ROUND(I846*H846,2)</f>
        <v>0</v>
      </c>
      <c r="BL846" s="17" t="s">
        <v>172</v>
      </c>
      <c r="BM846" s="138" t="s">
        <v>936</v>
      </c>
    </row>
    <row r="847" spans="2:65" s="12" customFormat="1">
      <c r="B847" s="144"/>
      <c r="D847" s="145" t="s">
        <v>176</v>
      </c>
      <c r="E847" s="146" t="s">
        <v>19</v>
      </c>
      <c r="F847" s="147" t="s">
        <v>238</v>
      </c>
      <c r="H847" s="146" t="s">
        <v>19</v>
      </c>
      <c r="I847" s="148"/>
      <c r="L847" s="144"/>
      <c r="M847" s="149"/>
      <c r="T847" s="150"/>
      <c r="AT847" s="146" t="s">
        <v>176</v>
      </c>
      <c r="AU847" s="146" t="s">
        <v>84</v>
      </c>
      <c r="AV847" s="12" t="s">
        <v>14</v>
      </c>
      <c r="AW847" s="12" t="s">
        <v>37</v>
      </c>
      <c r="AX847" s="12" t="s">
        <v>75</v>
      </c>
      <c r="AY847" s="146" t="s">
        <v>165</v>
      </c>
    </row>
    <row r="848" spans="2:65" s="13" customFormat="1">
      <c r="B848" s="151"/>
      <c r="D848" s="145" t="s">
        <v>176</v>
      </c>
      <c r="E848" s="152" t="s">
        <v>19</v>
      </c>
      <c r="F848" s="153" t="s">
        <v>937</v>
      </c>
      <c r="H848" s="154">
        <v>6.64</v>
      </c>
      <c r="I848" s="155"/>
      <c r="L848" s="151"/>
      <c r="M848" s="156"/>
      <c r="T848" s="157"/>
      <c r="AT848" s="152" t="s">
        <v>176</v>
      </c>
      <c r="AU848" s="152" t="s">
        <v>84</v>
      </c>
      <c r="AV848" s="13" t="s">
        <v>84</v>
      </c>
      <c r="AW848" s="13" t="s">
        <v>37</v>
      </c>
      <c r="AX848" s="13" t="s">
        <v>75</v>
      </c>
      <c r="AY848" s="152" t="s">
        <v>165</v>
      </c>
    </row>
    <row r="849" spans="2:65" s="14" customFormat="1">
      <c r="B849" s="158"/>
      <c r="D849" s="145" t="s">
        <v>176</v>
      </c>
      <c r="E849" s="159" t="s">
        <v>19</v>
      </c>
      <c r="F849" s="160" t="s">
        <v>179</v>
      </c>
      <c r="H849" s="161">
        <v>6.64</v>
      </c>
      <c r="I849" s="162"/>
      <c r="L849" s="158"/>
      <c r="M849" s="163"/>
      <c r="T849" s="164"/>
      <c r="AT849" s="159" t="s">
        <v>176</v>
      </c>
      <c r="AU849" s="159" t="s">
        <v>84</v>
      </c>
      <c r="AV849" s="14" t="s">
        <v>172</v>
      </c>
      <c r="AW849" s="14" t="s">
        <v>37</v>
      </c>
      <c r="AX849" s="14" t="s">
        <v>14</v>
      </c>
      <c r="AY849" s="159" t="s">
        <v>165</v>
      </c>
    </row>
    <row r="850" spans="2:65" s="1" customFormat="1" ht="49.2" customHeight="1">
      <c r="B850" s="32"/>
      <c r="C850" s="127" t="s">
        <v>938</v>
      </c>
      <c r="D850" s="127" t="s">
        <v>167</v>
      </c>
      <c r="E850" s="128" t="s">
        <v>939</v>
      </c>
      <c r="F850" s="129" t="s">
        <v>940</v>
      </c>
      <c r="G850" s="130" t="s">
        <v>213</v>
      </c>
      <c r="H850" s="131">
        <v>10.647</v>
      </c>
      <c r="I850" s="132"/>
      <c r="J850" s="133">
        <f>ROUND(I850*H850,2)</f>
        <v>0</v>
      </c>
      <c r="K850" s="129" t="s">
        <v>171</v>
      </c>
      <c r="L850" s="32"/>
      <c r="M850" s="134" t="s">
        <v>19</v>
      </c>
      <c r="N850" s="135" t="s">
        <v>46</v>
      </c>
      <c r="P850" s="136">
        <f>O850*H850</f>
        <v>0</v>
      </c>
      <c r="Q850" s="136">
        <v>0</v>
      </c>
      <c r="R850" s="136">
        <f>Q850*H850</f>
        <v>0</v>
      </c>
      <c r="S850" s="136">
        <v>0</v>
      </c>
      <c r="T850" s="137">
        <f>S850*H850</f>
        <v>0</v>
      </c>
      <c r="AR850" s="138" t="s">
        <v>172</v>
      </c>
      <c r="AT850" s="138" t="s">
        <v>167</v>
      </c>
      <c r="AU850" s="138" t="s">
        <v>84</v>
      </c>
      <c r="AY850" s="17" t="s">
        <v>165</v>
      </c>
      <c r="BE850" s="139">
        <f>IF(N850="základní",J850,0)</f>
        <v>0</v>
      </c>
      <c r="BF850" s="139">
        <f>IF(N850="snížená",J850,0)</f>
        <v>0</v>
      </c>
      <c r="BG850" s="139">
        <f>IF(N850="zákl. přenesená",J850,0)</f>
        <v>0</v>
      </c>
      <c r="BH850" s="139">
        <f>IF(N850="sníž. přenesená",J850,0)</f>
        <v>0</v>
      </c>
      <c r="BI850" s="139">
        <f>IF(N850="nulová",J850,0)</f>
        <v>0</v>
      </c>
      <c r="BJ850" s="17" t="s">
        <v>14</v>
      </c>
      <c r="BK850" s="139">
        <f>ROUND(I850*H850,2)</f>
        <v>0</v>
      </c>
      <c r="BL850" s="17" t="s">
        <v>172</v>
      </c>
      <c r="BM850" s="138" t="s">
        <v>941</v>
      </c>
    </row>
    <row r="851" spans="2:65" s="1" customFormat="1">
      <c r="B851" s="32"/>
      <c r="D851" s="140" t="s">
        <v>174</v>
      </c>
      <c r="F851" s="141" t="s">
        <v>942</v>
      </c>
      <c r="I851" s="142"/>
      <c r="L851" s="32"/>
      <c r="M851" s="143"/>
      <c r="T851" s="53"/>
      <c r="AT851" s="17" t="s">
        <v>174</v>
      </c>
      <c r="AU851" s="17" t="s">
        <v>84</v>
      </c>
    </row>
    <row r="852" spans="2:65" s="12" customFormat="1" ht="20.399999999999999">
      <c r="B852" s="144"/>
      <c r="D852" s="145" t="s">
        <v>176</v>
      </c>
      <c r="E852" s="146" t="s">
        <v>19</v>
      </c>
      <c r="F852" s="147" t="s">
        <v>943</v>
      </c>
      <c r="H852" s="146" t="s">
        <v>19</v>
      </c>
      <c r="I852" s="148"/>
      <c r="L852" s="144"/>
      <c r="M852" s="149"/>
      <c r="T852" s="150"/>
      <c r="AT852" s="146" t="s">
        <v>176</v>
      </c>
      <c r="AU852" s="146" t="s">
        <v>84</v>
      </c>
      <c r="AV852" s="12" t="s">
        <v>14</v>
      </c>
      <c r="AW852" s="12" t="s">
        <v>37</v>
      </c>
      <c r="AX852" s="12" t="s">
        <v>75</v>
      </c>
      <c r="AY852" s="146" t="s">
        <v>165</v>
      </c>
    </row>
    <row r="853" spans="2:65" s="13" customFormat="1">
      <c r="B853" s="151"/>
      <c r="D853" s="145" t="s">
        <v>176</v>
      </c>
      <c r="E853" s="152" t="s">
        <v>19</v>
      </c>
      <c r="F853" s="153" t="s">
        <v>944</v>
      </c>
      <c r="H853" s="154">
        <v>1.2250000000000001</v>
      </c>
      <c r="I853" s="155"/>
      <c r="L853" s="151"/>
      <c r="M853" s="156"/>
      <c r="T853" s="157"/>
      <c r="AT853" s="152" t="s">
        <v>176</v>
      </c>
      <c r="AU853" s="152" t="s">
        <v>84</v>
      </c>
      <c r="AV853" s="13" t="s">
        <v>84</v>
      </c>
      <c r="AW853" s="13" t="s">
        <v>37</v>
      </c>
      <c r="AX853" s="13" t="s">
        <v>75</v>
      </c>
      <c r="AY853" s="152" t="s">
        <v>165</v>
      </c>
    </row>
    <row r="854" spans="2:65" s="12" customFormat="1">
      <c r="B854" s="144"/>
      <c r="D854" s="145" t="s">
        <v>176</v>
      </c>
      <c r="E854" s="146" t="s">
        <v>19</v>
      </c>
      <c r="F854" s="147" t="s">
        <v>945</v>
      </c>
      <c r="H854" s="146" t="s">
        <v>19</v>
      </c>
      <c r="I854" s="148"/>
      <c r="L854" s="144"/>
      <c r="M854" s="149"/>
      <c r="T854" s="150"/>
      <c r="AT854" s="146" t="s">
        <v>176</v>
      </c>
      <c r="AU854" s="146" t="s">
        <v>84</v>
      </c>
      <c r="AV854" s="12" t="s">
        <v>14</v>
      </c>
      <c r="AW854" s="12" t="s">
        <v>37</v>
      </c>
      <c r="AX854" s="12" t="s">
        <v>75</v>
      </c>
      <c r="AY854" s="146" t="s">
        <v>165</v>
      </c>
    </row>
    <row r="855" spans="2:65" s="13" customFormat="1">
      <c r="B855" s="151"/>
      <c r="D855" s="145" t="s">
        <v>176</v>
      </c>
      <c r="E855" s="152" t="s">
        <v>19</v>
      </c>
      <c r="F855" s="153" t="s">
        <v>946</v>
      </c>
      <c r="H855" s="154">
        <v>5.1319999999999997</v>
      </c>
      <c r="I855" s="155"/>
      <c r="L855" s="151"/>
      <c r="M855" s="156"/>
      <c r="T855" s="157"/>
      <c r="AT855" s="152" t="s">
        <v>176</v>
      </c>
      <c r="AU855" s="152" t="s">
        <v>84</v>
      </c>
      <c r="AV855" s="13" t="s">
        <v>84</v>
      </c>
      <c r="AW855" s="13" t="s">
        <v>37</v>
      </c>
      <c r="AX855" s="13" t="s">
        <v>75</v>
      </c>
      <c r="AY855" s="152" t="s">
        <v>165</v>
      </c>
    </row>
    <row r="856" spans="2:65" s="12" customFormat="1">
      <c r="B856" s="144"/>
      <c r="D856" s="145" t="s">
        <v>176</v>
      </c>
      <c r="E856" s="146" t="s">
        <v>19</v>
      </c>
      <c r="F856" s="147" t="s">
        <v>500</v>
      </c>
      <c r="H856" s="146" t="s">
        <v>19</v>
      </c>
      <c r="I856" s="148"/>
      <c r="L856" s="144"/>
      <c r="M856" s="149"/>
      <c r="T856" s="150"/>
      <c r="AT856" s="146" t="s">
        <v>176</v>
      </c>
      <c r="AU856" s="146" t="s">
        <v>84</v>
      </c>
      <c r="AV856" s="12" t="s">
        <v>14</v>
      </c>
      <c r="AW856" s="12" t="s">
        <v>37</v>
      </c>
      <c r="AX856" s="12" t="s">
        <v>75</v>
      </c>
      <c r="AY856" s="146" t="s">
        <v>165</v>
      </c>
    </row>
    <row r="857" spans="2:65" s="13" customFormat="1">
      <c r="B857" s="151"/>
      <c r="D857" s="145" t="s">
        <v>176</v>
      </c>
      <c r="E857" s="152" t="s">
        <v>19</v>
      </c>
      <c r="F857" s="153" t="s">
        <v>947</v>
      </c>
      <c r="H857" s="154">
        <v>4.29</v>
      </c>
      <c r="I857" s="155"/>
      <c r="L857" s="151"/>
      <c r="M857" s="156"/>
      <c r="T857" s="157"/>
      <c r="AT857" s="152" t="s">
        <v>176</v>
      </c>
      <c r="AU857" s="152" t="s">
        <v>84</v>
      </c>
      <c r="AV857" s="13" t="s">
        <v>84</v>
      </c>
      <c r="AW857" s="13" t="s">
        <v>37</v>
      </c>
      <c r="AX857" s="13" t="s">
        <v>75</v>
      </c>
      <c r="AY857" s="152" t="s">
        <v>165</v>
      </c>
    </row>
    <row r="858" spans="2:65" s="14" customFormat="1">
      <c r="B858" s="158"/>
      <c r="D858" s="145" t="s">
        <v>176</v>
      </c>
      <c r="E858" s="159" t="s">
        <v>19</v>
      </c>
      <c r="F858" s="160" t="s">
        <v>179</v>
      </c>
      <c r="H858" s="161">
        <v>10.647</v>
      </c>
      <c r="I858" s="162"/>
      <c r="L858" s="158"/>
      <c r="M858" s="163"/>
      <c r="T858" s="164"/>
      <c r="AT858" s="159" t="s">
        <v>176</v>
      </c>
      <c r="AU858" s="159" t="s">
        <v>84</v>
      </c>
      <c r="AV858" s="14" t="s">
        <v>172</v>
      </c>
      <c r="AW858" s="14" t="s">
        <v>37</v>
      </c>
      <c r="AX858" s="14" t="s">
        <v>14</v>
      </c>
      <c r="AY858" s="159" t="s">
        <v>165</v>
      </c>
    </row>
    <row r="859" spans="2:65" s="1" customFormat="1" ht="33" customHeight="1">
      <c r="B859" s="32"/>
      <c r="C859" s="127" t="s">
        <v>948</v>
      </c>
      <c r="D859" s="127" t="s">
        <v>167</v>
      </c>
      <c r="E859" s="128" t="s">
        <v>949</v>
      </c>
      <c r="F859" s="129" t="s">
        <v>950</v>
      </c>
      <c r="G859" s="130" t="s">
        <v>213</v>
      </c>
      <c r="H859" s="131">
        <v>17.5</v>
      </c>
      <c r="I859" s="132"/>
      <c r="J859" s="133">
        <f>ROUND(I859*H859,2)</f>
        <v>0</v>
      </c>
      <c r="K859" s="129" t="s">
        <v>19</v>
      </c>
      <c r="L859" s="32"/>
      <c r="M859" s="134" t="s">
        <v>19</v>
      </c>
      <c r="N859" s="135" t="s">
        <v>46</v>
      </c>
      <c r="P859" s="136">
        <f>O859*H859</f>
        <v>0</v>
      </c>
      <c r="Q859" s="136">
        <v>0</v>
      </c>
      <c r="R859" s="136">
        <f>Q859*H859</f>
        <v>0</v>
      </c>
      <c r="S859" s="136">
        <v>0</v>
      </c>
      <c r="T859" s="137">
        <f>S859*H859</f>
        <v>0</v>
      </c>
      <c r="AR859" s="138" t="s">
        <v>172</v>
      </c>
      <c r="AT859" s="138" t="s">
        <v>167</v>
      </c>
      <c r="AU859" s="138" t="s">
        <v>84</v>
      </c>
      <c r="AY859" s="17" t="s">
        <v>165</v>
      </c>
      <c r="BE859" s="139">
        <f>IF(N859="základní",J859,0)</f>
        <v>0</v>
      </c>
      <c r="BF859" s="139">
        <f>IF(N859="snížená",J859,0)</f>
        <v>0</v>
      </c>
      <c r="BG859" s="139">
        <f>IF(N859="zákl. přenesená",J859,0)</f>
        <v>0</v>
      </c>
      <c r="BH859" s="139">
        <f>IF(N859="sníž. přenesená",J859,0)</f>
        <v>0</v>
      </c>
      <c r="BI859" s="139">
        <f>IF(N859="nulová",J859,0)</f>
        <v>0</v>
      </c>
      <c r="BJ859" s="17" t="s">
        <v>14</v>
      </c>
      <c r="BK859" s="139">
        <f>ROUND(I859*H859,2)</f>
        <v>0</v>
      </c>
      <c r="BL859" s="17" t="s">
        <v>172</v>
      </c>
      <c r="BM859" s="138" t="s">
        <v>951</v>
      </c>
    </row>
    <row r="860" spans="2:65" s="12" customFormat="1">
      <c r="B860" s="144"/>
      <c r="D860" s="145" t="s">
        <v>176</v>
      </c>
      <c r="E860" s="146" t="s">
        <v>19</v>
      </c>
      <c r="F860" s="147" t="s">
        <v>238</v>
      </c>
      <c r="H860" s="146" t="s">
        <v>19</v>
      </c>
      <c r="I860" s="148"/>
      <c r="L860" s="144"/>
      <c r="M860" s="149"/>
      <c r="T860" s="150"/>
      <c r="AT860" s="146" t="s">
        <v>176</v>
      </c>
      <c r="AU860" s="146" t="s">
        <v>84</v>
      </c>
      <c r="AV860" s="12" t="s">
        <v>14</v>
      </c>
      <c r="AW860" s="12" t="s">
        <v>37</v>
      </c>
      <c r="AX860" s="12" t="s">
        <v>75</v>
      </c>
      <c r="AY860" s="146" t="s">
        <v>165</v>
      </c>
    </row>
    <row r="861" spans="2:65" s="13" customFormat="1">
      <c r="B861" s="151"/>
      <c r="D861" s="145" t="s">
        <v>176</v>
      </c>
      <c r="E861" s="152" t="s">
        <v>19</v>
      </c>
      <c r="F861" s="153" t="s">
        <v>952</v>
      </c>
      <c r="H861" s="154">
        <v>17.5</v>
      </c>
      <c r="I861" s="155"/>
      <c r="L861" s="151"/>
      <c r="M861" s="156"/>
      <c r="T861" s="157"/>
      <c r="AT861" s="152" t="s">
        <v>176</v>
      </c>
      <c r="AU861" s="152" t="s">
        <v>84</v>
      </c>
      <c r="AV861" s="13" t="s">
        <v>84</v>
      </c>
      <c r="AW861" s="13" t="s">
        <v>37</v>
      </c>
      <c r="AX861" s="13" t="s">
        <v>75</v>
      </c>
      <c r="AY861" s="152" t="s">
        <v>165</v>
      </c>
    </row>
    <row r="862" spans="2:65" s="14" customFormat="1">
      <c r="B862" s="158"/>
      <c r="D862" s="145" t="s">
        <v>176</v>
      </c>
      <c r="E862" s="159" t="s">
        <v>19</v>
      </c>
      <c r="F862" s="160" t="s">
        <v>179</v>
      </c>
      <c r="H862" s="161">
        <v>17.5</v>
      </c>
      <c r="I862" s="162"/>
      <c r="L862" s="158"/>
      <c r="M862" s="163"/>
      <c r="T862" s="164"/>
      <c r="AT862" s="159" t="s">
        <v>176</v>
      </c>
      <c r="AU862" s="159" t="s">
        <v>84</v>
      </c>
      <c r="AV862" s="14" t="s">
        <v>172</v>
      </c>
      <c r="AW862" s="14" t="s">
        <v>37</v>
      </c>
      <c r="AX862" s="14" t="s">
        <v>14</v>
      </c>
      <c r="AY862" s="159" t="s">
        <v>165</v>
      </c>
    </row>
    <row r="863" spans="2:65" s="11" customFormat="1" ht="22.95" customHeight="1">
      <c r="B863" s="115"/>
      <c r="D863" s="116" t="s">
        <v>74</v>
      </c>
      <c r="E863" s="125" t="s">
        <v>200</v>
      </c>
      <c r="F863" s="125" t="s">
        <v>953</v>
      </c>
      <c r="I863" s="118"/>
      <c r="J863" s="126">
        <f>BK863</f>
        <v>0</v>
      </c>
      <c r="L863" s="115"/>
      <c r="M863" s="120"/>
      <c r="P863" s="121">
        <f>SUM(P864:P885)</f>
        <v>0</v>
      </c>
      <c r="R863" s="121">
        <f>SUM(R864:R885)</f>
        <v>1.004</v>
      </c>
      <c r="T863" s="122">
        <f>SUM(T864:T885)</f>
        <v>0</v>
      </c>
      <c r="AR863" s="116" t="s">
        <v>14</v>
      </c>
      <c r="AT863" s="123" t="s">
        <v>74</v>
      </c>
      <c r="AU863" s="123" t="s">
        <v>14</v>
      </c>
      <c r="AY863" s="116" t="s">
        <v>165</v>
      </c>
      <c r="BK863" s="124">
        <f>SUM(BK864:BK885)</f>
        <v>0</v>
      </c>
    </row>
    <row r="864" spans="2:65" s="1" customFormat="1" ht="33" customHeight="1">
      <c r="B864" s="32"/>
      <c r="C864" s="127" t="s">
        <v>954</v>
      </c>
      <c r="D864" s="127" t="s">
        <v>167</v>
      </c>
      <c r="E864" s="128" t="s">
        <v>955</v>
      </c>
      <c r="F864" s="129" t="s">
        <v>956</v>
      </c>
      <c r="G864" s="130" t="s">
        <v>170</v>
      </c>
      <c r="H864" s="131">
        <v>18</v>
      </c>
      <c r="I864" s="132"/>
      <c r="J864" s="133">
        <f>ROUND(I864*H864,2)</f>
        <v>0</v>
      </c>
      <c r="K864" s="129" t="s">
        <v>171</v>
      </c>
      <c r="L864" s="32"/>
      <c r="M864" s="134" t="s">
        <v>19</v>
      </c>
      <c r="N864" s="135" t="s">
        <v>46</v>
      </c>
      <c r="P864" s="136">
        <f>O864*H864</f>
        <v>0</v>
      </c>
      <c r="Q864" s="136">
        <v>0</v>
      </c>
      <c r="R864" s="136">
        <f>Q864*H864</f>
        <v>0</v>
      </c>
      <c r="S864" s="136">
        <v>0</v>
      </c>
      <c r="T864" s="137">
        <f>S864*H864</f>
        <v>0</v>
      </c>
      <c r="AR864" s="138" t="s">
        <v>172</v>
      </c>
      <c r="AT864" s="138" t="s">
        <v>167</v>
      </c>
      <c r="AU864" s="138" t="s">
        <v>84</v>
      </c>
      <c r="AY864" s="17" t="s">
        <v>165</v>
      </c>
      <c r="BE864" s="139">
        <f>IF(N864="základní",J864,0)</f>
        <v>0</v>
      </c>
      <c r="BF864" s="139">
        <f>IF(N864="snížená",J864,0)</f>
        <v>0</v>
      </c>
      <c r="BG864" s="139">
        <f>IF(N864="zákl. přenesená",J864,0)</f>
        <v>0</v>
      </c>
      <c r="BH864" s="139">
        <f>IF(N864="sníž. přenesená",J864,0)</f>
        <v>0</v>
      </c>
      <c r="BI864" s="139">
        <f>IF(N864="nulová",J864,0)</f>
        <v>0</v>
      </c>
      <c r="BJ864" s="17" t="s">
        <v>14</v>
      </c>
      <c r="BK864" s="139">
        <f>ROUND(I864*H864,2)</f>
        <v>0</v>
      </c>
      <c r="BL864" s="17" t="s">
        <v>172</v>
      </c>
      <c r="BM864" s="138" t="s">
        <v>957</v>
      </c>
    </row>
    <row r="865" spans="2:65" s="1" customFormat="1">
      <c r="B865" s="32"/>
      <c r="D865" s="140" t="s">
        <v>174</v>
      </c>
      <c r="F865" s="141" t="s">
        <v>958</v>
      </c>
      <c r="I865" s="142"/>
      <c r="L865" s="32"/>
      <c r="M865" s="143"/>
      <c r="T865" s="53"/>
      <c r="AT865" s="17" t="s">
        <v>174</v>
      </c>
      <c r="AU865" s="17" t="s">
        <v>84</v>
      </c>
    </row>
    <row r="866" spans="2:65" s="12" customFormat="1">
      <c r="B866" s="144"/>
      <c r="D866" s="145" t="s">
        <v>176</v>
      </c>
      <c r="E866" s="146" t="s">
        <v>19</v>
      </c>
      <c r="F866" s="147" t="s">
        <v>959</v>
      </c>
      <c r="H866" s="146" t="s">
        <v>19</v>
      </c>
      <c r="I866" s="148"/>
      <c r="L866" s="144"/>
      <c r="M866" s="149"/>
      <c r="T866" s="150"/>
      <c r="AT866" s="146" t="s">
        <v>176</v>
      </c>
      <c r="AU866" s="146" t="s">
        <v>84</v>
      </c>
      <c r="AV866" s="12" t="s">
        <v>14</v>
      </c>
      <c r="AW866" s="12" t="s">
        <v>37</v>
      </c>
      <c r="AX866" s="12" t="s">
        <v>75</v>
      </c>
      <c r="AY866" s="146" t="s">
        <v>165</v>
      </c>
    </row>
    <row r="867" spans="2:65" s="13" customFormat="1">
      <c r="B867" s="151"/>
      <c r="D867" s="145" t="s">
        <v>176</v>
      </c>
      <c r="E867" s="152" t="s">
        <v>19</v>
      </c>
      <c r="F867" s="153" t="s">
        <v>960</v>
      </c>
      <c r="H867" s="154">
        <v>18</v>
      </c>
      <c r="I867" s="155"/>
      <c r="L867" s="151"/>
      <c r="M867" s="156"/>
      <c r="T867" s="157"/>
      <c r="AT867" s="152" t="s">
        <v>176</v>
      </c>
      <c r="AU867" s="152" t="s">
        <v>84</v>
      </c>
      <c r="AV867" s="13" t="s">
        <v>84</v>
      </c>
      <c r="AW867" s="13" t="s">
        <v>37</v>
      </c>
      <c r="AX867" s="13" t="s">
        <v>75</v>
      </c>
      <c r="AY867" s="152" t="s">
        <v>165</v>
      </c>
    </row>
    <row r="868" spans="2:65" s="14" customFormat="1">
      <c r="B868" s="158"/>
      <c r="D868" s="145" t="s">
        <v>176</v>
      </c>
      <c r="E868" s="159" t="s">
        <v>19</v>
      </c>
      <c r="F868" s="160" t="s">
        <v>179</v>
      </c>
      <c r="H868" s="161">
        <v>18</v>
      </c>
      <c r="I868" s="162"/>
      <c r="L868" s="158"/>
      <c r="M868" s="163"/>
      <c r="T868" s="164"/>
      <c r="AT868" s="159" t="s">
        <v>176</v>
      </c>
      <c r="AU868" s="159" t="s">
        <v>84</v>
      </c>
      <c r="AV868" s="14" t="s">
        <v>172</v>
      </c>
      <c r="AW868" s="14" t="s">
        <v>37</v>
      </c>
      <c r="AX868" s="14" t="s">
        <v>14</v>
      </c>
      <c r="AY868" s="159" t="s">
        <v>165</v>
      </c>
    </row>
    <row r="869" spans="2:65" s="1" customFormat="1" ht="33" customHeight="1">
      <c r="B869" s="32"/>
      <c r="C869" s="127" t="s">
        <v>961</v>
      </c>
      <c r="D869" s="127" t="s">
        <v>167</v>
      </c>
      <c r="E869" s="128" t="s">
        <v>962</v>
      </c>
      <c r="F869" s="129" t="s">
        <v>963</v>
      </c>
      <c r="G869" s="130" t="s">
        <v>170</v>
      </c>
      <c r="H869" s="131">
        <v>18</v>
      </c>
      <c r="I869" s="132"/>
      <c r="J869" s="133">
        <f>ROUND(I869*H869,2)</f>
        <v>0</v>
      </c>
      <c r="K869" s="129" t="s">
        <v>171</v>
      </c>
      <c r="L869" s="32"/>
      <c r="M869" s="134" t="s">
        <v>19</v>
      </c>
      <c r="N869" s="135" t="s">
        <v>46</v>
      </c>
      <c r="P869" s="136">
        <f>O869*H869</f>
        <v>0</v>
      </c>
      <c r="Q869" s="136">
        <v>0</v>
      </c>
      <c r="R869" s="136">
        <f>Q869*H869</f>
        <v>0</v>
      </c>
      <c r="S869" s="136">
        <v>0</v>
      </c>
      <c r="T869" s="137">
        <f>S869*H869</f>
        <v>0</v>
      </c>
      <c r="AR869" s="138" t="s">
        <v>172</v>
      </c>
      <c r="AT869" s="138" t="s">
        <v>167</v>
      </c>
      <c r="AU869" s="138" t="s">
        <v>84</v>
      </c>
      <c r="AY869" s="17" t="s">
        <v>165</v>
      </c>
      <c r="BE869" s="139">
        <f>IF(N869="základní",J869,0)</f>
        <v>0</v>
      </c>
      <c r="BF869" s="139">
        <f>IF(N869="snížená",J869,0)</f>
        <v>0</v>
      </c>
      <c r="BG869" s="139">
        <f>IF(N869="zákl. přenesená",J869,0)</f>
        <v>0</v>
      </c>
      <c r="BH869" s="139">
        <f>IF(N869="sníž. přenesená",J869,0)</f>
        <v>0</v>
      </c>
      <c r="BI869" s="139">
        <f>IF(N869="nulová",J869,0)</f>
        <v>0</v>
      </c>
      <c r="BJ869" s="17" t="s">
        <v>14</v>
      </c>
      <c r="BK869" s="139">
        <f>ROUND(I869*H869,2)</f>
        <v>0</v>
      </c>
      <c r="BL869" s="17" t="s">
        <v>172</v>
      </c>
      <c r="BM869" s="138" t="s">
        <v>964</v>
      </c>
    </row>
    <row r="870" spans="2:65" s="1" customFormat="1">
      <c r="B870" s="32"/>
      <c r="D870" s="140" t="s">
        <v>174</v>
      </c>
      <c r="F870" s="141" t="s">
        <v>965</v>
      </c>
      <c r="I870" s="142"/>
      <c r="L870" s="32"/>
      <c r="M870" s="143"/>
      <c r="T870" s="53"/>
      <c r="AT870" s="17" t="s">
        <v>174</v>
      </c>
      <c r="AU870" s="17" t="s">
        <v>84</v>
      </c>
    </row>
    <row r="871" spans="2:65" s="12" customFormat="1">
      <c r="B871" s="144"/>
      <c r="D871" s="145" t="s">
        <v>176</v>
      </c>
      <c r="E871" s="146" t="s">
        <v>19</v>
      </c>
      <c r="F871" s="147" t="s">
        <v>966</v>
      </c>
      <c r="H871" s="146" t="s">
        <v>19</v>
      </c>
      <c r="I871" s="148"/>
      <c r="L871" s="144"/>
      <c r="M871" s="149"/>
      <c r="T871" s="150"/>
      <c r="AT871" s="146" t="s">
        <v>176</v>
      </c>
      <c r="AU871" s="146" t="s">
        <v>84</v>
      </c>
      <c r="AV871" s="12" t="s">
        <v>14</v>
      </c>
      <c r="AW871" s="12" t="s">
        <v>37</v>
      </c>
      <c r="AX871" s="12" t="s">
        <v>75</v>
      </c>
      <c r="AY871" s="146" t="s">
        <v>165</v>
      </c>
    </row>
    <row r="872" spans="2:65" s="13" customFormat="1">
      <c r="B872" s="151"/>
      <c r="D872" s="145" t="s">
        <v>176</v>
      </c>
      <c r="E872" s="152" t="s">
        <v>19</v>
      </c>
      <c r="F872" s="153" t="s">
        <v>960</v>
      </c>
      <c r="H872" s="154">
        <v>18</v>
      </c>
      <c r="I872" s="155"/>
      <c r="L872" s="151"/>
      <c r="M872" s="156"/>
      <c r="T872" s="157"/>
      <c r="AT872" s="152" t="s">
        <v>176</v>
      </c>
      <c r="AU872" s="152" t="s">
        <v>84</v>
      </c>
      <c r="AV872" s="13" t="s">
        <v>84</v>
      </c>
      <c r="AW872" s="13" t="s">
        <v>37</v>
      </c>
      <c r="AX872" s="13" t="s">
        <v>75</v>
      </c>
      <c r="AY872" s="152" t="s">
        <v>165</v>
      </c>
    </row>
    <row r="873" spans="2:65" s="14" customFormat="1">
      <c r="B873" s="158"/>
      <c r="D873" s="145" t="s">
        <v>176</v>
      </c>
      <c r="E873" s="159" t="s">
        <v>19</v>
      </c>
      <c r="F873" s="160" t="s">
        <v>179</v>
      </c>
      <c r="H873" s="161">
        <v>18</v>
      </c>
      <c r="I873" s="162"/>
      <c r="L873" s="158"/>
      <c r="M873" s="163"/>
      <c r="T873" s="164"/>
      <c r="AT873" s="159" t="s">
        <v>176</v>
      </c>
      <c r="AU873" s="159" t="s">
        <v>84</v>
      </c>
      <c r="AV873" s="14" t="s">
        <v>172</v>
      </c>
      <c r="AW873" s="14" t="s">
        <v>37</v>
      </c>
      <c r="AX873" s="14" t="s">
        <v>14</v>
      </c>
      <c r="AY873" s="159" t="s">
        <v>165</v>
      </c>
    </row>
    <row r="874" spans="2:65" s="1" customFormat="1" ht="33" customHeight="1">
      <c r="B874" s="32"/>
      <c r="C874" s="127" t="s">
        <v>967</v>
      </c>
      <c r="D874" s="127" t="s">
        <v>167</v>
      </c>
      <c r="E874" s="128" t="s">
        <v>968</v>
      </c>
      <c r="F874" s="129" t="s">
        <v>969</v>
      </c>
      <c r="G874" s="130" t="s">
        <v>170</v>
      </c>
      <c r="H874" s="131">
        <v>28</v>
      </c>
      <c r="I874" s="132"/>
      <c r="J874" s="133">
        <f>ROUND(I874*H874,2)</f>
        <v>0</v>
      </c>
      <c r="K874" s="129" t="s">
        <v>171</v>
      </c>
      <c r="L874" s="32"/>
      <c r="M874" s="134" t="s">
        <v>19</v>
      </c>
      <c r="N874" s="135" t="s">
        <v>46</v>
      </c>
      <c r="P874" s="136">
        <f>O874*H874</f>
        <v>0</v>
      </c>
      <c r="Q874" s="136">
        <v>0</v>
      </c>
      <c r="R874" s="136">
        <f>Q874*H874</f>
        <v>0</v>
      </c>
      <c r="S874" s="136">
        <v>0</v>
      </c>
      <c r="T874" s="137">
        <f>S874*H874</f>
        <v>0</v>
      </c>
      <c r="AR874" s="138" t="s">
        <v>172</v>
      </c>
      <c r="AT874" s="138" t="s">
        <v>167</v>
      </c>
      <c r="AU874" s="138" t="s">
        <v>84</v>
      </c>
      <c r="AY874" s="17" t="s">
        <v>165</v>
      </c>
      <c r="BE874" s="139">
        <f>IF(N874="základní",J874,0)</f>
        <v>0</v>
      </c>
      <c r="BF874" s="139">
        <f>IF(N874="snížená",J874,0)</f>
        <v>0</v>
      </c>
      <c r="BG874" s="139">
        <f>IF(N874="zákl. přenesená",J874,0)</f>
        <v>0</v>
      </c>
      <c r="BH874" s="139">
        <f>IF(N874="sníž. přenesená",J874,0)</f>
        <v>0</v>
      </c>
      <c r="BI874" s="139">
        <f>IF(N874="nulová",J874,0)</f>
        <v>0</v>
      </c>
      <c r="BJ874" s="17" t="s">
        <v>14</v>
      </c>
      <c r="BK874" s="139">
        <f>ROUND(I874*H874,2)</f>
        <v>0</v>
      </c>
      <c r="BL874" s="17" t="s">
        <v>172</v>
      </c>
      <c r="BM874" s="138" t="s">
        <v>970</v>
      </c>
    </row>
    <row r="875" spans="2:65" s="1" customFormat="1">
      <c r="B875" s="32"/>
      <c r="D875" s="140" t="s">
        <v>174</v>
      </c>
      <c r="F875" s="141" t="s">
        <v>971</v>
      </c>
      <c r="I875" s="142"/>
      <c r="L875" s="32"/>
      <c r="M875" s="143"/>
      <c r="T875" s="53"/>
      <c r="AT875" s="17" t="s">
        <v>174</v>
      </c>
      <c r="AU875" s="17" t="s">
        <v>84</v>
      </c>
    </row>
    <row r="876" spans="2:65" s="12" customFormat="1">
      <c r="B876" s="144"/>
      <c r="D876" s="145" t="s">
        <v>176</v>
      </c>
      <c r="E876" s="146" t="s">
        <v>19</v>
      </c>
      <c r="F876" s="147" t="s">
        <v>972</v>
      </c>
      <c r="H876" s="146" t="s">
        <v>19</v>
      </c>
      <c r="I876" s="148"/>
      <c r="L876" s="144"/>
      <c r="M876" s="149"/>
      <c r="T876" s="150"/>
      <c r="AT876" s="146" t="s">
        <v>176</v>
      </c>
      <c r="AU876" s="146" t="s">
        <v>84</v>
      </c>
      <c r="AV876" s="12" t="s">
        <v>14</v>
      </c>
      <c r="AW876" s="12" t="s">
        <v>37</v>
      </c>
      <c r="AX876" s="12" t="s">
        <v>75</v>
      </c>
      <c r="AY876" s="146" t="s">
        <v>165</v>
      </c>
    </row>
    <row r="877" spans="2:65" s="13" customFormat="1">
      <c r="B877" s="151"/>
      <c r="D877" s="145" t="s">
        <v>176</v>
      </c>
      <c r="E877" s="152" t="s">
        <v>19</v>
      </c>
      <c r="F877" s="153" t="s">
        <v>973</v>
      </c>
      <c r="H877" s="154">
        <v>28</v>
      </c>
      <c r="I877" s="155"/>
      <c r="L877" s="151"/>
      <c r="M877" s="156"/>
      <c r="T877" s="157"/>
      <c r="AT877" s="152" t="s">
        <v>176</v>
      </c>
      <c r="AU877" s="152" t="s">
        <v>84</v>
      </c>
      <c r="AV877" s="13" t="s">
        <v>84</v>
      </c>
      <c r="AW877" s="13" t="s">
        <v>37</v>
      </c>
      <c r="AX877" s="13" t="s">
        <v>75</v>
      </c>
      <c r="AY877" s="152" t="s">
        <v>165</v>
      </c>
    </row>
    <row r="878" spans="2:65" s="14" customFormat="1">
      <c r="B878" s="158"/>
      <c r="D878" s="145" t="s">
        <v>176</v>
      </c>
      <c r="E878" s="159" t="s">
        <v>19</v>
      </c>
      <c r="F878" s="160" t="s">
        <v>179</v>
      </c>
      <c r="H878" s="161">
        <v>28</v>
      </c>
      <c r="I878" s="162"/>
      <c r="L878" s="158"/>
      <c r="M878" s="163"/>
      <c r="T878" s="164"/>
      <c r="AT878" s="159" t="s">
        <v>176</v>
      </c>
      <c r="AU878" s="159" t="s">
        <v>84</v>
      </c>
      <c r="AV878" s="14" t="s">
        <v>172</v>
      </c>
      <c r="AW878" s="14" t="s">
        <v>37</v>
      </c>
      <c r="AX878" s="14" t="s">
        <v>14</v>
      </c>
      <c r="AY878" s="159" t="s">
        <v>165</v>
      </c>
    </row>
    <row r="879" spans="2:65" s="1" customFormat="1" ht="37.950000000000003" customHeight="1">
      <c r="B879" s="32"/>
      <c r="C879" s="127" t="s">
        <v>21</v>
      </c>
      <c r="D879" s="127" t="s">
        <v>167</v>
      </c>
      <c r="E879" s="128" t="s">
        <v>974</v>
      </c>
      <c r="F879" s="129" t="s">
        <v>975</v>
      </c>
      <c r="G879" s="130" t="s">
        <v>170</v>
      </c>
      <c r="H879" s="131">
        <v>16.739999999999998</v>
      </c>
      <c r="I879" s="132"/>
      <c r="J879" s="133">
        <f>ROUND(I879*H879,2)</f>
        <v>0</v>
      </c>
      <c r="K879" s="129" t="s">
        <v>171</v>
      </c>
      <c r="L879" s="32"/>
      <c r="M879" s="134" t="s">
        <v>19</v>
      </c>
      <c r="N879" s="135" t="s">
        <v>46</v>
      </c>
      <c r="P879" s="136">
        <f>O879*H879</f>
        <v>0</v>
      </c>
      <c r="Q879" s="136">
        <v>0</v>
      </c>
      <c r="R879" s="136">
        <f>Q879*H879</f>
        <v>0</v>
      </c>
      <c r="S879" s="136">
        <v>0</v>
      </c>
      <c r="T879" s="137">
        <f>S879*H879</f>
        <v>0</v>
      </c>
      <c r="AR879" s="138" t="s">
        <v>172</v>
      </c>
      <c r="AT879" s="138" t="s">
        <v>167</v>
      </c>
      <c r="AU879" s="138" t="s">
        <v>84</v>
      </c>
      <c r="AY879" s="17" t="s">
        <v>165</v>
      </c>
      <c r="BE879" s="139">
        <f>IF(N879="základní",J879,0)</f>
        <v>0</v>
      </c>
      <c r="BF879" s="139">
        <f>IF(N879="snížená",J879,0)</f>
        <v>0</v>
      </c>
      <c r="BG879" s="139">
        <f>IF(N879="zákl. přenesená",J879,0)</f>
        <v>0</v>
      </c>
      <c r="BH879" s="139">
        <f>IF(N879="sníž. přenesená",J879,0)</f>
        <v>0</v>
      </c>
      <c r="BI879" s="139">
        <f>IF(N879="nulová",J879,0)</f>
        <v>0</v>
      </c>
      <c r="BJ879" s="17" t="s">
        <v>14</v>
      </c>
      <c r="BK879" s="139">
        <f>ROUND(I879*H879,2)</f>
        <v>0</v>
      </c>
      <c r="BL879" s="17" t="s">
        <v>172</v>
      </c>
      <c r="BM879" s="138" t="s">
        <v>976</v>
      </c>
    </row>
    <row r="880" spans="2:65" s="1" customFormat="1">
      <c r="B880" s="32"/>
      <c r="D880" s="140" t="s">
        <v>174</v>
      </c>
      <c r="F880" s="141" t="s">
        <v>977</v>
      </c>
      <c r="I880" s="142"/>
      <c r="L880" s="32"/>
      <c r="M880" s="143"/>
      <c r="T880" s="53"/>
      <c r="AT880" s="17" t="s">
        <v>174</v>
      </c>
      <c r="AU880" s="17" t="s">
        <v>84</v>
      </c>
    </row>
    <row r="881" spans="2:65" s="12" customFormat="1">
      <c r="B881" s="144"/>
      <c r="D881" s="145" t="s">
        <v>176</v>
      </c>
      <c r="E881" s="146" t="s">
        <v>19</v>
      </c>
      <c r="F881" s="147" t="s">
        <v>366</v>
      </c>
      <c r="H881" s="146" t="s">
        <v>19</v>
      </c>
      <c r="I881" s="148"/>
      <c r="L881" s="144"/>
      <c r="M881" s="149"/>
      <c r="T881" s="150"/>
      <c r="AT881" s="146" t="s">
        <v>176</v>
      </c>
      <c r="AU881" s="146" t="s">
        <v>84</v>
      </c>
      <c r="AV881" s="12" t="s">
        <v>14</v>
      </c>
      <c r="AW881" s="12" t="s">
        <v>37</v>
      </c>
      <c r="AX881" s="12" t="s">
        <v>75</v>
      </c>
      <c r="AY881" s="146" t="s">
        <v>165</v>
      </c>
    </row>
    <row r="882" spans="2:65" s="13" customFormat="1">
      <c r="B882" s="151"/>
      <c r="D882" s="145" t="s">
        <v>176</v>
      </c>
      <c r="E882" s="152" t="s">
        <v>19</v>
      </c>
      <c r="F882" s="153" t="s">
        <v>978</v>
      </c>
      <c r="H882" s="154">
        <v>16.739999999999998</v>
      </c>
      <c r="I882" s="155"/>
      <c r="L882" s="151"/>
      <c r="M882" s="156"/>
      <c r="T882" s="157"/>
      <c r="AT882" s="152" t="s">
        <v>176</v>
      </c>
      <c r="AU882" s="152" t="s">
        <v>84</v>
      </c>
      <c r="AV882" s="13" t="s">
        <v>84</v>
      </c>
      <c r="AW882" s="13" t="s">
        <v>37</v>
      </c>
      <c r="AX882" s="13" t="s">
        <v>75</v>
      </c>
      <c r="AY882" s="152" t="s">
        <v>165</v>
      </c>
    </row>
    <row r="883" spans="2:65" s="14" customFormat="1">
      <c r="B883" s="158"/>
      <c r="D883" s="145" t="s">
        <v>176</v>
      </c>
      <c r="E883" s="159" t="s">
        <v>19</v>
      </c>
      <c r="F883" s="160" t="s">
        <v>179</v>
      </c>
      <c r="H883" s="161">
        <v>16.739999999999998</v>
      </c>
      <c r="I883" s="162"/>
      <c r="L883" s="158"/>
      <c r="M883" s="163"/>
      <c r="T883" s="164"/>
      <c r="AT883" s="159" t="s">
        <v>176</v>
      </c>
      <c r="AU883" s="159" t="s">
        <v>84</v>
      </c>
      <c r="AV883" s="14" t="s">
        <v>172</v>
      </c>
      <c r="AW883" s="14" t="s">
        <v>37</v>
      </c>
      <c r="AX883" s="14" t="s">
        <v>14</v>
      </c>
      <c r="AY883" s="159" t="s">
        <v>165</v>
      </c>
    </row>
    <row r="884" spans="2:65" s="1" customFormat="1" ht="16.5" customHeight="1">
      <c r="B884" s="32"/>
      <c r="C884" s="165" t="s">
        <v>979</v>
      </c>
      <c r="D884" s="165" t="s">
        <v>349</v>
      </c>
      <c r="E884" s="166" t="s">
        <v>980</v>
      </c>
      <c r="F884" s="167" t="s">
        <v>981</v>
      </c>
      <c r="G884" s="168" t="s">
        <v>307</v>
      </c>
      <c r="H884" s="169">
        <v>1.004</v>
      </c>
      <c r="I884" s="170"/>
      <c r="J884" s="171">
        <f>ROUND(I884*H884,2)</f>
        <v>0</v>
      </c>
      <c r="K884" s="167" t="s">
        <v>171</v>
      </c>
      <c r="L884" s="172"/>
      <c r="M884" s="173" t="s">
        <v>19</v>
      </c>
      <c r="N884" s="174" t="s">
        <v>46</v>
      </c>
      <c r="P884" s="136">
        <f>O884*H884</f>
        <v>0</v>
      </c>
      <c r="Q884" s="136">
        <v>1</v>
      </c>
      <c r="R884" s="136">
        <f>Q884*H884</f>
        <v>1.004</v>
      </c>
      <c r="S884" s="136">
        <v>0</v>
      </c>
      <c r="T884" s="137">
        <f>S884*H884</f>
        <v>0</v>
      </c>
      <c r="AR884" s="138" t="s">
        <v>223</v>
      </c>
      <c r="AT884" s="138" t="s">
        <v>349</v>
      </c>
      <c r="AU884" s="138" t="s">
        <v>84</v>
      </c>
      <c r="AY884" s="17" t="s">
        <v>165</v>
      </c>
      <c r="BE884" s="139">
        <f>IF(N884="základní",J884,0)</f>
        <v>0</v>
      </c>
      <c r="BF884" s="139">
        <f>IF(N884="snížená",J884,0)</f>
        <v>0</v>
      </c>
      <c r="BG884" s="139">
        <f>IF(N884="zákl. přenesená",J884,0)</f>
        <v>0</v>
      </c>
      <c r="BH884" s="139">
        <f>IF(N884="sníž. přenesená",J884,0)</f>
        <v>0</v>
      </c>
      <c r="BI884" s="139">
        <f>IF(N884="nulová",J884,0)</f>
        <v>0</v>
      </c>
      <c r="BJ884" s="17" t="s">
        <v>14</v>
      </c>
      <c r="BK884" s="139">
        <f>ROUND(I884*H884,2)</f>
        <v>0</v>
      </c>
      <c r="BL884" s="17" t="s">
        <v>172</v>
      </c>
      <c r="BM884" s="138" t="s">
        <v>982</v>
      </c>
    </row>
    <row r="885" spans="2:65" s="13" customFormat="1">
      <c r="B885" s="151"/>
      <c r="D885" s="145" t="s">
        <v>176</v>
      </c>
      <c r="F885" s="153" t="s">
        <v>983</v>
      </c>
      <c r="H885" s="154">
        <v>1.004</v>
      </c>
      <c r="I885" s="155"/>
      <c r="L885" s="151"/>
      <c r="M885" s="156"/>
      <c r="T885" s="157"/>
      <c r="AT885" s="152" t="s">
        <v>176</v>
      </c>
      <c r="AU885" s="152" t="s">
        <v>84</v>
      </c>
      <c r="AV885" s="13" t="s">
        <v>84</v>
      </c>
      <c r="AW885" s="13" t="s">
        <v>4</v>
      </c>
      <c r="AX885" s="13" t="s">
        <v>14</v>
      </c>
      <c r="AY885" s="152" t="s">
        <v>165</v>
      </c>
    </row>
    <row r="886" spans="2:65" s="11" customFormat="1" ht="22.95" customHeight="1">
      <c r="B886" s="115"/>
      <c r="D886" s="116" t="s">
        <v>74</v>
      </c>
      <c r="E886" s="125" t="s">
        <v>205</v>
      </c>
      <c r="F886" s="125" t="s">
        <v>984</v>
      </c>
      <c r="I886" s="118"/>
      <c r="J886" s="126">
        <f>BK886</f>
        <v>0</v>
      </c>
      <c r="L886" s="115"/>
      <c r="M886" s="120"/>
      <c r="P886" s="121">
        <f>SUM(P887:P1180)</f>
        <v>0</v>
      </c>
      <c r="R886" s="121">
        <f>SUM(R887:R1180)</f>
        <v>640.55892266000001</v>
      </c>
      <c r="T886" s="122">
        <f>SUM(T887:T1180)</f>
        <v>0.30747664000000002</v>
      </c>
      <c r="AR886" s="116" t="s">
        <v>14</v>
      </c>
      <c r="AT886" s="123" t="s">
        <v>74</v>
      </c>
      <c r="AU886" s="123" t="s">
        <v>14</v>
      </c>
      <c r="AY886" s="116" t="s">
        <v>165</v>
      </c>
      <c r="BK886" s="124">
        <f>SUM(BK887:BK1180)</f>
        <v>0</v>
      </c>
    </row>
    <row r="887" spans="2:65" s="1" customFormat="1" ht="49.2" customHeight="1">
      <c r="B887" s="32"/>
      <c r="C887" s="127" t="s">
        <v>985</v>
      </c>
      <c r="D887" s="127" t="s">
        <v>167</v>
      </c>
      <c r="E887" s="128" t="s">
        <v>986</v>
      </c>
      <c r="F887" s="129" t="s">
        <v>987</v>
      </c>
      <c r="G887" s="130" t="s">
        <v>170</v>
      </c>
      <c r="H887" s="131">
        <v>155.91300000000001</v>
      </c>
      <c r="I887" s="132"/>
      <c r="J887" s="133">
        <f>ROUND(I887*H887,2)</f>
        <v>0</v>
      </c>
      <c r="K887" s="129" t="s">
        <v>171</v>
      </c>
      <c r="L887" s="32"/>
      <c r="M887" s="134" t="s">
        <v>19</v>
      </c>
      <c r="N887" s="135" t="s">
        <v>46</v>
      </c>
      <c r="P887" s="136">
        <f>O887*H887</f>
        <v>0</v>
      </c>
      <c r="Q887" s="136">
        <v>1.7399999999999999E-2</v>
      </c>
      <c r="R887" s="136">
        <f>Q887*H887</f>
        <v>2.7128861999999998</v>
      </c>
      <c r="S887" s="136">
        <v>0</v>
      </c>
      <c r="T887" s="137">
        <f>S887*H887</f>
        <v>0</v>
      </c>
      <c r="AR887" s="138" t="s">
        <v>172</v>
      </c>
      <c r="AT887" s="138" t="s">
        <v>167</v>
      </c>
      <c r="AU887" s="138" t="s">
        <v>84</v>
      </c>
      <c r="AY887" s="17" t="s">
        <v>165</v>
      </c>
      <c r="BE887" s="139">
        <f>IF(N887="základní",J887,0)</f>
        <v>0</v>
      </c>
      <c r="BF887" s="139">
        <f>IF(N887="snížená",J887,0)</f>
        <v>0</v>
      </c>
      <c r="BG887" s="139">
        <f>IF(N887="zákl. přenesená",J887,0)</f>
        <v>0</v>
      </c>
      <c r="BH887" s="139">
        <f>IF(N887="sníž. přenesená",J887,0)</f>
        <v>0</v>
      </c>
      <c r="BI887" s="139">
        <f>IF(N887="nulová",J887,0)</f>
        <v>0</v>
      </c>
      <c r="BJ887" s="17" t="s">
        <v>14</v>
      </c>
      <c r="BK887" s="139">
        <f>ROUND(I887*H887,2)</f>
        <v>0</v>
      </c>
      <c r="BL887" s="17" t="s">
        <v>172</v>
      </c>
      <c r="BM887" s="138" t="s">
        <v>988</v>
      </c>
    </row>
    <row r="888" spans="2:65" s="1" customFormat="1">
      <c r="B888" s="32"/>
      <c r="D888" s="140" t="s">
        <v>174</v>
      </c>
      <c r="F888" s="141" t="s">
        <v>989</v>
      </c>
      <c r="I888" s="142"/>
      <c r="L888" s="32"/>
      <c r="M888" s="143"/>
      <c r="T888" s="53"/>
      <c r="AT888" s="17" t="s">
        <v>174</v>
      </c>
      <c r="AU888" s="17" t="s">
        <v>84</v>
      </c>
    </row>
    <row r="889" spans="2:65" s="12" customFormat="1">
      <c r="B889" s="144"/>
      <c r="D889" s="145" t="s">
        <v>176</v>
      </c>
      <c r="E889" s="146" t="s">
        <v>19</v>
      </c>
      <c r="F889" s="147" t="s">
        <v>990</v>
      </c>
      <c r="H889" s="146" t="s">
        <v>19</v>
      </c>
      <c r="I889" s="148"/>
      <c r="L889" s="144"/>
      <c r="M889" s="149"/>
      <c r="T889" s="150"/>
      <c r="AT889" s="146" t="s">
        <v>176</v>
      </c>
      <c r="AU889" s="146" t="s">
        <v>84</v>
      </c>
      <c r="AV889" s="12" t="s">
        <v>14</v>
      </c>
      <c r="AW889" s="12" t="s">
        <v>37</v>
      </c>
      <c r="AX889" s="12" t="s">
        <v>75</v>
      </c>
      <c r="AY889" s="146" t="s">
        <v>165</v>
      </c>
    </row>
    <row r="890" spans="2:65" s="13" customFormat="1">
      <c r="B890" s="151"/>
      <c r="D890" s="145" t="s">
        <v>176</v>
      </c>
      <c r="E890" s="152" t="s">
        <v>19</v>
      </c>
      <c r="F890" s="153" t="s">
        <v>991</v>
      </c>
      <c r="H890" s="154">
        <v>13.233000000000001</v>
      </c>
      <c r="I890" s="155"/>
      <c r="L890" s="151"/>
      <c r="M890" s="156"/>
      <c r="T890" s="157"/>
      <c r="AT890" s="152" t="s">
        <v>176</v>
      </c>
      <c r="AU890" s="152" t="s">
        <v>84</v>
      </c>
      <c r="AV890" s="13" t="s">
        <v>84</v>
      </c>
      <c r="AW890" s="13" t="s">
        <v>37</v>
      </c>
      <c r="AX890" s="13" t="s">
        <v>75</v>
      </c>
      <c r="AY890" s="152" t="s">
        <v>165</v>
      </c>
    </row>
    <row r="891" spans="2:65" s="12" customFormat="1">
      <c r="B891" s="144"/>
      <c r="D891" s="145" t="s">
        <v>176</v>
      </c>
      <c r="E891" s="146" t="s">
        <v>19</v>
      </c>
      <c r="F891" s="147" t="s">
        <v>992</v>
      </c>
      <c r="H891" s="146" t="s">
        <v>19</v>
      </c>
      <c r="I891" s="148"/>
      <c r="L891" s="144"/>
      <c r="M891" s="149"/>
      <c r="T891" s="150"/>
      <c r="AT891" s="146" t="s">
        <v>176</v>
      </c>
      <c r="AU891" s="146" t="s">
        <v>84</v>
      </c>
      <c r="AV891" s="12" t="s">
        <v>14</v>
      </c>
      <c r="AW891" s="12" t="s">
        <v>37</v>
      </c>
      <c r="AX891" s="12" t="s">
        <v>75</v>
      </c>
      <c r="AY891" s="146" t="s">
        <v>165</v>
      </c>
    </row>
    <row r="892" spans="2:65" s="13" customFormat="1">
      <c r="B892" s="151"/>
      <c r="D892" s="145" t="s">
        <v>176</v>
      </c>
      <c r="E892" s="152" t="s">
        <v>19</v>
      </c>
      <c r="F892" s="153" t="s">
        <v>993</v>
      </c>
      <c r="H892" s="154">
        <v>142.68</v>
      </c>
      <c r="I892" s="155"/>
      <c r="L892" s="151"/>
      <c r="M892" s="156"/>
      <c r="T892" s="157"/>
      <c r="AT892" s="152" t="s">
        <v>176</v>
      </c>
      <c r="AU892" s="152" t="s">
        <v>84</v>
      </c>
      <c r="AV892" s="13" t="s">
        <v>84</v>
      </c>
      <c r="AW892" s="13" t="s">
        <v>37</v>
      </c>
      <c r="AX892" s="13" t="s">
        <v>75</v>
      </c>
      <c r="AY892" s="152" t="s">
        <v>165</v>
      </c>
    </row>
    <row r="893" spans="2:65" s="14" customFormat="1">
      <c r="B893" s="158"/>
      <c r="D893" s="145" t="s">
        <v>176</v>
      </c>
      <c r="E893" s="159" t="s">
        <v>19</v>
      </c>
      <c r="F893" s="160" t="s">
        <v>179</v>
      </c>
      <c r="H893" s="161">
        <v>155.91300000000001</v>
      </c>
      <c r="I893" s="162"/>
      <c r="L893" s="158"/>
      <c r="M893" s="163"/>
      <c r="T893" s="164"/>
      <c r="AT893" s="159" t="s">
        <v>176</v>
      </c>
      <c r="AU893" s="159" t="s">
        <v>84</v>
      </c>
      <c r="AV893" s="14" t="s">
        <v>172</v>
      </c>
      <c r="AW893" s="14" t="s">
        <v>37</v>
      </c>
      <c r="AX893" s="14" t="s">
        <v>14</v>
      </c>
      <c r="AY893" s="159" t="s">
        <v>165</v>
      </c>
    </row>
    <row r="894" spans="2:65" s="1" customFormat="1" ht="37.950000000000003" customHeight="1">
      <c r="B894" s="32"/>
      <c r="C894" s="127" t="s">
        <v>994</v>
      </c>
      <c r="D894" s="127" t="s">
        <v>167</v>
      </c>
      <c r="E894" s="128" t="s">
        <v>995</v>
      </c>
      <c r="F894" s="129" t="s">
        <v>996</v>
      </c>
      <c r="G894" s="130" t="s">
        <v>170</v>
      </c>
      <c r="H894" s="131">
        <v>683.22699999999998</v>
      </c>
      <c r="I894" s="132"/>
      <c r="J894" s="133">
        <f>ROUND(I894*H894,2)</f>
        <v>0</v>
      </c>
      <c r="K894" s="129" t="s">
        <v>171</v>
      </c>
      <c r="L894" s="32"/>
      <c r="M894" s="134" t="s">
        <v>19</v>
      </c>
      <c r="N894" s="135" t="s">
        <v>46</v>
      </c>
      <c r="P894" s="136">
        <f>O894*H894</f>
        <v>0</v>
      </c>
      <c r="Q894" s="136">
        <v>4.3800000000000002E-3</v>
      </c>
      <c r="R894" s="136">
        <f>Q894*H894</f>
        <v>2.9925342600000002</v>
      </c>
      <c r="S894" s="136">
        <v>0</v>
      </c>
      <c r="T894" s="137">
        <f>S894*H894</f>
        <v>0</v>
      </c>
      <c r="AR894" s="138" t="s">
        <v>172</v>
      </c>
      <c r="AT894" s="138" t="s">
        <v>167</v>
      </c>
      <c r="AU894" s="138" t="s">
        <v>84</v>
      </c>
      <c r="AY894" s="17" t="s">
        <v>165</v>
      </c>
      <c r="BE894" s="139">
        <f>IF(N894="základní",J894,0)</f>
        <v>0</v>
      </c>
      <c r="BF894" s="139">
        <f>IF(N894="snížená",J894,0)</f>
        <v>0</v>
      </c>
      <c r="BG894" s="139">
        <f>IF(N894="zákl. přenesená",J894,0)</f>
        <v>0</v>
      </c>
      <c r="BH894" s="139">
        <f>IF(N894="sníž. přenesená",J894,0)</f>
        <v>0</v>
      </c>
      <c r="BI894" s="139">
        <f>IF(N894="nulová",J894,0)</f>
        <v>0</v>
      </c>
      <c r="BJ894" s="17" t="s">
        <v>14</v>
      </c>
      <c r="BK894" s="139">
        <f>ROUND(I894*H894,2)</f>
        <v>0</v>
      </c>
      <c r="BL894" s="17" t="s">
        <v>172</v>
      </c>
      <c r="BM894" s="138" t="s">
        <v>997</v>
      </c>
    </row>
    <row r="895" spans="2:65" s="1" customFormat="1">
      <c r="B895" s="32"/>
      <c r="D895" s="140" t="s">
        <v>174</v>
      </c>
      <c r="F895" s="141" t="s">
        <v>998</v>
      </c>
      <c r="I895" s="142"/>
      <c r="L895" s="32"/>
      <c r="M895" s="143"/>
      <c r="T895" s="53"/>
      <c r="AT895" s="17" t="s">
        <v>174</v>
      </c>
      <c r="AU895" s="17" t="s">
        <v>84</v>
      </c>
    </row>
    <row r="896" spans="2:65" s="12" customFormat="1">
      <c r="B896" s="144"/>
      <c r="D896" s="145" t="s">
        <v>176</v>
      </c>
      <c r="E896" s="146" t="s">
        <v>19</v>
      </c>
      <c r="F896" s="147" t="s">
        <v>999</v>
      </c>
      <c r="H896" s="146" t="s">
        <v>19</v>
      </c>
      <c r="I896" s="148"/>
      <c r="L896" s="144"/>
      <c r="M896" s="149"/>
      <c r="T896" s="150"/>
      <c r="AT896" s="146" t="s">
        <v>176</v>
      </c>
      <c r="AU896" s="146" t="s">
        <v>84</v>
      </c>
      <c r="AV896" s="12" t="s">
        <v>14</v>
      </c>
      <c r="AW896" s="12" t="s">
        <v>37</v>
      </c>
      <c r="AX896" s="12" t="s">
        <v>75</v>
      </c>
      <c r="AY896" s="146" t="s">
        <v>165</v>
      </c>
    </row>
    <row r="897" spans="2:51" s="13" customFormat="1">
      <c r="B897" s="151"/>
      <c r="D897" s="145" t="s">
        <v>176</v>
      </c>
      <c r="E897" s="152" t="s">
        <v>19</v>
      </c>
      <c r="F897" s="153" t="s">
        <v>1000</v>
      </c>
      <c r="H897" s="154">
        <v>144.60499999999999</v>
      </c>
      <c r="I897" s="155"/>
      <c r="L897" s="151"/>
      <c r="M897" s="156"/>
      <c r="T897" s="157"/>
      <c r="AT897" s="152" t="s">
        <v>176</v>
      </c>
      <c r="AU897" s="152" t="s">
        <v>84</v>
      </c>
      <c r="AV897" s="13" t="s">
        <v>84</v>
      </c>
      <c r="AW897" s="13" t="s">
        <v>37</v>
      </c>
      <c r="AX897" s="13" t="s">
        <v>75</v>
      </c>
      <c r="AY897" s="152" t="s">
        <v>165</v>
      </c>
    </row>
    <row r="898" spans="2:51" s="13" customFormat="1" ht="20.399999999999999">
      <c r="B898" s="151"/>
      <c r="D898" s="145" t="s">
        <v>176</v>
      </c>
      <c r="E898" s="152" t="s">
        <v>19</v>
      </c>
      <c r="F898" s="153" t="s">
        <v>1001</v>
      </c>
      <c r="H898" s="154">
        <v>119.738</v>
      </c>
      <c r="I898" s="155"/>
      <c r="L898" s="151"/>
      <c r="M898" s="156"/>
      <c r="T898" s="157"/>
      <c r="AT898" s="152" t="s">
        <v>176</v>
      </c>
      <c r="AU898" s="152" t="s">
        <v>84</v>
      </c>
      <c r="AV898" s="13" t="s">
        <v>84</v>
      </c>
      <c r="AW898" s="13" t="s">
        <v>37</v>
      </c>
      <c r="AX898" s="13" t="s">
        <v>75</v>
      </c>
      <c r="AY898" s="152" t="s">
        <v>165</v>
      </c>
    </row>
    <row r="899" spans="2:51" s="13" customFormat="1">
      <c r="B899" s="151"/>
      <c r="D899" s="145" t="s">
        <v>176</v>
      </c>
      <c r="E899" s="152" t="s">
        <v>19</v>
      </c>
      <c r="F899" s="153" t="s">
        <v>1002</v>
      </c>
      <c r="H899" s="154">
        <v>-20.16</v>
      </c>
      <c r="I899" s="155"/>
      <c r="L899" s="151"/>
      <c r="M899" s="156"/>
      <c r="T899" s="157"/>
      <c r="AT899" s="152" t="s">
        <v>176</v>
      </c>
      <c r="AU899" s="152" t="s">
        <v>84</v>
      </c>
      <c r="AV899" s="13" t="s">
        <v>84</v>
      </c>
      <c r="AW899" s="13" t="s">
        <v>37</v>
      </c>
      <c r="AX899" s="13" t="s">
        <v>75</v>
      </c>
      <c r="AY899" s="152" t="s">
        <v>165</v>
      </c>
    </row>
    <row r="900" spans="2:51" s="12" customFormat="1">
      <c r="B900" s="144"/>
      <c r="D900" s="145" t="s">
        <v>176</v>
      </c>
      <c r="E900" s="146" t="s">
        <v>19</v>
      </c>
      <c r="F900" s="147" t="s">
        <v>1003</v>
      </c>
      <c r="H900" s="146" t="s">
        <v>19</v>
      </c>
      <c r="I900" s="148"/>
      <c r="L900" s="144"/>
      <c r="M900" s="149"/>
      <c r="T900" s="150"/>
      <c r="AT900" s="146" t="s">
        <v>176</v>
      </c>
      <c r="AU900" s="146" t="s">
        <v>84</v>
      </c>
      <c r="AV900" s="12" t="s">
        <v>14</v>
      </c>
      <c r="AW900" s="12" t="s">
        <v>37</v>
      </c>
      <c r="AX900" s="12" t="s">
        <v>75</v>
      </c>
      <c r="AY900" s="146" t="s">
        <v>165</v>
      </c>
    </row>
    <row r="901" spans="2:51" s="13" customFormat="1">
      <c r="B901" s="151"/>
      <c r="D901" s="145" t="s">
        <v>176</v>
      </c>
      <c r="E901" s="152" t="s">
        <v>19</v>
      </c>
      <c r="F901" s="153" t="s">
        <v>1004</v>
      </c>
      <c r="H901" s="154">
        <v>190.03</v>
      </c>
      <c r="I901" s="155"/>
      <c r="L901" s="151"/>
      <c r="M901" s="156"/>
      <c r="T901" s="157"/>
      <c r="AT901" s="152" t="s">
        <v>176</v>
      </c>
      <c r="AU901" s="152" t="s">
        <v>84</v>
      </c>
      <c r="AV901" s="13" t="s">
        <v>84</v>
      </c>
      <c r="AW901" s="13" t="s">
        <v>37</v>
      </c>
      <c r="AX901" s="13" t="s">
        <v>75</v>
      </c>
      <c r="AY901" s="152" t="s">
        <v>165</v>
      </c>
    </row>
    <row r="902" spans="2:51" s="13" customFormat="1">
      <c r="B902" s="151"/>
      <c r="D902" s="145" t="s">
        <v>176</v>
      </c>
      <c r="E902" s="152" t="s">
        <v>19</v>
      </c>
      <c r="F902" s="153" t="s">
        <v>1005</v>
      </c>
      <c r="H902" s="154">
        <v>-47.04</v>
      </c>
      <c r="I902" s="155"/>
      <c r="L902" s="151"/>
      <c r="M902" s="156"/>
      <c r="T902" s="157"/>
      <c r="AT902" s="152" t="s">
        <v>176</v>
      </c>
      <c r="AU902" s="152" t="s">
        <v>84</v>
      </c>
      <c r="AV902" s="13" t="s">
        <v>84</v>
      </c>
      <c r="AW902" s="13" t="s">
        <v>37</v>
      </c>
      <c r="AX902" s="13" t="s">
        <v>75</v>
      </c>
      <c r="AY902" s="152" t="s">
        <v>165</v>
      </c>
    </row>
    <row r="903" spans="2:51" s="12" customFormat="1">
      <c r="B903" s="144"/>
      <c r="D903" s="145" t="s">
        <v>176</v>
      </c>
      <c r="E903" s="146" t="s">
        <v>19</v>
      </c>
      <c r="F903" s="147" t="s">
        <v>1006</v>
      </c>
      <c r="H903" s="146" t="s">
        <v>19</v>
      </c>
      <c r="I903" s="148"/>
      <c r="L903" s="144"/>
      <c r="M903" s="149"/>
      <c r="T903" s="150"/>
      <c r="AT903" s="146" t="s">
        <v>176</v>
      </c>
      <c r="AU903" s="146" t="s">
        <v>84</v>
      </c>
      <c r="AV903" s="12" t="s">
        <v>14</v>
      </c>
      <c r="AW903" s="12" t="s">
        <v>37</v>
      </c>
      <c r="AX903" s="12" t="s">
        <v>75</v>
      </c>
      <c r="AY903" s="146" t="s">
        <v>165</v>
      </c>
    </row>
    <row r="904" spans="2:51" s="13" customFormat="1">
      <c r="B904" s="151"/>
      <c r="D904" s="145" t="s">
        <v>176</v>
      </c>
      <c r="E904" s="152" t="s">
        <v>19</v>
      </c>
      <c r="F904" s="153" t="s">
        <v>1007</v>
      </c>
      <c r="H904" s="154">
        <v>272.041</v>
      </c>
      <c r="I904" s="155"/>
      <c r="L904" s="151"/>
      <c r="M904" s="156"/>
      <c r="T904" s="157"/>
      <c r="AT904" s="152" t="s">
        <v>176</v>
      </c>
      <c r="AU904" s="152" t="s">
        <v>84</v>
      </c>
      <c r="AV904" s="13" t="s">
        <v>84</v>
      </c>
      <c r="AW904" s="13" t="s">
        <v>37</v>
      </c>
      <c r="AX904" s="13" t="s">
        <v>75</v>
      </c>
      <c r="AY904" s="152" t="s">
        <v>165</v>
      </c>
    </row>
    <row r="905" spans="2:51" s="13" customFormat="1">
      <c r="B905" s="151"/>
      <c r="D905" s="145" t="s">
        <v>176</v>
      </c>
      <c r="E905" s="152" t="s">
        <v>19</v>
      </c>
      <c r="F905" s="153" t="s">
        <v>1008</v>
      </c>
      <c r="H905" s="154">
        <v>-302.39999999999998</v>
      </c>
      <c r="I905" s="155"/>
      <c r="L905" s="151"/>
      <c r="M905" s="156"/>
      <c r="T905" s="157"/>
      <c r="AT905" s="152" t="s">
        <v>176</v>
      </c>
      <c r="AU905" s="152" t="s">
        <v>84</v>
      </c>
      <c r="AV905" s="13" t="s">
        <v>84</v>
      </c>
      <c r="AW905" s="13" t="s">
        <v>37</v>
      </c>
      <c r="AX905" s="13" t="s">
        <v>75</v>
      </c>
      <c r="AY905" s="152" t="s">
        <v>165</v>
      </c>
    </row>
    <row r="906" spans="2:51" s="12" customFormat="1">
      <c r="B906" s="144"/>
      <c r="D906" s="145" t="s">
        <v>176</v>
      </c>
      <c r="E906" s="146" t="s">
        <v>19</v>
      </c>
      <c r="F906" s="147" t="s">
        <v>1009</v>
      </c>
      <c r="H906" s="146" t="s">
        <v>19</v>
      </c>
      <c r="I906" s="148"/>
      <c r="L906" s="144"/>
      <c r="M906" s="149"/>
      <c r="T906" s="150"/>
      <c r="AT906" s="146" t="s">
        <v>176</v>
      </c>
      <c r="AU906" s="146" t="s">
        <v>84</v>
      </c>
      <c r="AV906" s="12" t="s">
        <v>14</v>
      </c>
      <c r="AW906" s="12" t="s">
        <v>37</v>
      </c>
      <c r="AX906" s="12" t="s">
        <v>75</v>
      </c>
      <c r="AY906" s="146" t="s">
        <v>165</v>
      </c>
    </row>
    <row r="907" spans="2:51" s="13" customFormat="1">
      <c r="B907" s="151"/>
      <c r="D907" s="145" t="s">
        <v>176</v>
      </c>
      <c r="E907" s="152" t="s">
        <v>19</v>
      </c>
      <c r="F907" s="153" t="s">
        <v>1010</v>
      </c>
      <c r="H907" s="154">
        <v>145.62299999999999</v>
      </c>
      <c r="I907" s="155"/>
      <c r="L907" s="151"/>
      <c r="M907" s="156"/>
      <c r="T907" s="157"/>
      <c r="AT907" s="152" t="s">
        <v>176</v>
      </c>
      <c r="AU907" s="152" t="s">
        <v>84</v>
      </c>
      <c r="AV907" s="13" t="s">
        <v>84</v>
      </c>
      <c r="AW907" s="13" t="s">
        <v>37</v>
      </c>
      <c r="AX907" s="13" t="s">
        <v>75</v>
      </c>
      <c r="AY907" s="152" t="s">
        <v>165</v>
      </c>
    </row>
    <row r="908" spans="2:51" s="13" customFormat="1">
      <c r="B908" s="151"/>
      <c r="D908" s="145" t="s">
        <v>176</v>
      </c>
      <c r="E908" s="152" t="s">
        <v>19</v>
      </c>
      <c r="F908" s="153" t="s">
        <v>1011</v>
      </c>
      <c r="H908" s="154">
        <v>-23.94</v>
      </c>
      <c r="I908" s="155"/>
      <c r="L908" s="151"/>
      <c r="M908" s="156"/>
      <c r="T908" s="157"/>
      <c r="AT908" s="152" t="s">
        <v>176</v>
      </c>
      <c r="AU908" s="152" t="s">
        <v>84</v>
      </c>
      <c r="AV908" s="13" t="s">
        <v>84</v>
      </c>
      <c r="AW908" s="13" t="s">
        <v>37</v>
      </c>
      <c r="AX908" s="13" t="s">
        <v>75</v>
      </c>
      <c r="AY908" s="152" t="s">
        <v>165</v>
      </c>
    </row>
    <row r="909" spans="2:51" s="12" customFormat="1">
      <c r="B909" s="144"/>
      <c r="D909" s="145" t="s">
        <v>176</v>
      </c>
      <c r="E909" s="146" t="s">
        <v>19</v>
      </c>
      <c r="F909" s="147" t="s">
        <v>1012</v>
      </c>
      <c r="H909" s="146" t="s">
        <v>19</v>
      </c>
      <c r="I909" s="148"/>
      <c r="L909" s="144"/>
      <c r="M909" s="149"/>
      <c r="T909" s="150"/>
      <c r="AT909" s="146" t="s">
        <v>176</v>
      </c>
      <c r="AU909" s="146" t="s">
        <v>84</v>
      </c>
      <c r="AV909" s="12" t="s">
        <v>14</v>
      </c>
      <c r="AW909" s="12" t="s">
        <v>37</v>
      </c>
      <c r="AX909" s="12" t="s">
        <v>75</v>
      </c>
      <c r="AY909" s="146" t="s">
        <v>165</v>
      </c>
    </row>
    <row r="910" spans="2:51" s="13" customFormat="1">
      <c r="B910" s="151"/>
      <c r="D910" s="145" t="s">
        <v>176</v>
      </c>
      <c r="E910" s="152" t="s">
        <v>19</v>
      </c>
      <c r="F910" s="153" t="s">
        <v>1013</v>
      </c>
      <c r="H910" s="154">
        <v>183.78</v>
      </c>
      <c r="I910" s="155"/>
      <c r="L910" s="151"/>
      <c r="M910" s="156"/>
      <c r="T910" s="157"/>
      <c r="AT910" s="152" t="s">
        <v>176</v>
      </c>
      <c r="AU910" s="152" t="s">
        <v>84</v>
      </c>
      <c r="AV910" s="13" t="s">
        <v>84</v>
      </c>
      <c r="AW910" s="13" t="s">
        <v>37</v>
      </c>
      <c r="AX910" s="13" t="s">
        <v>75</v>
      </c>
      <c r="AY910" s="152" t="s">
        <v>165</v>
      </c>
    </row>
    <row r="911" spans="2:51" s="12" customFormat="1">
      <c r="B911" s="144"/>
      <c r="D911" s="145" t="s">
        <v>176</v>
      </c>
      <c r="E911" s="146" t="s">
        <v>19</v>
      </c>
      <c r="F911" s="147" t="s">
        <v>1014</v>
      </c>
      <c r="H911" s="146" t="s">
        <v>19</v>
      </c>
      <c r="I911" s="148"/>
      <c r="L911" s="144"/>
      <c r="M911" s="149"/>
      <c r="T911" s="150"/>
      <c r="AT911" s="146" t="s">
        <v>176</v>
      </c>
      <c r="AU911" s="146" t="s">
        <v>84</v>
      </c>
      <c r="AV911" s="12" t="s">
        <v>14</v>
      </c>
      <c r="AW911" s="12" t="s">
        <v>37</v>
      </c>
      <c r="AX911" s="12" t="s">
        <v>75</v>
      </c>
      <c r="AY911" s="146" t="s">
        <v>165</v>
      </c>
    </row>
    <row r="912" spans="2:51" s="13" customFormat="1">
      <c r="B912" s="151"/>
      <c r="D912" s="145" t="s">
        <v>176</v>
      </c>
      <c r="E912" s="152" t="s">
        <v>19</v>
      </c>
      <c r="F912" s="153" t="s">
        <v>1015</v>
      </c>
      <c r="H912" s="154">
        <v>20.95</v>
      </c>
      <c r="I912" s="155"/>
      <c r="L912" s="151"/>
      <c r="M912" s="156"/>
      <c r="T912" s="157"/>
      <c r="AT912" s="152" t="s">
        <v>176</v>
      </c>
      <c r="AU912" s="152" t="s">
        <v>84</v>
      </c>
      <c r="AV912" s="13" t="s">
        <v>84</v>
      </c>
      <c r="AW912" s="13" t="s">
        <v>37</v>
      </c>
      <c r="AX912" s="13" t="s">
        <v>75</v>
      </c>
      <c r="AY912" s="152" t="s">
        <v>165</v>
      </c>
    </row>
    <row r="913" spans="2:65" s="14" customFormat="1">
      <c r="B913" s="158"/>
      <c r="D913" s="145" t="s">
        <v>176</v>
      </c>
      <c r="E913" s="159" t="s">
        <v>19</v>
      </c>
      <c r="F913" s="160" t="s">
        <v>179</v>
      </c>
      <c r="H913" s="161">
        <v>683.22699999999998</v>
      </c>
      <c r="I913" s="162"/>
      <c r="L913" s="158"/>
      <c r="M913" s="163"/>
      <c r="T913" s="164"/>
      <c r="AT913" s="159" t="s">
        <v>176</v>
      </c>
      <c r="AU913" s="159" t="s">
        <v>84</v>
      </c>
      <c r="AV913" s="14" t="s">
        <v>172</v>
      </c>
      <c r="AW913" s="14" t="s">
        <v>37</v>
      </c>
      <c r="AX913" s="14" t="s">
        <v>14</v>
      </c>
      <c r="AY913" s="159" t="s">
        <v>165</v>
      </c>
    </row>
    <row r="914" spans="2:65" s="1" customFormat="1" ht="44.25" customHeight="1">
      <c r="B914" s="32"/>
      <c r="C914" s="127" t="s">
        <v>1016</v>
      </c>
      <c r="D914" s="127" t="s">
        <v>167</v>
      </c>
      <c r="E914" s="128" t="s">
        <v>1017</v>
      </c>
      <c r="F914" s="129" t="s">
        <v>1018</v>
      </c>
      <c r="G914" s="130" t="s">
        <v>170</v>
      </c>
      <c r="H914" s="131">
        <v>208.24100000000001</v>
      </c>
      <c r="I914" s="132"/>
      <c r="J914" s="133">
        <f>ROUND(I914*H914,2)</f>
        <v>0</v>
      </c>
      <c r="K914" s="129" t="s">
        <v>171</v>
      </c>
      <c r="L914" s="32"/>
      <c r="M914" s="134" t="s">
        <v>19</v>
      </c>
      <c r="N914" s="135" t="s">
        <v>46</v>
      </c>
      <c r="P914" s="136">
        <f>O914*H914</f>
        <v>0</v>
      </c>
      <c r="Q914" s="136">
        <v>1.7330000000000002E-2</v>
      </c>
      <c r="R914" s="136">
        <f>Q914*H914</f>
        <v>3.6088165300000008</v>
      </c>
      <c r="S914" s="136">
        <v>0</v>
      </c>
      <c r="T914" s="137">
        <f>S914*H914</f>
        <v>0</v>
      </c>
      <c r="AR914" s="138" t="s">
        <v>172</v>
      </c>
      <c r="AT914" s="138" t="s">
        <v>167</v>
      </c>
      <c r="AU914" s="138" t="s">
        <v>84</v>
      </c>
      <c r="AY914" s="17" t="s">
        <v>165</v>
      </c>
      <c r="BE914" s="139">
        <f>IF(N914="základní",J914,0)</f>
        <v>0</v>
      </c>
      <c r="BF914" s="139">
        <f>IF(N914="snížená",J914,0)</f>
        <v>0</v>
      </c>
      <c r="BG914" s="139">
        <f>IF(N914="zákl. přenesená",J914,0)</f>
        <v>0</v>
      </c>
      <c r="BH914" s="139">
        <f>IF(N914="sníž. přenesená",J914,0)</f>
        <v>0</v>
      </c>
      <c r="BI914" s="139">
        <f>IF(N914="nulová",J914,0)</f>
        <v>0</v>
      </c>
      <c r="BJ914" s="17" t="s">
        <v>14</v>
      </c>
      <c r="BK914" s="139">
        <f>ROUND(I914*H914,2)</f>
        <v>0</v>
      </c>
      <c r="BL914" s="17" t="s">
        <v>172</v>
      </c>
      <c r="BM914" s="138" t="s">
        <v>1019</v>
      </c>
    </row>
    <row r="915" spans="2:65" s="1" customFormat="1">
      <c r="B915" s="32"/>
      <c r="D915" s="140" t="s">
        <v>174</v>
      </c>
      <c r="F915" s="141" t="s">
        <v>1020</v>
      </c>
      <c r="I915" s="142"/>
      <c r="L915" s="32"/>
      <c r="M915" s="143"/>
      <c r="T915" s="53"/>
      <c r="AT915" s="17" t="s">
        <v>174</v>
      </c>
      <c r="AU915" s="17" t="s">
        <v>84</v>
      </c>
    </row>
    <row r="916" spans="2:65" s="12" customFormat="1" ht="20.399999999999999">
      <c r="B916" s="144"/>
      <c r="D916" s="145" t="s">
        <v>176</v>
      </c>
      <c r="E916" s="146" t="s">
        <v>19</v>
      </c>
      <c r="F916" s="147" t="s">
        <v>1021</v>
      </c>
      <c r="H916" s="146" t="s">
        <v>19</v>
      </c>
      <c r="I916" s="148"/>
      <c r="L916" s="144"/>
      <c r="M916" s="149"/>
      <c r="T916" s="150"/>
      <c r="AT916" s="146" t="s">
        <v>176</v>
      </c>
      <c r="AU916" s="146" t="s">
        <v>84</v>
      </c>
      <c r="AV916" s="12" t="s">
        <v>14</v>
      </c>
      <c r="AW916" s="12" t="s">
        <v>37</v>
      </c>
      <c r="AX916" s="12" t="s">
        <v>75</v>
      </c>
      <c r="AY916" s="146" t="s">
        <v>165</v>
      </c>
    </row>
    <row r="917" spans="2:65" s="13" customFormat="1">
      <c r="B917" s="151"/>
      <c r="D917" s="145" t="s">
        <v>176</v>
      </c>
      <c r="E917" s="152" t="s">
        <v>19</v>
      </c>
      <c r="F917" s="153" t="s">
        <v>1022</v>
      </c>
      <c r="H917" s="154">
        <v>5.0209999999999999</v>
      </c>
      <c r="I917" s="155"/>
      <c r="L917" s="151"/>
      <c r="M917" s="156"/>
      <c r="T917" s="157"/>
      <c r="AT917" s="152" t="s">
        <v>176</v>
      </c>
      <c r="AU917" s="152" t="s">
        <v>84</v>
      </c>
      <c r="AV917" s="13" t="s">
        <v>84</v>
      </c>
      <c r="AW917" s="13" t="s">
        <v>37</v>
      </c>
      <c r="AX917" s="13" t="s">
        <v>75</v>
      </c>
      <c r="AY917" s="152" t="s">
        <v>165</v>
      </c>
    </row>
    <row r="918" spans="2:65" s="12" customFormat="1">
      <c r="B918" s="144"/>
      <c r="D918" s="145" t="s">
        <v>176</v>
      </c>
      <c r="E918" s="146" t="s">
        <v>19</v>
      </c>
      <c r="F918" s="147" t="s">
        <v>1023</v>
      </c>
      <c r="H918" s="146" t="s">
        <v>19</v>
      </c>
      <c r="I918" s="148"/>
      <c r="L918" s="144"/>
      <c r="M918" s="149"/>
      <c r="T918" s="150"/>
      <c r="AT918" s="146" t="s">
        <v>176</v>
      </c>
      <c r="AU918" s="146" t="s">
        <v>84</v>
      </c>
      <c r="AV918" s="12" t="s">
        <v>14</v>
      </c>
      <c r="AW918" s="12" t="s">
        <v>37</v>
      </c>
      <c r="AX918" s="12" t="s">
        <v>75</v>
      </c>
      <c r="AY918" s="146" t="s">
        <v>165</v>
      </c>
    </row>
    <row r="919" spans="2:65" s="13" customFormat="1" ht="20.399999999999999">
      <c r="B919" s="151"/>
      <c r="D919" s="145" t="s">
        <v>176</v>
      </c>
      <c r="E919" s="152" t="s">
        <v>19</v>
      </c>
      <c r="F919" s="153" t="s">
        <v>1024</v>
      </c>
      <c r="H919" s="154">
        <v>126.09699999999999</v>
      </c>
      <c r="I919" s="155"/>
      <c r="L919" s="151"/>
      <c r="M919" s="156"/>
      <c r="T919" s="157"/>
      <c r="AT919" s="152" t="s">
        <v>176</v>
      </c>
      <c r="AU919" s="152" t="s">
        <v>84</v>
      </c>
      <c r="AV919" s="13" t="s">
        <v>84</v>
      </c>
      <c r="AW919" s="13" t="s">
        <v>37</v>
      </c>
      <c r="AX919" s="13" t="s">
        <v>75</v>
      </c>
      <c r="AY919" s="152" t="s">
        <v>165</v>
      </c>
    </row>
    <row r="920" spans="2:65" s="13" customFormat="1">
      <c r="B920" s="151"/>
      <c r="D920" s="145" t="s">
        <v>176</v>
      </c>
      <c r="E920" s="152" t="s">
        <v>19</v>
      </c>
      <c r="F920" s="153" t="s">
        <v>1025</v>
      </c>
      <c r="H920" s="154">
        <v>77.123000000000005</v>
      </c>
      <c r="I920" s="155"/>
      <c r="L920" s="151"/>
      <c r="M920" s="156"/>
      <c r="T920" s="157"/>
      <c r="AT920" s="152" t="s">
        <v>176</v>
      </c>
      <c r="AU920" s="152" t="s">
        <v>84</v>
      </c>
      <c r="AV920" s="13" t="s">
        <v>84</v>
      </c>
      <c r="AW920" s="13" t="s">
        <v>37</v>
      </c>
      <c r="AX920" s="13" t="s">
        <v>75</v>
      </c>
      <c r="AY920" s="152" t="s">
        <v>165</v>
      </c>
    </row>
    <row r="921" spans="2:65" s="14" customFormat="1">
      <c r="B921" s="158"/>
      <c r="D921" s="145" t="s">
        <v>176</v>
      </c>
      <c r="E921" s="159" t="s">
        <v>19</v>
      </c>
      <c r="F921" s="160" t="s">
        <v>179</v>
      </c>
      <c r="H921" s="161">
        <v>208.24100000000001</v>
      </c>
      <c r="I921" s="162"/>
      <c r="L921" s="158"/>
      <c r="M921" s="163"/>
      <c r="T921" s="164"/>
      <c r="AT921" s="159" t="s">
        <v>176</v>
      </c>
      <c r="AU921" s="159" t="s">
        <v>84</v>
      </c>
      <c r="AV921" s="14" t="s">
        <v>172</v>
      </c>
      <c r="AW921" s="14" t="s">
        <v>37</v>
      </c>
      <c r="AX921" s="14" t="s">
        <v>14</v>
      </c>
      <c r="AY921" s="159" t="s">
        <v>165</v>
      </c>
    </row>
    <row r="922" spans="2:65" s="1" customFormat="1" ht="37.950000000000003" customHeight="1">
      <c r="B922" s="32"/>
      <c r="C922" s="127" t="s">
        <v>1026</v>
      </c>
      <c r="D922" s="127" t="s">
        <v>167</v>
      </c>
      <c r="E922" s="128" t="s">
        <v>1027</v>
      </c>
      <c r="F922" s="129" t="s">
        <v>1028</v>
      </c>
      <c r="G922" s="130" t="s">
        <v>182</v>
      </c>
      <c r="H922" s="131">
        <v>20</v>
      </c>
      <c r="I922" s="132"/>
      <c r="J922" s="133">
        <f>ROUND(I922*H922,2)</f>
        <v>0</v>
      </c>
      <c r="K922" s="129" t="s">
        <v>171</v>
      </c>
      <c r="L922" s="32"/>
      <c r="M922" s="134" t="s">
        <v>19</v>
      </c>
      <c r="N922" s="135" t="s">
        <v>46</v>
      </c>
      <c r="P922" s="136">
        <f>O922*H922</f>
        <v>0</v>
      </c>
      <c r="Q922" s="136">
        <v>4.0599999999999997E-2</v>
      </c>
      <c r="R922" s="136">
        <f>Q922*H922</f>
        <v>0.81199999999999994</v>
      </c>
      <c r="S922" s="136">
        <v>0</v>
      </c>
      <c r="T922" s="137">
        <f>S922*H922</f>
        <v>0</v>
      </c>
      <c r="AR922" s="138" t="s">
        <v>172</v>
      </c>
      <c r="AT922" s="138" t="s">
        <v>167</v>
      </c>
      <c r="AU922" s="138" t="s">
        <v>84</v>
      </c>
      <c r="AY922" s="17" t="s">
        <v>165</v>
      </c>
      <c r="BE922" s="139">
        <f>IF(N922="základní",J922,0)</f>
        <v>0</v>
      </c>
      <c r="BF922" s="139">
        <f>IF(N922="snížená",J922,0)</f>
        <v>0</v>
      </c>
      <c r="BG922" s="139">
        <f>IF(N922="zákl. přenesená",J922,0)</f>
        <v>0</v>
      </c>
      <c r="BH922" s="139">
        <f>IF(N922="sníž. přenesená",J922,0)</f>
        <v>0</v>
      </c>
      <c r="BI922" s="139">
        <f>IF(N922="nulová",J922,0)</f>
        <v>0</v>
      </c>
      <c r="BJ922" s="17" t="s">
        <v>14</v>
      </c>
      <c r="BK922" s="139">
        <f>ROUND(I922*H922,2)</f>
        <v>0</v>
      </c>
      <c r="BL922" s="17" t="s">
        <v>172</v>
      </c>
      <c r="BM922" s="138" t="s">
        <v>1029</v>
      </c>
    </row>
    <row r="923" spans="2:65" s="1" customFormat="1">
      <c r="B923" s="32"/>
      <c r="D923" s="140" t="s">
        <v>174</v>
      </c>
      <c r="F923" s="141" t="s">
        <v>1030</v>
      </c>
      <c r="I923" s="142"/>
      <c r="L923" s="32"/>
      <c r="M923" s="143"/>
      <c r="T923" s="53"/>
      <c r="AT923" s="17" t="s">
        <v>174</v>
      </c>
      <c r="AU923" s="17" t="s">
        <v>84</v>
      </c>
    </row>
    <row r="924" spans="2:65" s="12" customFormat="1">
      <c r="B924" s="144"/>
      <c r="D924" s="145" t="s">
        <v>176</v>
      </c>
      <c r="E924" s="146" t="s">
        <v>19</v>
      </c>
      <c r="F924" s="147" t="s">
        <v>1031</v>
      </c>
      <c r="H924" s="146" t="s">
        <v>19</v>
      </c>
      <c r="I924" s="148"/>
      <c r="L924" s="144"/>
      <c r="M924" s="149"/>
      <c r="T924" s="150"/>
      <c r="AT924" s="146" t="s">
        <v>176</v>
      </c>
      <c r="AU924" s="146" t="s">
        <v>84</v>
      </c>
      <c r="AV924" s="12" t="s">
        <v>14</v>
      </c>
      <c r="AW924" s="12" t="s">
        <v>37</v>
      </c>
      <c r="AX924" s="12" t="s">
        <v>75</v>
      </c>
      <c r="AY924" s="146" t="s">
        <v>165</v>
      </c>
    </row>
    <row r="925" spans="2:65" s="13" customFormat="1">
      <c r="B925" s="151"/>
      <c r="D925" s="145" t="s">
        <v>176</v>
      </c>
      <c r="E925" s="152" t="s">
        <v>19</v>
      </c>
      <c r="F925" s="153" t="s">
        <v>1032</v>
      </c>
      <c r="H925" s="154">
        <v>20</v>
      </c>
      <c r="I925" s="155"/>
      <c r="L925" s="151"/>
      <c r="M925" s="156"/>
      <c r="T925" s="157"/>
      <c r="AT925" s="152" t="s">
        <v>176</v>
      </c>
      <c r="AU925" s="152" t="s">
        <v>84</v>
      </c>
      <c r="AV925" s="13" t="s">
        <v>84</v>
      </c>
      <c r="AW925" s="13" t="s">
        <v>37</v>
      </c>
      <c r="AX925" s="13" t="s">
        <v>75</v>
      </c>
      <c r="AY925" s="152" t="s">
        <v>165</v>
      </c>
    </row>
    <row r="926" spans="2:65" s="14" customFormat="1">
      <c r="B926" s="158"/>
      <c r="D926" s="145" t="s">
        <v>176</v>
      </c>
      <c r="E926" s="159" t="s">
        <v>19</v>
      </c>
      <c r="F926" s="160" t="s">
        <v>179</v>
      </c>
      <c r="H926" s="161">
        <v>20</v>
      </c>
      <c r="I926" s="162"/>
      <c r="L926" s="158"/>
      <c r="M926" s="163"/>
      <c r="T926" s="164"/>
      <c r="AT926" s="159" t="s">
        <v>176</v>
      </c>
      <c r="AU926" s="159" t="s">
        <v>84</v>
      </c>
      <c r="AV926" s="14" t="s">
        <v>172</v>
      </c>
      <c r="AW926" s="14" t="s">
        <v>37</v>
      </c>
      <c r="AX926" s="14" t="s">
        <v>14</v>
      </c>
      <c r="AY926" s="159" t="s">
        <v>165</v>
      </c>
    </row>
    <row r="927" spans="2:65" s="1" customFormat="1" ht="44.25" customHeight="1">
      <c r="B927" s="32"/>
      <c r="C927" s="127" t="s">
        <v>1033</v>
      </c>
      <c r="D927" s="127" t="s">
        <v>167</v>
      </c>
      <c r="E927" s="128" t="s">
        <v>1034</v>
      </c>
      <c r="F927" s="129" t="s">
        <v>1035</v>
      </c>
      <c r="G927" s="130" t="s">
        <v>170</v>
      </c>
      <c r="H927" s="131">
        <v>77.575999999999993</v>
      </c>
      <c r="I927" s="132"/>
      <c r="J927" s="133">
        <f>ROUND(I927*H927,2)</f>
        <v>0</v>
      </c>
      <c r="K927" s="129" t="s">
        <v>171</v>
      </c>
      <c r="L927" s="32"/>
      <c r="M927" s="134" t="s">
        <v>19</v>
      </c>
      <c r="N927" s="135" t="s">
        <v>46</v>
      </c>
      <c r="P927" s="136">
        <f>O927*H927</f>
        <v>0</v>
      </c>
      <c r="Q927" s="136">
        <v>1.7399999999999999E-2</v>
      </c>
      <c r="R927" s="136">
        <f>Q927*H927</f>
        <v>1.3498223999999999</v>
      </c>
      <c r="S927" s="136">
        <v>0</v>
      </c>
      <c r="T927" s="137">
        <f>S927*H927</f>
        <v>0</v>
      </c>
      <c r="AR927" s="138" t="s">
        <v>172</v>
      </c>
      <c r="AT927" s="138" t="s">
        <v>167</v>
      </c>
      <c r="AU927" s="138" t="s">
        <v>84</v>
      </c>
      <c r="AY927" s="17" t="s">
        <v>165</v>
      </c>
      <c r="BE927" s="139">
        <f>IF(N927="základní",J927,0)</f>
        <v>0</v>
      </c>
      <c r="BF927" s="139">
        <f>IF(N927="snížená",J927,0)</f>
        <v>0</v>
      </c>
      <c r="BG927" s="139">
        <f>IF(N927="zákl. přenesená",J927,0)</f>
        <v>0</v>
      </c>
      <c r="BH927" s="139">
        <f>IF(N927="sníž. přenesená",J927,0)</f>
        <v>0</v>
      </c>
      <c r="BI927" s="139">
        <f>IF(N927="nulová",J927,0)</f>
        <v>0</v>
      </c>
      <c r="BJ927" s="17" t="s">
        <v>14</v>
      </c>
      <c r="BK927" s="139">
        <f>ROUND(I927*H927,2)</f>
        <v>0</v>
      </c>
      <c r="BL927" s="17" t="s">
        <v>172</v>
      </c>
      <c r="BM927" s="138" t="s">
        <v>1036</v>
      </c>
    </row>
    <row r="928" spans="2:65" s="1" customFormat="1">
      <c r="B928" s="32"/>
      <c r="D928" s="140" t="s">
        <v>174</v>
      </c>
      <c r="F928" s="141" t="s">
        <v>1037</v>
      </c>
      <c r="I928" s="142"/>
      <c r="L928" s="32"/>
      <c r="M928" s="143"/>
      <c r="T928" s="53"/>
      <c r="AT928" s="17" t="s">
        <v>174</v>
      </c>
      <c r="AU928" s="17" t="s">
        <v>84</v>
      </c>
    </row>
    <row r="929" spans="2:65" s="12" customFormat="1">
      <c r="B929" s="144"/>
      <c r="D929" s="145" t="s">
        <v>176</v>
      </c>
      <c r="E929" s="146" t="s">
        <v>19</v>
      </c>
      <c r="F929" s="147" t="s">
        <v>1038</v>
      </c>
      <c r="H929" s="146" t="s">
        <v>19</v>
      </c>
      <c r="I929" s="148"/>
      <c r="L929" s="144"/>
      <c r="M929" s="149"/>
      <c r="T929" s="150"/>
      <c r="AT929" s="146" t="s">
        <v>176</v>
      </c>
      <c r="AU929" s="146" t="s">
        <v>84</v>
      </c>
      <c r="AV929" s="12" t="s">
        <v>14</v>
      </c>
      <c r="AW929" s="12" t="s">
        <v>37</v>
      </c>
      <c r="AX929" s="12" t="s">
        <v>75</v>
      </c>
      <c r="AY929" s="146" t="s">
        <v>165</v>
      </c>
    </row>
    <row r="930" spans="2:65" s="13" customFormat="1">
      <c r="B930" s="151"/>
      <c r="D930" s="145" t="s">
        <v>176</v>
      </c>
      <c r="E930" s="152" t="s">
        <v>19</v>
      </c>
      <c r="F930" s="153" t="s">
        <v>1039</v>
      </c>
      <c r="H930" s="154">
        <v>77.575999999999993</v>
      </c>
      <c r="I930" s="155"/>
      <c r="L930" s="151"/>
      <c r="M930" s="156"/>
      <c r="T930" s="157"/>
      <c r="AT930" s="152" t="s">
        <v>176</v>
      </c>
      <c r="AU930" s="152" t="s">
        <v>84</v>
      </c>
      <c r="AV930" s="13" t="s">
        <v>84</v>
      </c>
      <c r="AW930" s="13" t="s">
        <v>37</v>
      </c>
      <c r="AX930" s="13" t="s">
        <v>75</v>
      </c>
      <c r="AY930" s="152" t="s">
        <v>165</v>
      </c>
    </row>
    <row r="931" spans="2:65" s="14" customFormat="1">
      <c r="B931" s="158"/>
      <c r="D931" s="145" t="s">
        <v>176</v>
      </c>
      <c r="E931" s="159" t="s">
        <v>19</v>
      </c>
      <c r="F931" s="160" t="s">
        <v>179</v>
      </c>
      <c r="H931" s="161">
        <v>77.575999999999993</v>
      </c>
      <c r="I931" s="162"/>
      <c r="L931" s="158"/>
      <c r="M931" s="163"/>
      <c r="T931" s="164"/>
      <c r="AT931" s="159" t="s">
        <v>176</v>
      </c>
      <c r="AU931" s="159" t="s">
        <v>84</v>
      </c>
      <c r="AV931" s="14" t="s">
        <v>172</v>
      </c>
      <c r="AW931" s="14" t="s">
        <v>37</v>
      </c>
      <c r="AX931" s="14" t="s">
        <v>14</v>
      </c>
      <c r="AY931" s="159" t="s">
        <v>165</v>
      </c>
    </row>
    <row r="932" spans="2:65" s="1" customFormat="1" ht="37.950000000000003" customHeight="1">
      <c r="B932" s="32"/>
      <c r="C932" s="127" t="s">
        <v>1040</v>
      </c>
      <c r="D932" s="127" t="s">
        <v>167</v>
      </c>
      <c r="E932" s="128" t="s">
        <v>1041</v>
      </c>
      <c r="F932" s="129" t="s">
        <v>1042</v>
      </c>
      <c r="G932" s="130" t="s">
        <v>170</v>
      </c>
      <c r="H932" s="131">
        <v>187.40799999999999</v>
      </c>
      <c r="I932" s="132"/>
      <c r="J932" s="133">
        <f>ROUND(I932*H932,2)</f>
        <v>0</v>
      </c>
      <c r="K932" s="129" t="s">
        <v>171</v>
      </c>
      <c r="L932" s="32"/>
      <c r="M932" s="134" t="s">
        <v>19</v>
      </c>
      <c r="N932" s="135" t="s">
        <v>46</v>
      </c>
      <c r="P932" s="136">
        <f>O932*H932</f>
        <v>0</v>
      </c>
      <c r="Q932" s="136">
        <v>1.103E-2</v>
      </c>
      <c r="R932" s="136">
        <f>Q932*H932</f>
        <v>2.0671102399999999</v>
      </c>
      <c r="S932" s="136">
        <v>0</v>
      </c>
      <c r="T932" s="137">
        <f>S932*H932</f>
        <v>0</v>
      </c>
      <c r="AR932" s="138" t="s">
        <v>172</v>
      </c>
      <c r="AT932" s="138" t="s">
        <v>167</v>
      </c>
      <c r="AU932" s="138" t="s">
        <v>84</v>
      </c>
      <c r="AY932" s="17" t="s">
        <v>165</v>
      </c>
      <c r="BE932" s="139">
        <f>IF(N932="základní",J932,0)</f>
        <v>0</v>
      </c>
      <c r="BF932" s="139">
        <f>IF(N932="snížená",J932,0)</f>
        <v>0</v>
      </c>
      <c r="BG932" s="139">
        <f>IF(N932="zákl. přenesená",J932,0)</f>
        <v>0</v>
      </c>
      <c r="BH932" s="139">
        <f>IF(N932="sníž. přenesená",J932,0)</f>
        <v>0</v>
      </c>
      <c r="BI932" s="139">
        <f>IF(N932="nulová",J932,0)</f>
        <v>0</v>
      </c>
      <c r="BJ932" s="17" t="s">
        <v>14</v>
      </c>
      <c r="BK932" s="139">
        <f>ROUND(I932*H932,2)</f>
        <v>0</v>
      </c>
      <c r="BL932" s="17" t="s">
        <v>172</v>
      </c>
      <c r="BM932" s="138" t="s">
        <v>1043</v>
      </c>
    </row>
    <row r="933" spans="2:65" s="1" customFormat="1">
      <c r="B933" s="32"/>
      <c r="D933" s="140" t="s">
        <v>174</v>
      </c>
      <c r="F933" s="141" t="s">
        <v>1044</v>
      </c>
      <c r="I933" s="142"/>
      <c r="L933" s="32"/>
      <c r="M933" s="143"/>
      <c r="T933" s="53"/>
      <c r="AT933" s="17" t="s">
        <v>174</v>
      </c>
      <c r="AU933" s="17" t="s">
        <v>84</v>
      </c>
    </row>
    <row r="934" spans="2:65" s="12" customFormat="1">
      <c r="B934" s="144"/>
      <c r="D934" s="145" t="s">
        <v>176</v>
      </c>
      <c r="E934" s="146" t="s">
        <v>19</v>
      </c>
      <c r="F934" s="147" t="s">
        <v>1045</v>
      </c>
      <c r="H934" s="146" t="s">
        <v>19</v>
      </c>
      <c r="I934" s="148"/>
      <c r="L934" s="144"/>
      <c r="M934" s="149"/>
      <c r="T934" s="150"/>
      <c r="AT934" s="146" t="s">
        <v>176</v>
      </c>
      <c r="AU934" s="146" t="s">
        <v>84</v>
      </c>
      <c r="AV934" s="12" t="s">
        <v>14</v>
      </c>
      <c r="AW934" s="12" t="s">
        <v>37</v>
      </c>
      <c r="AX934" s="12" t="s">
        <v>75</v>
      </c>
      <c r="AY934" s="146" t="s">
        <v>165</v>
      </c>
    </row>
    <row r="935" spans="2:65" s="13" customFormat="1">
      <c r="B935" s="151"/>
      <c r="D935" s="145" t="s">
        <v>176</v>
      </c>
      <c r="E935" s="152" t="s">
        <v>19</v>
      </c>
      <c r="F935" s="153" t="s">
        <v>1046</v>
      </c>
      <c r="H935" s="154">
        <v>187.40799999999999</v>
      </c>
      <c r="I935" s="155"/>
      <c r="L935" s="151"/>
      <c r="M935" s="156"/>
      <c r="T935" s="157"/>
      <c r="AT935" s="152" t="s">
        <v>176</v>
      </c>
      <c r="AU935" s="152" t="s">
        <v>84</v>
      </c>
      <c r="AV935" s="13" t="s">
        <v>84</v>
      </c>
      <c r="AW935" s="13" t="s">
        <v>37</v>
      </c>
      <c r="AX935" s="13" t="s">
        <v>75</v>
      </c>
      <c r="AY935" s="152" t="s">
        <v>165</v>
      </c>
    </row>
    <row r="936" spans="2:65" s="14" customFormat="1">
      <c r="B936" s="158"/>
      <c r="D936" s="145" t="s">
        <v>176</v>
      </c>
      <c r="E936" s="159" t="s">
        <v>19</v>
      </c>
      <c r="F936" s="160" t="s">
        <v>179</v>
      </c>
      <c r="H936" s="161">
        <v>187.40799999999999</v>
      </c>
      <c r="I936" s="162"/>
      <c r="L936" s="158"/>
      <c r="M936" s="163"/>
      <c r="T936" s="164"/>
      <c r="AT936" s="159" t="s">
        <v>176</v>
      </c>
      <c r="AU936" s="159" t="s">
        <v>84</v>
      </c>
      <c r="AV936" s="14" t="s">
        <v>172</v>
      </c>
      <c r="AW936" s="14" t="s">
        <v>37</v>
      </c>
      <c r="AX936" s="14" t="s">
        <v>14</v>
      </c>
      <c r="AY936" s="159" t="s">
        <v>165</v>
      </c>
    </row>
    <row r="937" spans="2:65" s="1" customFormat="1" ht="37.950000000000003" customHeight="1">
      <c r="B937" s="32"/>
      <c r="C937" s="127" t="s">
        <v>1047</v>
      </c>
      <c r="D937" s="127" t="s">
        <v>167</v>
      </c>
      <c r="E937" s="128" t="s">
        <v>1048</v>
      </c>
      <c r="F937" s="129" t="s">
        <v>1049</v>
      </c>
      <c r="G937" s="130" t="s">
        <v>170</v>
      </c>
      <c r="H937" s="131">
        <v>20.75</v>
      </c>
      <c r="I937" s="132"/>
      <c r="J937" s="133">
        <f>ROUND(I937*H937,2)</f>
        <v>0</v>
      </c>
      <c r="K937" s="129" t="s">
        <v>171</v>
      </c>
      <c r="L937" s="32"/>
      <c r="M937" s="134" t="s">
        <v>19</v>
      </c>
      <c r="N937" s="135" t="s">
        <v>46</v>
      </c>
      <c r="P937" s="136">
        <f>O937*H937</f>
        <v>0</v>
      </c>
      <c r="Q937" s="136">
        <v>3.8899999999999998E-3</v>
      </c>
      <c r="R937" s="136">
        <f>Q937*H937</f>
        <v>8.0717499999999998E-2</v>
      </c>
      <c r="S937" s="136">
        <v>0</v>
      </c>
      <c r="T937" s="137">
        <f>S937*H937</f>
        <v>0</v>
      </c>
      <c r="AR937" s="138" t="s">
        <v>172</v>
      </c>
      <c r="AT937" s="138" t="s">
        <v>167</v>
      </c>
      <c r="AU937" s="138" t="s">
        <v>84</v>
      </c>
      <c r="AY937" s="17" t="s">
        <v>165</v>
      </c>
      <c r="BE937" s="139">
        <f>IF(N937="základní",J937,0)</f>
        <v>0</v>
      </c>
      <c r="BF937" s="139">
        <f>IF(N937="snížená",J937,0)</f>
        <v>0</v>
      </c>
      <c r="BG937" s="139">
        <f>IF(N937="zákl. přenesená",J937,0)</f>
        <v>0</v>
      </c>
      <c r="BH937" s="139">
        <f>IF(N937="sníž. přenesená",J937,0)</f>
        <v>0</v>
      </c>
      <c r="BI937" s="139">
        <f>IF(N937="nulová",J937,0)</f>
        <v>0</v>
      </c>
      <c r="BJ937" s="17" t="s">
        <v>14</v>
      </c>
      <c r="BK937" s="139">
        <f>ROUND(I937*H937,2)</f>
        <v>0</v>
      </c>
      <c r="BL937" s="17" t="s">
        <v>172</v>
      </c>
      <c r="BM937" s="138" t="s">
        <v>1050</v>
      </c>
    </row>
    <row r="938" spans="2:65" s="1" customFormat="1">
      <c r="B938" s="32"/>
      <c r="D938" s="140" t="s">
        <v>174</v>
      </c>
      <c r="F938" s="141" t="s">
        <v>1051</v>
      </c>
      <c r="I938" s="142"/>
      <c r="L938" s="32"/>
      <c r="M938" s="143"/>
      <c r="T938" s="53"/>
      <c r="AT938" s="17" t="s">
        <v>174</v>
      </c>
      <c r="AU938" s="17" t="s">
        <v>84</v>
      </c>
    </row>
    <row r="939" spans="2:65" s="12" customFormat="1">
      <c r="B939" s="144"/>
      <c r="D939" s="145" t="s">
        <v>176</v>
      </c>
      <c r="E939" s="146" t="s">
        <v>19</v>
      </c>
      <c r="F939" s="147" t="s">
        <v>1052</v>
      </c>
      <c r="H939" s="146" t="s">
        <v>19</v>
      </c>
      <c r="I939" s="148"/>
      <c r="L939" s="144"/>
      <c r="M939" s="149"/>
      <c r="T939" s="150"/>
      <c r="AT939" s="146" t="s">
        <v>176</v>
      </c>
      <c r="AU939" s="146" t="s">
        <v>84</v>
      </c>
      <c r="AV939" s="12" t="s">
        <v>14</v>
      </c>
      <c r="AW939" s="12" t="s">
        <v>37</v>
      </c>
      <c r="AX939" s="12" t="s">
        <v>75</v>
      </c>
      <c r="AY939" s="146" t="s">
        <v>165</v>
      </c>
    </row>
    <row r="940" spans="2:65" s="13" customFormat="1">
      <c r="B940" s="151"/>
      <c r="D940" s="145" t="s">
        <v>176</v>
      </c>
      <c r="E940" s="152" t="s">
        <v>19</v>
      </c>
      <c r="F940" s="153" t="s">
        <v>1053</v>
      </c>
      <c r="H940" s="154">
        <v>20.75</v>
      </c>
      <c r="I940" s="155"/>
      <c r="L940" s="151"/>
      <c r="M940" s="156"/>
      <c r="T940" s="157"/>
      <c r="AT940" s="152" t="s">
        <v>176</v>
      </c>
      <c r="AU940" s="152" t="s">
        <v>84</v>
      </c>
      <c r="AV940" s="13" t="s">
        <v>84</v>
      </c>
      <c r="AW940" s="13" t="s">
        <v>37</v>
      </c>
      <c r="AX940" s="13" t="s">
        <v>75</v>
      </c>
      <c r="AY940" s="152" t="s">
        <v>165</v>
      </c>
    </row>
    <row r="941" spans="2:65" s="14" customFormat="1">
      <c r="B941" s="158"/>
      <c r="D941" s="145" t="s">
        <v>176</v>
      </c>
      <c r="E941" s="159" t="s">
        <v>19</v>
      </c>
      <c r="F941" s="160" t="s">
        <v>179</v>
      </c>
      <c r="H941" s="161">
        <v>20.75</v>
      </c>
      <c r="I941" s="162"/>
      <c r="L941" s="158"/>
      <c r="M941" s="163"/>
      <c r="T941" s="164"/>
      <c r="AT941" s="159" t="s">
        <v>176</v>
      </c>
      <c r="AU941" s="159" t="s">
        <v>84</v>
      </c>
      <c r="AV941" s="14" t="s">
        <v>172</v>
      </c>
      <c r="AW941" s="14" t="s">
        <v>37</v>
      </c>
      <c r="AX941" s="14" t="s">
        <v>14</v>
      </c>
      <c r="AY941" s="159" t="s">
        <v>165</v>
      </c>
    </row>
    <row r="942" spans="2:65" s="1" customFormat="1" ht="37.950000000000003" customHeight="1">
      <c r="B942" s="32"/>
      <c r="C942" s="127" t="s">
        <v>1054</v>
      </c>
      <c r="D942" s="127" t="s">
        <v>167</v>
      </c>
      <c r="E942" s="128" t="s">
        <v>1055</v>
      </c>
      <c r="F942" s="129" t="s">
        <v>1056</v>
      </c>
      <c r="G942" s="130" t="s">
        <v>170</v>
      </c>
      <c r="H942" s="131">
        <v>472.101</v>
      </c>
      <c r="I942" s="132"/>
      <c r="J942" s="133">
        <f>ROUND(I942*H942,2)</f>
        <v>0</v>
      </c>
      <c r="K942" s="129" t="s">
        <v>171</v>
      </c>
      <c r="L942" s="32"/>
      <c r="M942" s="134" t="s">
        <v>19</v>
      </c>
      <c r="N942" s="135" t="s">
        <v>46</v>
      </c>
      <c r="P942" s="136">
        <f>O942*H942</f>
        <v>0</v>
      </c>
      <c r="Q942" s="136">
        <v>3.0000000000000001E-3</v>
      </c>
      <c r="R942" s="136">
        <f>Q942*H942</f>
        <v>1.4163030000000001</v>
      </c>
      <c r="S942" s="136">
        <v>0</v>
      </c>
      <c r="T942" s="137">
        <f>S942*H942</f>
        <v>0</v>
      </c>
      <c r="AR942" s="138" t="s">
        <v>172</v>
      </c>
      <c r="AT942" s="138" t="s">
        <v>167</v>
      </c>
      <c r="AU942" s="138" t="s">
        <v>84</v>
      </c>
      <c r="AY942" s="17" t="s">
        <v>165</v>
      </c>
      <c r="BE942" s="139">
        <f>IF(N942="základní",J942,0)</f>
        <v>0</v>
      </c>
      <c r="BF942" s="139">
        <f>IF(N942="snížená",J942,0)</f>
        <v>0</v>
      </c>
      <c r="BG942" s="139">
        <f>IF(N942="zákl. přenesená",J942,0)</f>
        <v>0</v>
      </c>
      <c r="BH942" s="139">
        <f>IF(N942="sníž. přenesená",J942,0)</f>
        <v>0</v>
      </c>
      <c r="BI942" s="139">
        <f>IF(N942="nulová",J942,0)</f>
        <v>0</v>
      </c>
      <c r="BJ942" s="17" t="s">
        <v>14</v>
      </c>
      <c r="BK942" s="139">
        <f>ROUND(I942*H942,2)</f>
        <v>0</v>
      </c>
      <c r="BL942" s="17" t="s">
        <v>172</v>
      </c>
      <c r="BM942" s="138" t="s">
        <v>1057</v>
      </c>
    </row>
    <row r="943" spans="2:65" s="1" customFormat="1">
      <c r="B943" s="32"/>
      <c r="D943" s="140" t="s">
        <v>174</v>
      </c>
      <c r="F943" s="141" t="s">
        <v>1058</v>
      </c>
      <c r="I943" s="142"/>
      <c r="L943" s="32"/>
      <c r="M943" s="143"/>
      <c r="T943" s="53"/>
      <c r="AT943" s="17" t="s">
        <v>174</v>
      </c>
      <c r="AU943" s="17" t="s">
        <v>84</v>
      </c>
    </row>
    <row r="944" spans="2:65" s="12" customFormat="1">
      <c r="B944" s="144"/>
      <c r="D944" s="145" t="s">
        <v>176</v>
      </c>
      <c r="E944" s="146" t="s">
        <v>19</v>
      </c>
      <c r="F944" s="147" t="s">
        <v>999</v>
      </c>
      <c r="H944" s="146" t="s">
        <v>19</v>
      </c>
      <c r="I944" s="148"/>
      <c r="L944" s="144"/>
      <c r="M944" s="149"/>
      <c r="T944" s="150"/>
      <c r="AT944" s="146" t="s">
        <v>176</v>
      </c>
      <c r="AU944" s="146" t="s">
        <v>84</v>
      </c>
      <c r="AV944" s="12" t="s">
        <v>14</v>
      </c>
      <c r="AW944" s="12" t="s">
        <v>37</v>
      </c>
      <c r="AX944" s="12" t="s">
        <v>75</v>
      </c>
      <c r="AY944" s="146" t="s">
        <v>165</v>
      </c>
    </row>
    <row r="945" spans="2:51" s="13" customFormat="1">
      <c r="B945" s="151"/>
      <c r="D945" s="145" t="s">
        <v>176</v>
      </c>
      <c r="E945" s="152" t="s">
        <v>19</v>
      </c>
      <c r="F945" s="153" t="s">
        <v>1000</v>
      </c>
      <c r="H945" s="154">
        <v>144.60499999999999</v>
      </c>
      <c r="I945" s="155"/>
      <c r="L945" s="151"/>
      <c r="M945" s="156"/>
      <c r="T945" s="157"/>
      <c r="AT945" s="152" t="s">
        <v>176</v>
      </c>
      <c r="AU945" s="152" t="s">
        <v>84</v>
      </c>
      <c r="AV945" s="13" t="s">
        <v>84</v>
      </c>
      <c r="AW945" s="13" t="s">
        <v>37</v>
      </c>
      <c r="AX945" s="13" t="s">
        <v>75</v>
      </c>
      <c r="AY945" s="152" t="s">
        <v>165</v>
      </c>
    </row>
    <row r="946" spans="2:51" s="13" customFormat="1">
      <c r="B946" s="151"/>
      <c r="D946" s="145" t="s">
        <v>176</v>
      </c>
      <c r="E946" s="152" t="s">
        <v>19</v>
      </c>
      <c r="F946" s="153" t="s">
        <v>1059</v>
      </c>
      <c r="H946" s="154">
        <v>22.198</v>
      </c>
      <c r="I946" s="155"/>
      <c r="L946" s="151"/>
      <c r="M946" s="156"/>
      <c r="T946" s="157"/>
      <c r="AT946" s="152" t="s">
        <v>176</v>
      </c>
      <c r="AU946" s="152" t="s">
        <v>84</v>
      </c>
      <c r="AV946" s="13" t="s">
        <v>84</v>
      </c>
      <c r="AW946" s="13" t="s">
        <v>37</v>
      </c>
      <c r="AX946" s="13" t="s">
        <v>75</v>
      </c>
      <c r="AY946" s="152" t="s">
        <v>165</v>
      </c>
    </row>
    <row r="947" spans="2:51" s="13" customFormat="1" ht="20.399999999999999">
      <c r="B947" s="151"/>
      <c r="D947" s="145" t="s">
        <v>176</v>
      </c>
      <c r="E947" s="152" t="s">
        <v>19</v>
      </c>
      <c r="F947" s="153" t="s">
        <v>1060</v>
      </c>
      <c r="H947" s="154">
        <v>51.274000000000001</v>
      </c>
      <c r="I947" s="155"/>
      <c r="L947" s="151"/>
      <c r="M947" s="156"/>
      <c r="T947" s="157"/>
      <c r="AT947" s="152" t="s">
        <v>176</v>
      </c>
      <c r="AU947" s="152" t="s">
        <v>84</v>
      </c>
      <c r="AV947" s="13" t="s">
        <v>84</v>
      </c>
      <c r="AW947" s="13" t="s">
        <v>37</v>
      </c>
      <c r="AX947" s="13" t="s">
        <v>75</v>
      </c>
      <c r="AY947" s="152" t="s">
        <v>165</v>
      </c>
    </row>
    <row r="948" spans="2:51" s="13" customFormat="1">
      <c r="B948" s="151"/>
      <c r="D948" s="145" t="s">
        <v>176</v>
      </c>
      <c r="E948" s="152" t="s">
        <v>19</v>
      </c>
      <c r="F948" s="153" t="s">
        <v>1002</v>
      </c>
      <c r="H948" s="154">
        <v>-20.16</v>
      </c>
      <c r="I948" s="155"/>
      <c r="L948" s="151"/>
      <c r="M948" s="156"/>
      <c r="T948" s="157"/>
      <c r="AT948" s="152" t="s">
        <v>176</v>
      </c>
      <c r="AU948" s="152" t="s">
        <v>84</v>
      </c>
      <c r="AV948" s="13" t="s">
        <v>84</v>
      </c>
      <c r="AW948" s="13" t="s">
        <v>37</v>
      </c>
      <c r="AX948" s="13" t="s">
        <v>75</v>
      </c>
      <c r="AY948" s="152" t="s">
        <v>165</v>
      </c>
    </row>
    <row r="949" spans="2:51" s="12" customFormat="1">
      <c r="B949" s="144"/>
      <c r="D949" s="145" t="s">
        <v>176</v>
      </c>
      <c r="E949" s="146" t="s">
        <v>19</v>
      </c>
      <c r="F949" s="147" t="s">
        <v>1003</v>
      </c>
      <c r="H949" s="146" t="s">
        <v>19</v>
      </c>
      <c r="I949" s="148"/>
      <c r="L949" s="144"/>
      <c r="M949" s="149"/>
      <c r="T949" s="150"/>
      <c r="AT949" s="146" t="s">
        <v>176</v>
      </c>
      <c r="AU949" s="146" t="s">
        <v>84</v>
      </c>
      <c r="AV949" s="12" t="s">
        <v>14</v>
      </c>
      <c r="AW949" s="12" t="s">
        <v>37</v>
      </c>
      <c r="AX949" s="12" t="s">
        <v>75</v>
      </c>
      <c r="AY949" s="146" t="s">
        <v>165</v>
      </c>
    </row>
    <row r="950" spans="2:51" s="13" customFormat="1">
      <c r="B950" s="151"/>
      <c r="D950" s="145" t="s">
        <v>176</v>
      </c>
      <c r="E950" s="152" t="s">
        <v>19</v>
      </c>
      <c r="F950" s="153" t="s">
        <v>1004</v>
      </c>
      <c r="H950" s="154">
        <v>190.03</v>
      </c>
      <c r="I950" s="155"/>
      <c r="L950" s="151"/>
      <c r="M950" s="156"/>
      <c r="T950" s="157"/>
      <c r="AT950" s="152" t="s">
        <v>176</v>
      </c>
      <c r="AU950" s="152" t="s">
        <v>84</v>
      </c>
      <c r="AV950" s="13" t="s">
        <v>84</v>
      </c>
      <c r="AW950" s="13" t="s">
        <v>37</v>
      </c>
      <c r="AX950" s="13" t="s">
        <v>75</v>
      </c>
      <c r="AY950" s="152" t="s">
        <v>165</v>
      </c>
    </row>
    <row r="951" spans="2:51" s="13" customFormat="1">
      <c r="B951" s="151"/>
      <c r="D951" s="145" t="s">
        <v>176</v>
      </c>
      <c r="E951" s="152" t="s">
        <v>19</v>
      </c>
      <c r="F951" s="153" t="s">
        <v>1005</v>
      </c>
      <c r="H951" s="154">
        <v>-47.04</v>
      </c>
      <c r="I951" s="155"/>
      <c r="L951" s="151"/>
      <c r="M951" s="156"/>
      <c r="T951" s="157"/>
      <c r="AT951" s="152" t="s">
        <v>176</v>
      </c>
      <c r="AU951" s="152" t="s">
        <v>84</v>
      </c>
      <c r="AV951" s="13" t="s">
        <v>84</v>
      </c>
      <c r="AW951" s="13" t="s">
        <v>37</v>
      </c>
      <c r="AX951" s="13" t="s">
        <v>75</v>
      </c>
      <c r="AY951" s="152" t="s">
        <v>165</v>
      </c>
    </row>
    <row r="952" spans="2:51" s="12" customFormat="1">
      <c r="B952" s="144"/>
      <c r="D952" s="145" t="s">
        <v>176</v>
      </c>
      <c r="E952" s="146" t="s">
        <v>19</v>
      </c>
      <c r="F952" s="147" t="s">
        <v>1006</v>
      </c>
      <c r="H952" s="146" t="s">
        <v>19</v>
      </c>
      <c r="I952" s="148"/>
      <c r="L952" s="144"/>
      <c r="M952" s="149"/>
      <c r="T952" s="150"/>
      <c r="AT952" s="146" t="s">
        <v>176</v>
      </c>
      <c r="AU952" s="146" t="s">
        <v>84</v>
      </c>
      <c r="AV952" s="12" t="s">
        <v>14</v>
      </c>
      <c r="AW952" s="12" t="s">
        <v>37</v>
      </c>
      <c r="AX952" s="12" t="s">
        <v>75</v>
      </c>
      <c r="AY952" s="146" t="s">
        <v>165</v>
      </c>
    </row>
    <row r="953" spans="2:51" s="13" customFormat="1">
      <c r="B953" s="151"/>
      <c r="D953" s="145" t="s">
        <v>176</v>
      </c>
      <c r="E953" s="152" t="s">
        <v>19</v>
      </c>
      <c r="F953" s="153" t="s">
        <v>1007</v>
      </c>
      <c r="H953" s="154">
        <v>272.041</v>
      </c>
      <c r="I953" s="155"/>
      <c r="L953" s="151"/>
      <c r="M953" s="156"/>
      <c r="T953" s="157"/>
      <c r="AT953" s="152" t="s">
        <v>176</v>
      </c>
      <c r="AU953" s="152" t="s">
        <v>84</v>
      </c>
      <c r="AV953" s="13" t="s">
        <v>84</v>
      </c>
      <c r="AW953" s="13" t="s">
        <v>37</v>
      </c>
      <c r="AX953" s="13" t="s">
        <v>75</v>
      </c>
      <c r="AY953" s="152" t="s">
        <v>165</v>
      </c>
    </row>
    <row r="954" spans="2:51" s="13" customFormat="1">
      <c r="B954" s="151"/>
      <c r="D954" s="145" t="s">
        <v>176</v>
      </c>
      <c r="E954" s="152" t="s">
        <v>19</v>
      </c>
      <c r="F954" s="153" t="s">
        <v>1008</v>
      </c>
      <c r="H954" s="154">
        <v>-302.39999999999998</v>
      </c>
      <c r="I954" s="155"/>
      <c r="L954" s="151"/>
      <c r="M954" s="156"/>
      <c r="T954" s="157"/>
      <c r="AT954" s="152" t="s">
        <v>176</v>
      </c>
      <c r="AU954" s="152" t="s">
        <v>84</v>
      </c>
      <c r="AV954" s="13" t="s">
        <v>84</v>
      </c>
      <c r="AW954" s="13" t="s">
        <v>37</v>
      </c>
      <c r="AX954" s="13" t="s">
        <v>75</v>
      </c>
      <c r="AY954" s="152" t="s">
        <v>165</v>
      </c>
    </row>
    <row r="955" spans="2:51" s="12" customFormat="1">
      <c r="B955" s="144"/>
      <c r="D955" s="145" t="s">
        <v>176</v>
      </c>
      <c r="E955" s="146" t="s">
        <v>19</v>
      </c>
      <c r="F955" s="147" t="s">
        <v>1009</v>
      </c>
      <c r="H955" s="146" t="s">
        <v>19</v>
      </c>
      <c r="I955" s="148"/>
      <c r="L955" s="144"/>
      <c r="M955" s="149"/>
      <c r="T955" s="150"/>
      <c r="AT955" s="146" t="s">
        <v>176</v>
      </c>
      <c r="AU955" s="146" t="s">
        <v>84</v>
      </c>
      <c r="AV955" s="12" t="s">
        <v>14</v>
      </c>
      <c r="AW955" s="12" t="s">
        <v>37</v>
      </c>
      <c r="AX955" s="12" t="s">
        <v>75</v>
      </c>
      <c r="AY955" s="146" t="s">
        <v>165</v>
      </c>
    </row>
    <row r="956" spans="2:51" s="13" customFormat="1">
      <c r="B956" s="151"/>
      <c r="D956" s="145" t="s">
        <v>176</v>
      </c>
      <c r="E956" s="152" t="s">
        <v>19</v>
      </c>
      <c r="F956" s="153" t="s">
        <v>1010</v>
      </c>
      <c r="H956" s="154">
        <v>145.62299999999999</v>
      </c>
      <c r="I956" s="155"/>
      <c r="L956" s="151"/>
      <c r="M956" s="156"/>
      <c r="T956" s="157"/>
      <c r="AT956" s="152" t="s">
        <v>176</v>
      </c>
      <c r="AU956" s="152" t="s">
        <v>84</v>
      </c>
      <c r="AV956" s="13" t="s">
        <v>84</v>
      </c>
      <c r="AW956" s="13" t="s">
        <v>37</v>
      </c>
      <c r="AX956" s="13" t="s">
        <v>75</v>
      </c>
      <c r="AY956" s="152" t="s">
        <v>165</v>
      </c>
    </row>
    <row r="957" spans="2:51" s="13" customFormat="1">
      <c r="B957" s="151"/>
      <c r="D957" s="145" t="s">
        <v>176</v>
      </c>
      <c r="E957" s="152" t="s">
        <v>19</v>
      </c>
      <c r="F957" s="153" t="s">
        <v>1011</v>
      </c>
      <c r="H957" s="154">
        <v>-23.94</v>
      </c>
      <c r="I957" s="155"/>
      <c r="L957" s="151"/>
      <c r="M957" s="156"/>
      <c r="T957" s="157"/>
      <c r="AT957" s="152" t="s">
        <v>176</v>
      </c>
      <c r="AU957" s="152" t="s">
        <v>84</v>
      </c>
      <c r="AV957" s="13" t="s">
        <v>84</v>
      </c>
      <c r="AW957" s="13" t="s">
        <v>37</v>
      </c>
      <c r="AX957" s="13" t="s">
        <v>75</v>
      </c>
      <c r="AY957" s="152" t="s">
        <v>165</v>
      </c>
    </row>
    <row r="958" spans="2:51" s="12" customFormat="1">
      <c r="B958" s="144"/>
      <c r="D958" s="145" t="s">
        <v>176</v>
      </c>
      <c r="E958" s="146" t="s">
        <v>19</v>
      </c>
      <c r="F958" s="147" t="s">
        <v>1012</v>
      </c>
      <c r="H958" s="146" t="s">
        <v>19</v>
      </c>
      <c r="I958" s="148"/>
      <c r="L958" s="144"/>
      <c r="M958" s="149"/>
      <c r="T958" s="150"/>
      <c r="AT958" s="146" t="s">
        <v>176</v>
      </c>
      <c r="AU958" s="146" t="s">
        <v>84</v>
      </c>
      <c r="AV958" s="12" t="s">
        <v>14</v>
      </c>
      <c r="AW958" s="12" t="s">
        <v>37</v>
      </c>
      <c r="AX958" s="12" t="s">
        <v>75</v>
      </c>
      <c r="AY958" s="146" t="s">
        <v>165</v>
      </c>
    </row>
    <row r="959" spans="2:51" s="13" customFormat="1">
      <c r="B959" s="151"/>
      <c r="D959" s="145" t="s">
        <v>176</v>
      </c>
      <c r="E959" s="152" t="s">
        <v>19</v>
      </c>
      <c r="F959" s="153" t="s">
        <v>1061</v>
      </c>
      <c r="H959" s="154">
        <v>33.299999999999997</v>
      </c>
      <c r="I959" s="155"/>
      <c r="L959" s="151"/>
      <c r="M959" s="156"/>
      <c r="T959" s="157"/>
      <c r="AT959" s="152" t="s">
        <v>176</v>
      </c>
      <c r="AU959" s="152" t="s">
        <v>84</v>
      </c>
      <c r="AV959" s="13" t="s">
        <v>84</v>
      </c>
      <c r="AW959" s="13" t="s">
        <v>37</v>
      </c>
      <c r="AX959" s="13" t="s">
        <v>75</v>
      </c>
      <c r="AY959" s="152" t="s">
        <v>165</v>
      </c>
    </row>
    <row r="960" spans="2:51" s="12" customFormat="1">
      <c r="B960" s="144"/>
      <c r="D960" s="145" t="s">
        <v>176</v>
      </c>
      <c r="E960" s="146" t="s">
        <v>19</v>
      </c>
      <c r="F960" s="147" t="s">
        <v>1014</v>
      </c>
      <c r="H960" s="146" t="s">
        <v>19</v>
      </c>
      <c r="I960" s="148"/>
      <c r="L960" s="144"/>
      <c r="M960" s="149"/>
      <c r="T960" s="150"/>
      <c r="AT960" s="146" t="s">
        <v>176</v>
      </c>
      <c r="AU960" s="146" t="s">
        <v>84</v>
      </c>
      <c r="AV960" s="12" t="s">
        <v>14</v>
      </c>
      <c r="AW960" s="12" t="s">
        <v>37</v>
      </c>
      <c r="AX960" s="12" t="s">
        <v>75</v>
      </c>
      <c r="AY960" s="146" t="s">
        <v>165</v>
      </c>
    </row>
    <row r="961" spans="2:65" s="13" customFormat="1">
      <c r="B961" s="151"/>
      <c r="D961" s="145" t="s">
        <v>176</v>
      </c>
      <c r="E961" s="152" t="s">
        <v>19</v>
      </c>
      <c r="F961" s="153" t="s">
        <v>1062</v>
      </c>
      <c r="H961" s="154">
        <v>6.57</v>
      </c>
      <c r="I961" s="155"/>
      <c r="L961" s="151"/>
      <c r="M961" s="156"/>
      <c r="T961" s="157"/>
      <c r="AT961" s="152" t="s">
        <v>176</v>
      </c>
      <c r="AU961" s="152" t="s">
        <v>84</v>
      </c>
      <c r="AV961" s="13" t="s">
        <v>84</v>
      </c>
      <c r="AW961" s="13" t="s">
        <v>37</v>
      </c>
      <c r="AX961" s="13" t="s">
        <v>75</v>
      </c>
      <c r="AY961" s="152" t="s">
        <v>165</v>
      </c>
    </row>
    <row r="962" spans="2:65" s="14" customFormat="1">
      <c r="B962" s="158"/>
      <c r="D962" s="145" t="s">
        <v>176</v>
      </c>
      <c r="E962" s="159" t="s">
        <v>19</v>
      </c>
      <c r="F962" s="160" t="s">
        <v>179</v>
      </c>
      <c r="H962" s="161">
        <v>472.101</v>
      </c>
      <c r="I962" s="162"/>
      <c r="L962" s="158"/>
      <c r="M962" s="163"/>
      <c r="T962" s="164"/>
      <c r="AT962" s="159" t="s">
        <v>176</v>
      </c>
      <c r="AU962" s="159" t="s">
        <v>84</v>
      </c>
      <c r="AV962" s="14" t="s">
        <v>172</v>
      </c>
      <c r="AW962" s="14" t="s">
        <v>37</v>
      </c>
      <c r="AX962" s="14" t="s">
        <v>14</v>
      </c>
      <c r="AY962" s="159" t="s">
        <v>165</v>
      </c>
    </row>
    <row r="963" spans="2:65" s="1" customFormat="1" ht="24.15" customHeight="1">
      <c r="B963" s="32"/>
      <c r="C963" s="127" t="s">
        <v>1063</v>
      </c>
      <c r="D963" s="127" t="s">
        <v>167</v>
      </c>
      <c r="E963" s="128" t="s">
        <v>1064</v>
      </c>
      <c r="F963" s="129" t="s">
        <v>1065</v>
      </c>
      <c r="G963" s="130" t="s">
        <v>170</v>
      </c>
      <c r="H963" s="131">
        <v>37</v>
      </c>
      <c r="I963" s="132"/>
      <c r="J963" s="133">
        <f>ROUND(I963*H963,2)</f>
        <v>0</v>
      </c>
      <c r="K963" s="129" t="s">
        <v>171</v>
      </c>
      <c r="L963" s="32"/>
      <c r="M963" s="134" t="s">
        <v>19</v>
      </c>
      <c r="N963" s="135" t="s">
        <v>46</v>
      </c>
      <c r="P963" s="136">
        <f>O963*H963</f>
        <v>0</v>
      </c>
      <c r="Q963" s="136">
        <v>4.0000000000000003E-5</v>
      </c>
      <c r="R963" s="136">
        <f>Q963*H963</f>
        <v>1.4800000000000002E-3</v>
      </c>
      <c r="S963" s="136">
        <v>6.0000000000000002E-5</v>
      </c>
      <c r="T963" s="137">
        <f>S963*H963</f>
        <v>2.2200000000000002E-3</v>
      </c>
      <c r="AR963" s="138" t="s">
        <v>172</v>
      </c>
      <c r="AT963" s="138" t="s">
        <v>167</v>
      </c>
      <c r="AU963" s="138" t="s">
        <v>84</v>
      </c>
      <c r="AY963" s="17" t="s">
        <v>165</v>
      </c>
      <c r="BE963" s="139">
        <f>IF(N963="základní",J963,0)</f>
        <v>0</v>
      </c>
      <c r="BF963" s="139">
        <f>IF(N963="snížená",J963,0)</f>
        <v>0</v>
      </c>
      <c r="BG963" s="139">
        <f>IF(N963="zákl. přenesená",J963,0)</f>
        <v>0</v>
      </c>
      <c r="BH963" s="139">
        <f>IF(N963="sníž. přenesená",J963,0)</f>
        <v>0</v>
      </c>
      <c r="BI963" s="139">
        <f>IF(N963="nulová",J963,0)</f>
        <v>0</v>
      </c>
      <c r="BJ963" s="17" t="s">
        <v>14</v>
      </c>
      <c r="BK963" s="139">
        <f>ROUND(I963*H963,2)</f>
        <v>0</v>
      </c>
      <c r="BL963" s="17" t="s">
        <v>172</v>
      </c>
      <c r="BM963" s="138" t="s">
        <v>1066</v>
      </c>
    </row>
    <row r="964" spans="2:65" s="1" customFormat="1">
      <c r="B964" s="32"/>
      <c r="D964" s="140" t="s">
        <v>174</v>
      </c>
      <c r="F964" s="141" t="s">
        <v>1067</v>
      </c>
      <c r="I964" s="142"/>
      <c r="L964" s="32"/>
      <c r="M964" s="143"/>
      <c r="T964" s="53"/>
      <c r="AT964" s="17" t="s">
        <v>174</v>
      </c>
      <c r="AU964" s="17" t="s">
        <v>84</v>
      </c>
    </row>
    <row r="965" spans="2:65" s="12" customFormat="1">
      <c r="B965" s="144"/>
      <c r="D965" s="145" t="s">
        <v>176</v>
      </c>
      <c r="E965" s="146" t="s">
        <v>19</v>
      </c>
      <c r="F965" s="147" t="s">
        <v>1068</v>
      </c>
      <c r="H965" s="146" t="s">
        <v>19</v>
      </c>
      <c r="I965" s="148"/>
      <c r="L965" s="144"/>
      <c r="M965" s="149"/>
      <c r="T965" s="150"/>
      <c r="AT965" s="146" t="s">
        <v>176</v>
      </c>
      <c r="AU965" s="146" t="s">
        <v>84</v>
      </c>
      <c r="AV965" s="12" t="s">
        <v>14</v>
      </c>
      <c r="AW965" s="12" t="s">
        <v>37</v>
      </c>
      <c r="AX965" s="12" t="s">
        <v>75</v>
      </c>
      <c r="AY965" s="146" t="s">
        <v>165</v>
      </c>
    </row>
    <row r="966" spans="2:65" s="13" customFormat="1">
      <c r="B966" s="151"/>
      <c r="D966" s="145" t="s">
        <v>176</v>
      </c>
      <c r="E966" s="152" t="s">
        <v>19</v>
      </c>
      <c r="F966" s="153" t="s">
        <v>407</v>
      </c>
      <c r="H966" s="154">
        <v>37</v>
      </c>
      <c r="I966" s="155"/>
      <c r="L966" s="151"/>
      <c r="M966" s="156"/>
      <c r="T966" s="157"/>
      <c r="AT966" s="152" t="s">
        <v>176</v>
      </c>
      <c r="AU966" s="152" t="s">
        <v>84</v>
      </c>
      <c r="AV966" s="13" t="s">
        <v>84</v>
      </c>
      <c r="AW966" s="13" t="s">
        <v>37</v>
      </c>
      <c r="AX966" s="13" t="s">
        <v>75</v>
      </c>
      <c r="AY966" s="152" t="s">
        <v>165</v>
      </c>
    </row>
    <row r="967" spans="2:65" s="14" customFormat="1">
      <c r="B967" s="158"/>
      <c r="D967" s="145" t="s">
        <v>176</v>
      </c>
      <c r="E967" s="159" t="s">
        <v>19</v>
      </c>
      <c r="F967" s="160" t="s">
        <v>179</v>
      </c>
      <c r="H967" s="161">
        <v>37</v>
      </c>
      <c r="I967" s="162"/>
      <c r="L967" s="158"/>
      <c r="M967" s="163"/>
      <c r="T967" s="164"/>
      <c r="AT967" s="159" t="s">
        <v>176</v>
      </c>
      <c r="AU967" s="159" t="s">
        <v>84</v>
      </c>
      <c r="AV967" s="14" t="s">
        <v>172</v>
      </c>
      <c r="AW967" s="14" t="s">
        <v>37</v>
      </c>
      <c r="AX967" s="14" t="s">
        <v>14</v>
      </c>
      <c r="AY967" s="159" t="s">
        <v>165</v>
      </c>
    </row>
    <row r="968" spans="2:65" s="1" customFormat="1" ht="33" customHeight="1">
      <c r="B968" s="32"/>
      <c r="C968" s="127" t="s">
        <v>1069</v>
      </c>
      <c r="D968" s="127" t="s">
        <v>167</v>
      </c>
      <c r="E968" s="128" t="s">
        <v>1070</v>
      </c>
      <c r="F968" s="129" t="s">
        <v>1071</v>
      </c>
      <c r="G968" s="130" t="s">
        <v>170</v>
      </c>
      <c r="H968" s="131">
        <v>175.35400000000001</v>
      </c>
      <c r="I968" s="132"/>
      <c r="J968" s="133">
        <f>ROUND(I968*H968,2)</f>
        <v>0</v>
      </c>
      <c r="K968" s="129" t="s">
        <v>171</v>
      </c>
      <c r="L968" s="32"/>
      <c r="M968" s="134" t="s">
        <v>19</v>
      </c>
      <c r="N968" s="135" t="s">
        <v>46</v>
      </c>
      <c r="P968" s="136">
        <f>O968*H968</f>
        <v>0</v>
      </c>
      <c r="Q968" s="136">
        <v>9.0000000000000006E-5</v>
      </c>
      <c r="R968" s="136">
        <f>Q968*H968</f>
        <v>1.5781860000000002E-2</v>
      </c>
      <c r="S968" s="136">
        <v>6.0000000000000002E-5</v>
      </c>
      <c r="T968" s="137">
        <f>S968*H968</f>
        <v>1.0521240000000001E-2</v>
      </c>
      <c r="AR968" s="138" t="s">
        <v>172</v>
      </c>
      <c r="AT968" s="138" t="s">
        <v>167</v>
      </c>
      <c r="AU968" s="138" t="s">
        <v>84</v>
      </c>
      <c r="AY968" s="17" t="s">
        <v>165</v>
      </c>
      <c r="BE968" s="139">
        <f>IF(N968="základní",J968,0)</f>
        <v>0</v>
      </c>
      <c r="BF968" s="139">
        <f>IF(N968="snížená",J968,0)</f>
        <v>0</v>
      </c>
      <c r="BG968" s="139">
        <f>IF(N968="zákl. přenesená",J968,0)</f>
        <v>0</v>
      </c>
      <c r="BH968" s="139">
        <f>IF(N968="sníž. přenesená",J968,0)</f>
        <v>0</v>
      </c>
      <c r="BI968" s="139">
        <f>IF(N968="nulová",J968,0)</f>
        <v>0</v>
      </c>
      <c r="BJ968" s="17" t="s">
        <v>14</v>
      </c>
      <c r="BK968" s="139">
        <f>ROUND(I968*H968,2)</f>
        <v>0</v>
      </c>
      <c r="BL968" s="17" t="s">
        <v>172</v>
      </c>
      <c r="BM968" s="138" t="s">
        <v>1072</v>
      </c>
    </row>
    <row r="969" spans="2:65" s="1" customFormat="1">
      <c r="B969" s="32"/>
      <c r="D969" s="140" t="s">
        <v>174</v>
      </c>
      <c r="F969" s="141" t="s">
        <v>1073</v>
      </c>
      <c r="I969" s="142"/>
      <c r="L969" s="32"/>
      <c r="M969" s="143"/>
      <c r="T969" s="53"/>
      <c r="AT969" s="17" t="s">
        <v>174</v>
      </c>
      <c r="AU969" s="17" t="s">
        <v>84</v>
      </c>
    </row>
    <row r="970" spans="2:65" s="12" customFormat="1">
      <c r="B970" s="144"/>
      <c r="D970" s="145" t="s">
        <v>176</v>
      </c>
      <c r="E970" s="146" t="s">
        <v>19</v>
      </c>
      <c r="F970" s="147" t="s">
        <v>1074</v>
      </c>
      <c r="H970" s="146" t="s">
        <v>19</v>
      </c>
      <c r="I970" s="148"/>
      <c r="L970" s="144"/>
      <c r="M970" s="149"/>
      <c r="T970" s="150"/>
      <c r="AT970" s="146" t="s">
        <v>176</v>
      </c>
      <c r="AU970" s="146" t="s">
        <v>84</v>
      </c>
      <c r="AV970" s="12" t="s">
        <v>14</v>
      </c>
      <c r="AW970" s="12" t="s">
        <v>37</v>
      </c>
      <c r="AX970" s="12" t="s">
        <v>75</v>
      </c>
      <c r="AY970" s="146" t="s">
        <v>165</v>
      </c>
    </row>
    <row r="971" spans="2:65" s="13" customFormat="1">
      <c r="B971" s="151"/>
      <c r="D971" s="145" t="s">
        <v>176</v>
      </c>
      <c r="E971" s="152" t="s">
        <v>19</v>
      </c>
      <c r="F971" s="153" t="s">
        <v>1075</v>
      </c>
      <c r="H971" s="154">
        <v>145.19999999999999</v>
      </c>
      <c r="I971" s="155"/>
      <c r="L971" s="151"/>
      <c r="M971" s="156"/>
      <c r="T971" s="157"/>
      <c r="AT971" s="152" t="s">
        <v>176</v>
      </c>
      <c r="AU971" s="152" t="s">
        <v>84</v>
      </c>
      <c r="AV971" s="13" t="s">
        <v>84</v>
      </c>
      <c r="AW971" s="13" t="s">
        <v>37</v>
      </c>
      <c r="AX971" s="13" t="s">
        <v>75</v>
      </c>
      <c r="AY971" s="152" t="s">
        <v>165</v>
      </c>
    </row>
    <row r="972" spans="2:65" s="12" customFormat="1">
      <c r="B972" s="144"/>
      <c r="D972" s="145" t="s">
        <v>176</v>
      </c>
      <c r="E972" s="146" t="s">
        <v>19</v>
      </c>
      <c r="F972" s="147" t="s">
        <v>1076</v>
      </c>
      <c r="H972" s="146" t="s">
        <v>19</v>
      </c>
      <c r="I972" s="148"/>
      <c r="L972" s="144"/>
      <c r="M972" s="149"/>
      <c r="T972" s="150"/>
      <c r="AT972" s="146" t="s">
        <v>176</v>
      </c>
      <c r="AU972" s="146" t="s">
        <v>84</v>
      </c>
      <c r="AV972" s="12" t="s">
        <v>14</v>
      </c>
      <c r="AW972" s="12" t="s">
        <v>37</v>
      </c>
      <c r="AX972" s="12" t="s">
        <v>75</v>
      </c>
      <c r="AY972" s="146" t="s">
        <v>165</v>
      </c>
    </row>
    <row r="973" spans="2:65" s="13" customFormat="1">
      <c r="B973" s="151"/>
      <c r="D973" s="145" t="s">
        <v>176</v>
      </c>
      <c r="E973" s="152" t="s">
        <v>19</v>
      </c>
      <c r="F973" s="153" t="s">
        <v>1077</v>
      </c>
      <c r="H973" s="154">
        <v>24.544</v>
      </c>
      <c r="I973" s="155"/>
      <c r="L973" s="151"/>
      <c r="M973" s="156"/>
      <c r="T973" s="157"/>
      <c r="AT973" s="152" t="s">
        <v>176</v>
      </c>
      <c r="AU973" s="152" t="s">
        <v>84</v>
      </c>
      <c r="AV973" s="13" t="s">
        <v>84</v>
      </c>
      <c r="AW973" s="13" t="s">
        <v>37</v>
      </c>
      <c r="AX973" s="13" t="s">
        <v>75</v>
      </c>
      <c r="AY973" s="152" t="s">
        <v>165</v>
      </c>
    </row>
    <row r="974" spans="2:65" s="12" customFormat="1">
      <c r="B974" s="144"/>
      <c r="D974" s="145" t="s">
        <v>176</v>
      </c>
      <c r="E974" s="146" t="s">
        <v>19</v>
      </c>
      <c r="F974" s="147" t="s">
        <v>1078</v>
      </c>
      <c r="H974" s="146" t="s">
        <v>19</v>
      </c>
      <c r="I974" s="148"/>
      <c r="L974" s="144"/>
      <c r="M974" s="149"/>
      <c r="T974" s="150"/>
      <c r="AT974" s="146" t="s">
        <v>176</v>
      </c>
      <c r="AU974" s="146" t="s">
        <v>84</v>
      </c>
      <c r="AV974" s="12" t="s">
        <v>14</v>
      </c>
      <c r="AW974" s="12" t="s">
        <v>37</v>
      </c>
      <c r="AX974" s="12" t="s">
        <v>75</v>
      </c>
      <c r="AY974" s="146" t="s">
        <v>165</v>
      </c>
    </row>
    <row r="975" spans="2:65" s="13" customFormat="1">
      <c r="B975" s="151"/>
      <c r="D975" s="145" t="s">
        <v>176</v>
      </c>
      <c r="E975" s="152" t="s">
        <v>19</v>
      </c>
      <c r="F975" s="153" t="s">
        <v>1079</v>
      </c>
      <c r="H975" s="154">
        <v>5.61</v>
      </c>
      <c r="I975" s="155"/>
      <c r="L975" s="151"/>
      <c r="M975" s="156"/>
      <c r="T975" s="157"/>
      <c r="AT975" s="152" t="s">
        <v>176</v>
      </c>
      <c r="AU975" s="152" t="s">
        <v>84</v>
      </c>
      <c r="AV975" s="13" t="s">
        <v>84</v>
      </c>
      <c r="AW975" s="13" t="s">
        <v>37</v>
      </c>
      <c r="AX975" s="13" t="s">
        <v>75</v>
      </c>
      <c r="AY975" s="152" t="s">
        <v>165</v>
      </c>
    </row>
    <row r="976" spans="2:65" s="14" customFormat="1">
      <c r="B976" s="158"/>
      <c r="D976" s="145" t="s">
        <v>176</v>
      </c>
      <c r="E976" s="159" t="s">
        <v>19</v>
      </c>
      <c r="F976" s="160" t="s">
        <v>179</v>
      </c>
      <c r="H976" s="161">
        <v>175.35400000000001</v>
      </c>
      <c r="I976" s="162"/>
      <c r="L976" s="158"/>
      <c r="M976" s="163"/>
      <c r="T976" s="164"/>
      <c r="AT976" s="159" t="s">
        <v>176</v>
      </c>
      <c r="AU976" s="159" t="s">
        <v>84</v>
      </c>
      <c r="AV976" s="14" t="s">
        <v>172</v>
      </c>
      <c r="AW976" s="14" t="s">
        <v>37</v>
      </c>
      <c r="AX976" s="14" t="s">
        <v>14</v>
      </c>
      <c r="AY976" s="159" t="s">
        <v>165</v>
      </c>
    </row>
    <row r="977" spans="2:65" s="1" customFormat="1" ht="24.15" customHeight="1">
      <c r="B977" s="32"/>
      <c r="C977" s="127" t="s">
        <v>1080</v>
      </c>
      <c r="D977" s="127" t="s">
        <v>167</v>
      </c>
      <c r="E977" s="128" t="s">
        <v>1081</v>
      </c>
      <c r="F977" s="129" t="s">
        <v>1082</v>
      </c>
      <c r="G977" s="130" t="s">
        <v>170</v>
      </c>
      <c r="H977" s="131">
        <v>37</v>
      </c>
      <c r="I977" s="132"/>
      <c r="J977" s="133">
        <f>ROUND(I977*H977,2)</f>
        <v>0</v>
      </c>
      <c r="K977" s="129" t="s">
        <v>171</v>
      </c>
      <c r="L977" s="32"/>
      <c r="M977" s="134" t="s">
        <v>19</v>
      </c>
      <c r="N977" s="135" t="s">
        <v>46</v>
      </c>
      <c r="P977" s="136">
        <f>O977*H977</f>
        <v>0</v>
      </c>
      <c r="Q977" s="136">
        <v>2.4000000000000001E-4</v>
      </c>
      <c r="R977" s="136">
        <f>Q977*H977</f>
        <v>8.8800000000000007E-3</v>
      </c>
      <c r="S977" s="136">
        <v>2.4000000000000001E-4</v>
      </c>
      <c r="T977" s="137">
        <f>S977*H977</f>
        <v>8.8800000000000007E-3</v>
      </c>
      <c r="AR977" s="138" t="s">
        <v>172</v>
      </c>
      <c r="AT977" s="138" t="s">
        <v>167</v>
      </c>
      <c r="AU977" s="138" t="s">
        <v>84</v>
      </c>
      <c r="AY977" s="17" t="s">
        <v>165</v>
      </c>
      <c r="BE977" s="139">
        <f>IF(N977="základní",J977,0)</f>
        <v>0</v>
      </c>
      <c r="BF977" s="139">
        <f>IF(N977="snížená",J977,0)</f>
        <v>0</v>
      </c>
      <c r="BG977" s="139">
        <f>IF(N977="zákl. přenesená",J977,0)</f>
        <v>0</v>
      </c>
      <c r="BH977" s="139">
        <f>IF(N977="sníž. přenesená",J977,0)</f>
        <v>0</v>
      </c>
      <c r="BI977" s="139">
        <f>IF(N977="nulová",J977,0)</f>
        <v>0</v>
      </c>
      <c r="BJ977" s="17" t="s">
        <v>14</v>
      </c>
      <c r="BK977" s="139">
        <f>ROUND(I977*H977,2)</f>
        <v>0</v>
      </c>
      <c r="BL977" s="17" t="s">
        <v>172</v>
      </c>
      <c r="BM977" s="138" t="s">
        <v>1083</v>
      </c>
    </row>
    <row r="978" spans="2:65" s="1" customFormat="1">
      <c r="B978" s="32"/>
      <c r="D978" s="140" t="s">
        <v>174</v>
      </c>
      <c r="F978" s="141" t="s">
        <v>1084</v>
      </c>
      <c r="I978" s="142"/>
      <c r="L978" s="32"/>
      <c r="M978" s="143"/>
      <c r="T978" s="53"/>
      <c r="AT978" s="17" t="s">
        <v>174</v>
      </c>
      <c r="AU978" s="17" t="s">
        <v>84</v>
      </c>
    </row>
    <row r="979" spans="2:65" s="12" customFormat="1">
      <c r="B979" s="144"/>
      <c r="D979" s="145" t="s">
        <v>176</v>
      </c>
      <c r="E979" s="146" t="s">
        <v>19</v>
      </c>
      <c r="F979" s="147" t="s">
        <v>1068</v>
      </c>
      <c r="H979" s="146" t="s">
        <v>19</v>
      </c>
      <c r="I979" s="148"/>
      <c r="L979" s="144"/>
      <c r="M979" s="149"/>
      <c r="T979" s="150"/>
      <c r="AT979" s="146" t="s">
        <v>176</v>
      </c>
      <c r="AU979" s="146" t="s">
        <v>84</v>
      </c>
      <c r="AV979" s="12" t="s">
        <v>14</v>
      </c>
      <c r="AW979" s="12" t="s">
        <v>37</v>
      </c>
      <c r="AX979" s="12" t="s">
        <v>75</v>
      </c>
      <c r="AY979" s="146" t="s">
        <v>165</v>
      </c>
    </row>
    <row r="980" spans="2:65" s="13" customFormat="1">
      <c r="B980" s="151"/>
      <c r="D980" s="145" t="s">
        <v>176</v>
      </c>
      <c r="E980" s="152" t="s">
        <v>19</v>
      </c>
      <c r="F980" s="153" t="s">
        <v>407</v>
      </c>
      <c r="H980" s="154">
        <v>37</v>
      </c>
      <c r="I980" s="155"/>
      <c r="L980" s="151"/>
      <c r="M980" s="156"/>
      <c r="T980" s="157"/>
      <c r="AT980" s="152" t="s">
        <v>176</v>
      </c>
      <c r="AU980" s="152" t="s">
        <v>84</v>
      </c>
      <c r="AV980" s="13" t="s">
        <v>84</v>
      </c>
      <c r="AW980" s="13" t="s">
        <v>37</v>
      </c>
      <c r="AX980" s="13" t="s">
        <v>75</v>
      </c>
      <c r="AY980" s="152" t="s">
        <v>165</v>
      </c>
    </row>
    <row r="981" spans="2:65" s="14" customFormat="1">
      <c r="B981" s="158"/>
      <c r="D981" s="145" t="s">
        <v>176</v>
      </c>
      <c r="E981" s="159" t="s">
        <v>19</v>
      </c>
      <c r="F981" s="160" t="s">
        <v>179</v>
      </c>
      <c r="H981" s="161">
        <v>37</v>
      </c>
      <c r="I981" s="162"/>
      <c r="L981" s="158"/>
      <c r="M981" s="163"/>
      <c r="T981" s="164"/>
      <c r="AT981" s="159" t="s">
        <v>176</v>
      </c>
      <c r="AU981" s="159" t="s">
        <v>84</v>
      </c>
      <c r="AV981" s="14" t="s">
        <v>172</v>
      </c>
      <c r="AW981" s="14" t="s">
        <v>37</v>
      </c>
      <c r="AX981" s="14" t="s">
        <v>14</v>
      </c>
      <c r="AY981" s="159" t="s">
        <v>165</v>
      </c>
    </row>
    <row r="982" spans="2:65" s="1" customFormat="1" ht="37.950000000000003" customHeight="1">
      <c r="B982" s="32"/>
      <c r="C982" s="127" t="s">
        <v>1085</v>
      </c>
      <c r="D982" s="127" t="s">
        <v>167</v>
      </c>
      <c r="E982" s="128" t="s">
        <v>1086</v>
      </c>
      <c r="F982" s="129" t="s">
        <v>1087</v>
      </c>
      <c r="G982" s="130" t="s">
        <v>700</v>
      </c>
      <c r="H982" s="131">
        <v>81.540000000000006</v>
      </c>
      <c r="I982" s="132"/>
      <c r="J982" s="133">
        <f>ROUND(I982*H982,2)</f>
        <v>0</v>
      </c>
      <c r="K982" s="129" t="s">
        <v>171</v>
      </c>
      <c r="L982" s="32"/>
      <c r="M982" s="134" t="s">
        <v>19</v>
      </c>
      <c r="N982" s="135" t="s">
        <v>46</v>
      </c>
      <c r="P982" s="136">
        <f>O982*H982</f>
        <v>0</v>
      </c>
      <c r="Q982" s="136">
        <v>0</v>
      </c>
      <c r="R982" s="136">
        <f>Q982*H982</f>
        <v>0</v>
      </c>
      <c r="S982" s="136">
        <v>1.0000000000000001E-5</v>
      </c>
      <c r="T982" s="137">
        <f>S982*H982</f>
        <v>8.1540000000000009E-4</v>
      </c>
      <c r="AR982" s="138" t="s">
        <v>172</v>
      </c>
      <c r="AT982" s="138" t="s">
        <v>167</v>
      </c>
      <c r="AU982" s="138" t="s">
        <v>84</v>
      </c>
      <c r="AY982" s="17" t="s">
        <v>165</v>
      </c>
      <c r="BE982" s="139">
        <f>IF(N982="základní",J982,0)</f>
        <v>0</v>
      </c>
      <c r="BF982" s="139">
        <f>IF(N982="snížená",J982,0)</f>
        <v>0</v>
      </c>
      <c r="BG982" s="139">
        <f>IF(N982="zákl. přenesená",J982,0)</f>
        <v>0</v>
      </c>
      <c r="BH982" s="139">
        <f>IF(N982="sníž. přenesená",J982,0)</f>
        <v>0</v>
      </c>
      <c r="BI982" s="139">
        <f>IF(N982="nulová",J982,0)</f>
        <v>0</v>
      </c>
      <c r="BJ982" s="17" t="s">
        <v>14</v>
      </c>
      <c r="BK982" s="139">
        <f>ROUND(I982*H982,2)</f>
        <v>0</v>
      </c>
      <c r="BL982" s="17" t="s">
        <v>172</v>
      </c>
      <c r="BM982" s="138" t="s">
        <v>1088</v>
      </c>
    </row>
    <row r="983" spans="2:65" s="1" customFormat="1">
      <c r="B983" s="32"/>
      <c r="D983" s="140" t="s">
        <v>174</v>
      </c>
      <c r="F983" s="141" t="s">
        <v>1089</v>
      </c>
      <c r="I983" s="142"/>
      <c r="L983" s="32"/>
      <c r="M983" s="143"/>
      <c r="T983" s="53"/>
      <c r="AT983" s="17" t="s">
        <v>174</v>
      </c>
      <c r="AU983" s="17" t="s">
        <v>84</v>
      </c>
    </row>
    <row r="984" spans="2:65" s="12" customFormat="1">
      <c r="B984" s="144"/>
      <c r="D984" s="145" t="s">
        <v>176</v>
      </c>
      <c r="E984" s="146" t="s">
        <v>19</v>
      </c>
      <c r="F984" s="147" t="s">
        <v>1076</v>
      </c>
      <c r="H984" s="146" t="s">
        <v>19</v>
      </c>
      <c r="I984" s="148"/>
      <c r="L984" s="144"/>
      <c r="M984" s="149"/>
      <c r="T984" s="150"/>
      <c r="AT984" s="146" t="s">
        <v>176</v>
      </c>
      <c r="AU984" s="146" t="s">
        <v>84</v>
      </c>
      <c r="AV984" s="12" t="s">
        <v>14</v>
      </c>
      <c r="AW984" s="12" t="s">
        <v>37</v>
      </c>
      <c r="AX984" s="12" t="s">
        <v>75</v>
      </c>
      <c r="AY984" s="146" t="s">
        <v>165</v>
      </c>
    </row>
    <row r="985" spans="2:65" s="13" customFormat="1">
      <c r="B985" s="151"/>
      <c r="D985" s="145" t="s">
        <v>176</v>
      </c>
      <c r="E985" s="152" t="s">
        <v>19</v>
      </c>
      <c r="F985" s="153" t="s">
        <v>1090</v>
      </c>
      <c r="H985" s="154">
        <v>81.540000000000006</v>
      </c>
      <c r="I985" s="155"/>
      <c r="L985" s="151"/>
      <c r="M985" s="156"/>
      <c r="T985" s="157"/>
      <c r="AT985" s="152" t="s">
        <v>176</v>
      </c>
      <c r="AU985" s="152" t="s">
        <v>84</v>
      </c>
      <c r="AV985" s="13" t="s">
        <v>84</v>
      </c>
      <c r="AW985" s="13" t="s">
        <v>37</v>
      </c>
      <c r="AX985" s="13" t="s">
        <v>75</v>
      </c>
      <c r="AY985" s="152" t="s">
        <v>165</v>
      </c>
    </row>
    <row r="986" spans="2:65" s="14" customFormat="1">
      <c r="B986" s="158"/>
      <c r="D986" s="145" t="s">
        <v>176</v>
      </c>
      <c r="E986" s="159" t="s">
        <v>19</v>
      </c>
      <c r="F986" s="160" t="s">
        <v>179</v>
      </c>
      <c r="H986" s="161">
        <v>81.540000000000006</v>
      </c>
      <c r="I986" s="162"/>
      <c r="L986" s="158"/>
      <c r="M986" s="163"/>
      <c r="T986" s="164"/>
      <c r="AT986" s="159" t="s">
        <v>176</v>
      </c>
      <c r="AU986" s="159" t="s">
        <v>84</v>
      </c>
      <c r="AV986" s="14" t="s">
        <v>172</v>
      </c>
      <c r="AW986" s="14" t="s">
        <v>37</v>
      </c>
      <c r="AX986" s="14" t="s">
        <v>14</v>
      </c>
      <c r="AY986" s="159" t="s">
        <v>165</v>
      </c>
    </row>
    <row r="987" spans="2:65" s="1" customFormat="1" ht="37.950000000000003" customHeight="1">
      <c r="B987" s="32"/>
      <c r="C987" s="127" t="s">
        <v>1091</v>
      </c>
      <c r="D987" s="127" t="s">
        <v>167</v>
      </c>
      <c r="E987" s="128" t="s">
        <v>1092</v>
      </c>
      <c r="F987" s="129" t="s">
        <v>1093</v>
      </c>
      <c r="G987" s="130" t="s">
        <v>170</v>
      </c>
      <c r="H987" s="131">
        <v>8</v>
      </c>
      <c r="I987" s="132"/>
      <c r="J987" s="133">
        <f>ROUND(I987*H987,2)</f>
        <v>0</v>
      </c>
      <c r="K987" s="129" t="s">
        <v>171</v>
      </c>
      <c r="L987" s="32"/>
      <c r="M987" s="134" t="s">
        <v>19</v>
      </c>
      <c r="N987" s="135" t="s">
        <v>46</v>
      </c>
      <c r="P987" s="136">
        <f>O987*H987</f>
        <v>0</v>
      </c>
      <c r="Q987" s="136">
        <v>3.1669999999999997E-2</v>
      </c>
      <c r="R987" s="136">
        <f>Q987*H987</f>
        <v>0.25335999999999997</v>
      </c>
      <c r="S987" s="136">
        <v>3.2000000000000001E-2</v>
      </c>
      <c r="T987" s="137">
        <f>S987*H987</f>
        <v>0.25600000000000001</v>
      </c>
      <c r="AR987" s="138" t="s">
        <v>172</v>
      </c>
      <c r="AT987" s="138" t="s">
        <v>167</v>
      </c>
      <c r="AU987" s="138" t="s">
        <v>84</v>
      </c>
      <c r="AY987" s="17" t="s">
        <v>165</v>
      </c>
      <c r="BE987" s="139">
        <f>IF(N987="základní",J987,0)</f>
        <v>0</v>
      </c>
      <c r="BF987" s="139">
        <f>IF(N987="snížená",J987,0)</f>
        <v>0</v>
      </c>
      <c r="BG987" s="139">
        <f>IF(N987="zákl. přenesená",J987,0)</f>
        <v>0</v>
      </c>
      <c r="BH987" s="139">
        <f>IF(N987="sníž. přenesená",J987,0)</f>
        <v>0</v>
      </c>
      <c r="BI987" s="139">
        <f>IF(N987="nulová",J987,0)</f>
        <v>0</v>
      </c>
      <c r="BJ987" s="17" t="s">
        <v>14</v>
      </c>
      <c r="BK987" s="139">
        <f>ROUND(I987*H987,2)</f>
        <v>0</v>
      </c>
      <c r="BL987" s="17" t="s">
        <v>172</v>
      </c>
      <c r="BM987" s="138" t="s">
        <v>1094</v>
      </c>
    </row>
    <row r="988" spans="2:65" s="1" customFormat="1">
      <c r="B988" s="32"/>
      <c r="D988" s="140" t="s">
        <v>174</v>
      </c>
      <c r="F988" s="141" t="s">
        <v>1095</v>
      </c>
      <c r="I988" s="142"/>
      <c r="L988" s="32"/>
      <c r="M988" s="143"/>
      <c r="T988" s="53"/>
      <c r="AT988" s="17" t="s">
        <v>174</v>
      </c>
      <c r="AU988" s="17" t="s">
        <v>84</v>
      </c>
    </row>
    <row r="989" spans="2:65" s="12" customFormat="1">
      <c r="B989" s="144"/>
      <c r="D989" s="145" t="s">
        <v>176</v>
      </c>
      <c r="E989" s="146" t="s">
        <v>19</v>
      </c>
      <c r="F989" s="147" t="s">
        <v>1096</v>
      </c>
      <c r="H989" s="146" t="s">
        <v>19</v>
      </c>
      <c r="I989" s="148"/>
      <c r="L989" s="144"/>
      <c r="M989" s="149"/>
      <c r="T989" s="150"/>
      <c r="AT989" s="146" t="s">
        <v>176</v>
      </c>
      <c r="AU989" s="146" t="s">
        <v>84</v>
      </c>
      <c r="AV989" s="12" t="s">
        <v>14</v>
      </c>
      <c r="AW989" s="12" t="s">
        <v>37</v>
      </c>
      <c r="AX989" s="12" t="s">
        <v>75</v>
      </c>
      <c r="AY989" s="146" t="s">
        <v>165</v>
      </c>
    </row>
    <row r="990" spans="2:65" s="13" customFormat="1">
      <c r="B990" s="151"/>
      <c r="D990" s="145" t="s">
        <v>176</v>
      </c>
      <c r="E990" s="152" t="s">
        <v>19</v>
      </c>
      <c r="F990" s="153" t="s">
        <v>1097</v>
      </c>
      <c r="H990" s="154">
        <v>8</v>
      </c>
      <c r="I990" s="155"/>
      <c r="L990" s="151"/>
      <c r="M990" s="156"/>
      <c r="T990" s="157"/>
      <c r="AT990" s="152" t="s">
        <v>176</v>
      </c>
      <c r="AU990" s="152" t="s">
        <v>84</v>
      </c>
      <c r="AV990" s="13" t="s">
        <v>84</v>
      </c>
      <c r="AW990" s="13" t="s">
        <v>37</v>
      </c>
      <c r="AX990" s="13" t="s">
        <v>75</v>
      </c>
      <c r="AY990" s="152" t="s">
        <v>165</v>
      </c>
    </row>
    <row r="991" spans="2:65" s="14" customFormat="1">
      <c r="B991" s="158"/>
      <c r="D991" s="145" t="s">
        <v>176</v>
      </c>
      <c r="E991" s="159" t="s">
        <v>19</v>
      </c>
      <c r="F991" s="160" t="s">
        <v>179</v>
      </c>
      <c r="H991" s="161">
        <v>8</v>
      </c>
      <c r="I991" s="162"/>
      <c r="L991" s="158"/>
      <c r="M991" s="163"/>
      <c r="T991" s="164"/>
      <c r="AT991" s="159" t="s">
        <v>176</v>
      </c>
      <c r="AU991" s="159" t="s">
        <v>84</v>
      </c>
      <c r="AV991" s="14" t="s">
        <v>172</v>
      </c>
      <c r="AW991" s="14" t="s">
        <v>37</v>
      </c>
      <c r="AX991" s="14" t="s">
        <v>14</v>
      </c>
      <c r="AY991" s="159" t="s">
        <v>165</v>
      </c>
    </row>
    <row r="992" spans="2:65" s="1" customFormat="1" ht="37.950000000000003" customHeight="1">
      <c r="B992" s="32"/>
      <c r="C992" s="127" t="s">
        <v>1098</v>
      </c>
      <c r="D992" s="127" t="s">
        <v>167</v>
      </c>
      <c r="E992" s="128" t="s">
        <v>1099</v>
      </c>
      <c r="F992" s="129" t="s">
        <v>1100</v>
      </c>
      <c r="G992" s="130" t="s">
        <v>170</v>
      </c>
      <c r="H992" s="131">
        <v>145.19999999999999</v>
      </c>
      <c r="I992" s="132"/>
      <c r="J992" s="133">
        <f>ROUND(I992*H992,2)</f>
        <v>0</v>
      </c>
      <c r="K992" s="129" t="s">
        <v>171</v>
      </c>
      <c r="L992" s="32"/>
      <c r="M992" s="134" t="s">
        <v>19</v>
      </c>
      <c r="N992" s="135" t="s">
        <v>46</v>
      </c>
      <c r="P992" s="136">
        <f>O992*H992</f>
        <v>0</v>
      </c>
      <c r="Q992" s="136">
        <v>2.2000000000000001E-4</v>
      </c>
      <c r="R992" s="136">
        <f>Q992*H992</f>
        <v>3.1944E-2</v>
      </c>
      <c r="S992" s="136">
        <v>2.0000000000000001E-4</v>
      </c>
      <c r="T992" s="137">
        <f>S992*H992</f>
        <v>2.904E-2</v>
      </c>
      <c r="AR992" s="138" t="s">
        <v>172</v>
      </c>
      <c r="AT992" s="138" t="s">
        <v>167</v>
      </c>
      <c r="AU992" s="138" t="s">
        <v>84</v>
      </c>
      <c r="AY992" s="17" t="s">
        <v>165</v>
      </c>
      <c r="BE992" s="139">
        <f>IF(N992="základní",J992,0)</f>
        <v>0</v>
      </c>
      <c r="BF992" s="139">
        <f>IF(N992="snížená",J992,0)</f>
        <v>0</v>
      </c>
      <c r="BG992" s="139">
        <f>IF(N992="zákl. přenesená",J992,0)</f>
        <v>0</v>
      </c>
      <c r="BH992" s="139">
        <f>IF(N992="sníž. přenesená",J992,0)</f>
        <v>0</v>
      </c>
      <c r="BI992" s="139">
        <f>IF(N992="nulová",J992,0)</f>
        <v>0</v>
      </c>
      <c r="BJ992" s="17" t="s">
        <v>14</v>
      </c>
      <c r="BK992" s="139">
        <f>ROUND(I992*H992,2)</f>
        <v>0</v>
      </c>
      <c r="BL992" s="17" t="s">
        <v>172</v>
      </c>
      <c r="BM992" s="138" t="s">
        <v>1101</v>
      </c>
    </row>
    <row r="993" spans="2:65" s="1" customFormat="1">
      <c r="B993" s="32"/>
      <c r="D993" s="140" t="s">
        <v>174</v>
      </c>
      <c r="F993" s="141" t="s">
        <v>1102</v>
      </c>
      <c r="I993" s="142"/>
      <c r="L993" s="32"/>
      <c r="M993" s="143"/>
      <c r="T993" s="53"/>
      <c r="AT993" s="17" t="s">
        <v>174</v>
      </c>
      <c r="AU993" s="17" t="s">
        <v>84</v>
      </c>
    </row>
    <row r="994" spans="2:65" s="12" customFormat="1">
      <c r="B994" s="144"/>
      <c r="D994" s="145" t="s">
        <v>176</v>
      </c>
      <c r="E994" s="146" t="s">
        <v>19</v>
      </c>
      <c r="F994" s="147" t="s">
        <v>1074</v>
      </c>
      <c r="H994" s="146" t="s">
        <v>19</v>
      </c>
      <c r="I994" s="148"/>
      <c r="L994" s="144"/>
      <c r="M994" s="149"/>
      <c r="T994" s="150"/>
      <c r="AT994" s="146" t="s">
        <v>176</v>
      </c>
      <c r="AU994" s="146" t="s">
        <v>84</v>
      </c>
      <c r="AV994" s="12" t="s">
        <v>14</v>
      </c>
      <c r="AW994" s="12" t="s">
        <v>37</v>
      </c>
      <c r="AX994" s="12" t="s">
        <v>75</v>
      </c>
      <c r="AY994" s="146" t="s">
        <v>165</v>
      </c>
    </row>
    <row r="995" spans="2:65" s="13" customFormat="1">
      <c r="B995" s="151"/>
      <c r="D995" s="145" t="s">
        <v>176</v>
      </c>
      <c r="E995" s="152" t="s">
        <v>19</v>
      </c>
      <c r="F995" s="153" t="s">
        <v>1075</v>
      </c>
      <c r="H995" s="154">
        <v>145.19999999999999</v>
      </c>
      <c r="I995" s="155"/>
      <c r="L995" s="151"/>
      <c r="M995" s="156"/>
      <c r="T995" s="157"/>
      <c r="AT995" s="152" t="s">
        <v>176</v>
      </c>
      <c r="AU995" s="152" t="s">
        <v>84</v>
      </c>
      <c r="AV995" s="13" t="s">
        <v>84</v>
      </c>
      <c r="AW995" s="13" t="s">
        <v>37</v>
      </c>
      <c r="AX995" s="13" t="s">
        <v>75</v>
      </c>
      <c r="AY995" s="152" t="s">
        <v>165</v>
      </c>
    </row>
    <row r="996" spans="2:65" s="14" customFormat="1">
      <c r="B996" s="158"/>
      <c r="D996" s="145" t="s">
        <v>176</v>
      </c>
      <c r="E996" s="159" t="s">
        <v>19</v>
      </c>
      <c r="F996" s="160" t="s">
        <v>179</v>
      </c>
      <c r="H996" s="161">
        <v>145.19999999999999</v>
      </c>
      <c r="I996" s="162"/>
      <c r="L996" s="158"/>
      <c r="M996" s="163"/>
      <c r="T996" s="164"/>
      <c r="AT996" s="159" t="s">
        <v>176</v>
      </c>
      <c r="AU996" s="159" t="s">
        <v>84</v>
      </c>
      <c r="AV996" s="14" t="s">
        <v>172</v>
      </c>
      <c r="AW996" s="14" t="s">
        <v>37</v>
      </c>
      <c r="AX996" s="14" t="s">
        <v>14</v>
      </c>
      <c r="AY996" s="159" t="s">
        <v>165</v>
      </c>
    </row>
    <row r="997" spans="2:65" s="1" customFormat="1" ht="55.5" customHeight="1">
      <c r="B997" s="32"/>
      <c r="C997" s="127" t="s">
        <v>1103</v>
      </c>
      <c r="D997" s="127" t="s">
        <v>167</v>
      </c>
      <c r="E997" s="128" t="s">
        <v>1104</v>
      </c>
      <c r="F997" s="129" t="s">
        <v>1105</v>
      </c>
      <c r="G997" s="130" t="s">
        <v>170</v>
      </c>
      <c r="H997" s="131">
        <v>39.997</v>
      </c>
      <c r="I997" s="132"/>
      <c r="J997" s="133">
        <f>ROUND(I997*H997,2)</f>
        <v>0</v>
      </c>
      <c r="K997" s="129" t="s">
        <v>171</v>
      </c>
      <c r="L997" s="32"/>
      <c r="M997" s="134" t="s">
        <v>19</v>
      </c>
      <c r="N997" s="135" t="s">
        <v>46</v>
      </c>
      <c r="P997" s="136">
        <f>O997*H997</f>
        <v>0</v>
      </c>
      <c r="Q997" s="136">
        <v>8.6899999999999998E-3</v>
      </c>
      <c r="R997" s="136">
        <f>Q997*H997</f>
        <v>0.34757392999999998</v>
      </c>
      <c r="S997" s="136">
        <v>0</v>
      </c>
      <c r="T997" s="137">
        <f>S997*H997</f>
        <v>0</v>
      </c>
      <c r="AR997" s="138" t="s">
        <v>172</v>
      </c>
      <c r="AT997" s="138" t="s">
        <v>167</v>
      </c>
      <c r="AU997" s="138" t="s">
        <v>84</v>
      </c>
      <c r="AY997" s="17" t="s">
        <v>165</v>
      </c>
      <c r="BE997" s="139">
        <f>IF(N997="základní",J997,0)</f>
        <v>0</v>
      </c>
      <c r="BF997" s="139">
        <f>IF(N997="snížená",J997,0)</f>
        <v>0</v>
      </c>
      <c r="BG997" s="139">
        <f>IF(N997="zákl. přenesená",J997,0)</f>
        <v>0</v>
      </c>
      <c r="BH997" s="139">
        <f>IF(N997="sníž. přenesená",J997,0)</f>
        <v>0</v>
      </c>
      <c r="BI997" s="139">
        <f>IF(N997="nulová",J997,0)</f>
        <v>0</v>
      </c>
      <c r="BJ997" s="17" t="s">
        <v>14</v>
      </c>
      <c r="BK997" s="139">
        <f>ROUND(I997*H997,2)</f>
        <v>0</v>
      </c>
      <c r="BL997" s="17" t="s">
        <v>172</v>
      </c>
      <c r="BM997" s="138" t="s">
        <v>1106</v>
      </c>
    </row>
    <row r="998" spans="2:65" s="1" customFormat="1">
      <c r="B998" s="32"/>
      <c r="D998" s="140" t="s">
        <v>174</v>
      </c>
      <c r="F998" s="141" t="s">
        <v>1107</v>
      </c>
      <c r="I998" s="142"/>
      <c r="L998" s="32"/>
      <c r="M998" s="143"/>
      <c r="T998" s="53"/>
      <c r="AT998" s="17" t="s">
        <v>174</v>
      </c>
      <c r="AU998" s="17" t="s">
        <v>84</v>
      </c>
    </row>
    <row r="999" spans="2:65" s="12" customFormat="1">
      <c r="B999" s="144"/>
      <c r="D999" s="145" t="s">
        <v>176</v>
      </c>
      <c r="E999" s="146" t="s">
        <v>19</v>
      </c>
      <c r="F999" s="147" t="s">
        <v>1108</v>
      </c>
      <c r="H999" s="146" t="s">
        <v>19</v>
      </c>
      <c r="I999" s="148"/>
      <c r="L999" s="144"/>
      <c r="M999" s="149"/>
      <c r="T999" s="150"/>
      <c r="AT999" s="146" t="s">
        <v>176</v>
      </c>
      <c r="AU999" s="146" t="s">
        <v>84</v>
      </c>
      <c r="AV999" s="12" t="s">
        <v>14</v>
      </c>
      <c r="AW999" s="12" t="s">
        <v>37</v>
      </c>
      <c r="AX999" s="12" t="s">
        <v>75</v>
      </c>
      <c r="AY999" s="146" t="s">
        <v>165</v>
      </c>
    </row>
    <row r="1000" spans="2:65" s="13" customFormat="1">
      <c r="B1000" s="151"/>
      <c r="D1000" s="145" t="s">
        <v>176</v>
      </c>
      <c r="E1000" s="152" t="s">
        <v>19</v>
      </c>
      <c r="F1000" s="153" t="s">
        <v>1109</v>
      </c>
      <c r="H1000" s="154">
        <v>39.997</v>
      </c>
      <c r="I1000" s="155"/>
      <c r="L1000" s="151"/>
      <c r="M1000" s="156"/>
      <c r="T1000" s="157"/>
      <c r="AT1000" s="152" t="s">
        <v>176</v>
      </c>
      <c r="AU1000" s="152" t="s">
        <v>84</v>
      </c>
      <c r="AV1000" s="13" t="s">
        <v>84</v>
      </c>
      <c r="AW1000" s="13" t="s">
        <v>37</v>
      </c>
      <c r="AX1000" s="13" t="s">
        <v>75</v>
      </c>
      <c r="AY1000" s="152" t="s">
        <v>165</v>
      </c>
    </row>
    <row r="1001" spans="2:65" s="14" customFormat="1">
      <c r="B1001" s="158"/>
      <c r="D1001" s="145" t="s">
        <v>176</v>
      </c>
      <c r="E1001" s="159" t="s">
        <v>19</v>
      </c>
      <c r="F1001" s="160" t="s">
        <v>179</v>
      </c>
      <c r="H1001" s="161">
        <v>39.997</v>
      </c>
      <c r="I1001" s="162"/>
      <c r="L1001" s="158"/>
      <c r="M1001" s="163"/>
      <c r="T1001" s="164"/>
      <c r="AT1001" s="159" t="s">
        <v>176</v>
      </c>
      <c r="AU1001" s="159" t="s">
        <v>84</v>
      </c>
      <c r="AV1001" s="14" t="s">
        <v>172</v>
      </c>
      <c r="AW1001" s="14" t="s">
        <v>37</v>
      </c>
      <c r="AX1001" s="14" t="s">
        <v>14</v>
      </c>
      <c r="AY1001" s="159" t="s">
        <v>165</v>
      </c>
    </row>
    <row r="1002" spans="2:65" s="1" customFormat="1" ht="21.75" customHeight="1">
      <c r="B1002" s="32"/>
      <c r="C1002" s="165" t="s">
        <v>1110</v>
      </c>
      <c r="D1002" s="165" t="s">
        <v>349</v>
      </c>
      <c r="E1002" s="166" t="s">
        <v>1111</v>
      </c>
      <c r="F1002" s="167" t="s">
        <v>1112</v>
      </c>
      <c r="G1002" s="168" t="s">
        <v>170</v>
      </c>
      <c r="H1002" s="169">
        <v>41.997</v>
      </c>
      <c r="I1002" s="170"/>
      <c r="J1002" s="171">
        <f>ROUND(I1002*H1002,2)</f>
        <v>0</v>
      </c>
      <c r="K1002" s="167" t="s">
        <v>171</v>
      </c>
      <c r="L1002" s="172"/>
      <c r="M1002" s="173" t="s">
        <v>19</v>
      </c>
      <c r="N1002" s="174" t="s">
        <v>46</v>
      </c>
      <c r="P1002" s="136">
        <f>O1002*H1002</f>
        <v>0</v>
      </c>
      <c r="Q1002" s="136">
        <v>1.1999999999999999E-3</v>
      </c>
      <c r="R1002" s="136">
        <f>Q1002*H1002</f>
        <v>5.0396399999999994E-2</v>
      </c>
      <c r="S1002" s="136">
        <v>0</v>
      </c>
      <c r="T1002" s="137">
        <f>S1002*H1002</f>
        <v>0</v>
      </c>
      <c r="AR1002" s="138" t="s">
        <v>223</v>
      </c>
      <c r="AT1002" s="138" t="s">
        <v>349</v>
      </c>
      <c r="AU1002" s="138" t="s">
        <v>84</v>
      </c>
      <c r="AY1002" s="17" t="s">
        <v>165</v>
      </c>
      <c r="BE1002" s="139">
        <f>IF(N1002="základní",J1002,0)</f>
        <v>0</v>
      </c>
      <c r="BF1002" s="139">
        <f>IF(N1002="snížená",J1002,0)</f>
        <v>0</v>
      </c>
      <c r="BG1002" s="139">
        <f>IF(N1002="zákl. přenesená",J1002,0)</f>
        <v>0</v>
      </c>
      <c r="BH1002" s="139">
        <f>IF(N1002="sníž. přenesená",J1002,0)</f>
        <v>0</v>
      </c>
      <c r="BI1002" s="139">
        <f>IF(N1002="nulová",J1002,0)</f>
        <v>0</v>
      </c>
      <c r="BJ1002" s="17" t="s">
        <v>14</v>
      </c>
      <c r="BK1002" s="139">
        <f>ROUND(I1002*H1002,2)</f>
        <v>0</v>
      </c>
      <c r="BL1002" s="17" t="s">
        <v>172</v>
      </c>
      <c r="BM1002" s="138" t="s">
        <v>1113</v>
      </c>
    </row>
    <row r="1003" spans="2:65" s="13" customFormat="1">
      <c r="B1003" s="151"/>
      <c r="D1003" s="145" t="s">
        <v>176</v>
      </c>
      <c r="F1003" s="153" t="s">
        <v>1114</v>
      </c>
      <c r="H1003" s="154">
        <v>41.997</v>
      </c>
      <c r="I1003" s="155"/>
      <c r="L1003" s="151"/>
      <c r="M1003" s="156"/>
      <c r="T1003" s="157"/>
      <c r="AT1003" s="152" t="s">
        <v>176</v>
      </c>
      <c r="AU1003" s="152" t="s">
        <v>84</v>
      </c>
      <c r="AV1003" s="13" t="s">
        <v>84</v>
      </c>
      <c r="AW1003" s="13" t="s">
        <v>4</v>
      </c>
      <c r="AX1003" s="13" t="s">
        <v>14</v>
      </c>
      <c r="AY1003" s="152" t="s">
        <v>165</v>
      </c>
    </row>
    <row r="1004" spans="2:65" s="1" customFormat="1" ht="66.75" customHeight="1">
      <c r="B1004" s="32"/>
      <c r="C1004" s="127" t="s">
        <v>1115</v>
      </c>
      <c r="D1004" s="127" t="s">
        <v>167</v>
      </c>
      <c r="E1004" s="128" t="s">
        <v>1116</v>
      </c>
      <c r="F1004" s="129" t="s">
        <v>1117</v>
      </c>
      <c r="G1004" s="130" t="s">
        <v>170</v>
      </c>
      <c r="H1004" s="131">
        <v>106.739</v>
      </c>
      <c r="I1004" s="132"/>
      <c r="J1004" s="133">
        <f>ROUND(I1004*H1004,2)</f>
        <v>0</v>
      </c>
      <c r="K1004" s="129" t="s">
        <v>171</v>
      </c>
      <c r="L1004" s="32"/>
      <c r="M1004" s="134" t="s">
        <v>19</v>
      </c>
      <c r="N1004" s="135" t="s">
        <v>46</v>
      </c>
      <c r="P1004" s="136">
        <f>O1004*H1004</f>
        <v>0</v>
      </c>
      <c r="Q1004" s="136">
        <v>1.179E-2</v>
      </c>
      <c r="R1004" s="136">
        <f>Q1004*H1004</f>
        <v>1.2584528100000001</v>
      </c>
      <c r="S1004" s="136">
        <v>0</v>
      </c>
      <c r="T1004" s="137">
        <f>S1004*H1004</f>
        <v>0</v>
      </c>
      <c r="AR1004" s="138" t="s">
        <v>172</v>
      </c>
      <c r="AT1004" s="138" t="s">
        <v>167</v>
      </c>
      <c r="AU1004" s="138" t="s">
        <v>84</v>
      </c>
      <c r="AY1004" s="17" t="s">
        <v>165</v>
      </c>
      <c r="BE1004" s="139">
        <f>IF(N1004="základní",J1004,0)</f>
        <v>0</v>
      </c>
      <c r="BF1004" s="139">
        <f>IF(N1004="snížená",J1004,0)</f>
        <v>0</v>
      </c>
      <c r="BG1004" s="139">
        <f>IF(N1004="zákl. přenesená",J1004,0)</f>
        <v>0</v>
      </c>
      <c r="BH1004" s="139">
        <f>IF(N1004="sníž. přenesená",J1004,0)</f>
        <v>0</v>
      </c>
      <c r="BI1004" s="139">
        <f>IF(N1004="nulová",J1004,0)</f>
        <v>0</v>
      </c>
      <c r="BJ1004" s="17" t="s">
        <v>14</v>
      </c>
      <c r="BK1004" s="139">
        <f>ROUND(I1004*H1004,2)</f>
        <v>0</v>
      </c>
      <c r="BL1004" s="17" t="s">
        <v>172</v>
      </c>
      <c r="BM1004" s="138" t="s">
        <v>1118</v>
      </c>
    </row>
    <row r="1005" spans="2:65" s="1" customFormat="1">
      <c r="B1005" s="32"/>
      <c r="D1005" s="140" t="s">
        <v>174</v>
      </c>
      <c r="F1005" s="141" t="s">
        <v>1119</v>
      </c>
      <c r="I1005" s="142"/>
      <c r="L1005" s="32"/>
      <c r="M1005" s="143"/>
      <c r="T1005" s="53"/>
      <c r="AT1005" s="17" t="s">
        <v>174</v>
      </c>
      <c r="AU1005" s="17" t="s">
        <v>84</v>
      </c>
    </row>
    <row r="1006" spans="2:65" s="12" customFormat="1">
      <c r="B1006" s="144"/>
      <c r="D1006" s="145" t="s">
        <v>176</v>
      </c>
      <c r="E1006" s="146" t="s">
        <v>19</v>
      </c>
      <c r="F1006" s="147" t="s">
        <v>1120</v>
      </c>
      <c r="H1006" s="146" t="s">
        <v>19</v>
      </c>
      <c r="I1006" s="148"/>
      <c r="L1006" s="144"/>
      <c r="M1006" s="149"/>
      <c r="T1006" s="150"/>
      <c r="AT1006" s="146" t="s">
        <v>176</v>
      </c>
      <c r="AU1006" s="146" t="s">
        <v>84</v>
      </c>
      <c r="AV1006" s="12" t="s">
        <v>14</v>
      </c>
      <c r="AW1006" s="12" t="s">
        <v>37</v>
      </c>
      <c r="AX1006" s="12" t="s">
        <v>75</v>
      </c>
      <c r="AY1006" s="146" t="s">
        <v>165</v>
      </c>
    </row>
    <row r="1007" spans="2:65" s="13" customFormat="1">
      <c r="B1007" s="151"/>
      <c r="D1007" s="145" t="s">
        <v>176</v>
      </c>
      <c r="E1007" s="152" t="s">
        <v>19</v>
      </c>
      <c r="F1007" s="153" t="s">
        <v>1121</v>
      </c>
      <c r="H1007" s="154">
        <v>106.739</v>
      </c>
      <c r="I1007" s="155"/>
      <c r="L1007" s="151"/>
      <c r="M1007" s="156"/>
      <c r="T1007" s="157"/>
      <c r="AT1007" s="152" t="s">
        <v>176</v>
      </c>
      <c r="AU1007" s="152" t="s">
        <v>84</v>
      </c>
      <c r="AV1007" s="13" t="s">
        <v>84</v>
      </c>
      <c r="AW1007" s="13" t="s">
        <v>37</v>
      </c>
      <c r="AX1007" s="13" t="s">
        <v>75</v>
      </c>
      <c r="AY1007" s="152" t="s">
        <v>165</v>
      </c>
    </row>
    <row r="1008" spans="2:65" s="14" customFormat="1">
      <c r="B1008" s="158"/>
      <c r="D1008" s="145" t="s">
        <v>176</v>
      </c>
      <c r="E1008" s="159" t="s">
        <v>19</v>
      </c>
      <c r="F1008" s="160" t="s">
        <v>179</v>
      </c>
      <c r="H1008" s="161">
        <v>106.739</v>
      </c>
      <c r="I1008" s="162"/>
      <c r="L1008" s="158"/>
      <c r="M1008" s="163"/>
      <c r="T1008" s="164"/>
      <c r="AT1008" s="159" t="s">
        <v>176</v>
      </c>
      <c r="AU1008" s="159" t="s">
        <v>84</v>
      </c>
      <c r="AV1008" s="14" t="s">
        <v>172</v>
      </c>
      <c r="AW1008" s="14" t="s">
        <v>37</v>
      </c>
      <c r="AX1008" s="14" t="s">
        <v>14</v>
      </c>
      <c r="AY1008" s="159" t="s">
        <v>165</v>
      </c>
    </row>
    <row r="1009" spans="2:65" s="1" customFormat="1" ht="24.15" customHeight="1">
      <c r="B1009" s="32"/>
      <c r="C1009" s="165" t="s">
        <v>1122</v>
      </c>
      <c r="D1009" s="165" t="s">
        <v>349</v>
      </c>
      <c r="E1009" s="166" t="s">
        <v>1123</v>
      </c>
      <c r="F1009" s="167" t="s">
        <v>1124</v>
      </c>
      <c r="G1009" s="168" t="s">
        <v>170</v>
      </c>
      <c r="H1009" s="169">
        <v>112.07599999999999</v>
      </c>
      <c r="I1009" s="170"/>
      <c r="J1009" s="171">
        <f>ROUND(I1009*H1009,2)</f>
        <v>0</v>
      </c>
      <c r="K1009" s="167" t="s">
        <v>171</v>
      </c>
      <c r="L1009" s="172"/>
      <c r="M1009" s="173" t="s">
        <v>19</v>
      </c>
      <c r="N1009" s="174" t="s">
        <v>46</v>
      </c>
      <c r="P1009" s="136">
        <f>O1009*H1009</f>
        <v>0</v>
      </c>
      <c r="Q1009" s="136">
        <v>2.2749999999999999E-2</v>
      </c>
      <c r="R1009" s="136">
        <f>Q1009*H1009</f>
        <v>2.5497289999999997</v>
      </c>
      <c r="S1009" s="136">
        <v>0</v>
      </c>
      <c r="T1009" s="137">
        <f>S1009*H1009</f>
        <v>0</v>
      </c>
      <c r="AR1009" s="138" t="s">
        <v>223</v>
      </c>
      <c r="AT1009" s="138" t="s">
        <v>349</v>
      </c>
      <c r="AU1009" s="138" t="s">
        <v>84</v>
      </c>
      <c r="AY1009" s="17" t="s">
        <v>165</v>
      </c>
      <c r="BE1009" s="139">
        <f>IF(N1009="základní",J1009,0)</f>
        <v>0</v>
      </c>
      <c r="BF1009" s="139">
        <f>IF(N1009="snížená",J1009,0)</f>
        <v>0</v>
      </c>
      <c r="BG1009" s="139">
        <f>IF(N1009="zákl. přenesená",J1009,0)</f>
        <v>0</v>
      </c>
      <c r="BH1009" s="139">
        <f>IF(N1009="sníž. přenesená",J1009,0)</f>
        <v>0</v>
      </c>
      <c r="BI1009" s="139">
        <f>IF(N1009="nulová",J1009,0)</f>
        <v>0</v>
      </c>
      <c r="BJ1009" s="17" t="s">
        <v>14</v>
      </c>
      <c r="BK1009" s="139">
        <f>ROUND(I1009*H1009,2)</f>
        <v>0</v>
      </c>
      <c r="BL1009" s="17" t="s">
        <v>172</v>
      </c>
      <c r="BM1009" s="138" t="s">
        <v>1125</v>
      </c>
    </row>
    <row r="1010" spans="2:65" s="13" customFormat="1">
      <c r="B1010" s="151"/>
      <c r="D1010" s="145" t="s">
        <v>176</v>
      </c>
      <c r="F1010" s="153" t="s">
        <v>1126</v>
      </c>
      <c r="H1010" s="154">
        <v>112.07599999999999</v>
      </c>
      <c r="I1010" s="155"/>
      <c r="L1010" s="151"/>
      <c r="M1010" s="156"/>
      <c r="T1010" s="157"/>
      <c r="AT1010" s="152" t="s">
        <v>176</v>
      </c>
      <c r="AU1010" s="152" t="s">
        <v>84</v>
      </c>
      <c r="AV1010" s="13" t="s">
        <v>84</v>
      </c>
      <c r="AW1010" s="13" t="s">
        <v>4</v>
      </c>
      <c r="AX1010" s="13" t="s">
        <v>14</v>
      </c>
      <c r="AY1010" s="152" t="s">
        <v>165</v>
      </c>
    </row>
    <row r="1011" spans="2:65" s="1" customFormat="1" ht="24.15" customHeight="1">
      <c r="B1011" s="32"/>
      <c r="C1011" s="127" t="s">
        <v>1127</v>
      </c>
      <c r="D1011" s="127" t="s">
        <v>167</v>
      </c>
      <c r="E1011" s="128" t="s">
        <v>1128</v>
      </c>
      <c r="F1011" s="129" t="s">
        <v>1129</v>
      </c>
      <c r="G1011" s="130" t="s">
        <v>170</v>
      </c>
      <c r="H1011" s="131">
        <v>146.73599999999999</v>
      </c>
      <c r="I1011" s="132"/>
      <c r="J1011" s="133">
        <f>ROUND(I1011*H1011,2)</f>
        <v>0</v>
      </c>
      <c r="K1011" s="129" t="s">
        <v>171</v>
      </c>
      <c r="L1011" s="32"/>
      <c r="M1011" s="134" t="s">
        <v>19</v>
      </c>
      <c r="N1011" s="135" t="s">
        <v>46</v>
      </c>
      <c r="P1011" s="136">
        <f>O1011*H1011</f>
        <v>0</v>
      </c>
      <c r="Q1011" s="136">
        <v>2.2000000000000001E-4</v>
      </c>
      <c r="R1011" s="136">
        <f>Q1011*H1011</f>
        <v>3.2281919999999999E-2</v>
      </c>
      <c r="S1011" s="136">
        <v>0</v>
      </c>
      <c r="T1011" s="137">
        <f>S1011*H1011</f>
        <v>0</v>
      </c>
      <c r="AR1011" s="138" t="s">
        <v>172</v>
      </c>
      <c r="AT1011" s="138" t="s">
        <v>167</v>
      </c>
      <c r="AU1011" s="138" t="s">
        <v>84</v>
      </c>
      <c r="AY1011" s="17" t="s">
        <v>165</v>
      </c>
      <c r="BE1011" s="139">
        <f>IF(N1011="základní",J1011,0)</f>
        <v>0</v>
      </c>
      <c r="BF1011" s="139">
        <f>IF(N1011="snížená",J1011,0)</f>
        <v>0</v>
      </c>
      <c r="BG1011" s="139">
        <f>IF(N1011="zákl. přenesená",J1011,0)</f>
        <v>0</v>
      </c>
      <c r="BH1011" s="139">
        <f>IF(N1011="sníž. přenesená",J1011,0)</f>
        <v>0</v>
      </c>
      <c r="BI1011" s="139">
        <f>IF(N1011="nulová",J1011,0)</f>
        <v>0</v>
      </c>
      <c r="BJ1011" s="17" t="s">
        <v>14</v>
      </c>
      <c r="BK1011" s="139">
        <f>ROUND(I1011*H1011,2)</f>
        <v>0</v>
      </c>
      <c r="BL1011" s="17" t="s">
        <v>172</v>
      </c>
      <c r="BM1011" s="138" t="s">
        <v>1130</v>
      </c>
    </row>
    <row r="1012" spans="2:65" s="1" customFormat="1">
      <c r="B1012" s="32"/>
      <c r="D1012" s="140" t="s">
        <v>174</v>
      </c>
      <c r="F1012" s="141" t="s">
        <v>1131</v>
      </c>
      <c r="I1012" s="142"/>
      <c r="L1012" s="32"/>
      <c r="M1012" s="143"/>
      <c r="T1012" s="53"/>
      <c r="AT1012" s="17" t="s">
        <v>174</v>
      </c>
      <c r="AU1012" s="17" t="s">
        <v>84</v>
      </c>
    </row>
    <row r="1013" spans="2:65" s="12" customFormat="1">
      <c r="B1013" s="144"/>
      <c r="D1013" s="145" t="s">
        <v>176</v>
      </c>
      <c r="E1013" s="146" t="s">
        <v>19</v>
      </c>
      <c r="F1013" s="147" t="s">
        <v>1108</v>
      </c>
      <c r="H1013" s="146" t="s">
        <v>19</v>
      </c>
      <c r="I1013" s="148"/>
      <c r="L1013" s="144"/>
      <c r="M1013" s="149"/>
      <c r="T1013" s="150"/>
      <c r="AT1013" s="146" t="s">
        <v>176</v>
      </c>
      <c r="AU1013" s="146" t="s">
        <v>84</v>
      </c>
      <c r="AV1013" s="12" t="s">
        <v>14</v>
      </c>
      <c r="AW1013" s="12" t="s">
        <v>37</v>
      </c>
      <c r="AX1013" s="12" t="s">
        <v>75</v>
      </c>
      <c r="AY1013" s="146" t="s">
        <v>165</v>
      </c>
    </row>
    <row r="1014" spans="2:65" s="13" customFormat="1">
      <c r="B1014" s="151"/>
      <c r="D1014" s="145" t="s">
        <v>176</v>
      </c>
      <c r="E1014" s="152" t="s">
        <v>19</v>
      </c>
      <c r="F1014" s="153" t="s">
        <v>1109</v>
      </c>
      <c r="H1014" s="154">
        <v>39.997</v>
      </c>
      <c r="I1014" s="155"/>
      <c r="L1014" s="151"/>
      <c r="M1014" s="156"/>
      <c r="T1014" s="157"/>
      <c r="AT1014" s="152" t="s">
        <v>176</v>
      </c>
      <c r="AU1014" s="152" t="s">
        <v>84</v>
      </c>
      <c r="AV1014" s="13" t="s">
        <v>84</v>
      </c>
      <c r="AW1014" s="13" t="s">
        <v>37</v>
      </c>
      <c r="AX1014" s="13" t="s">
        <v>75</v>
      </c>
      <c r="AY1014" s="152" t="s">
        <v>165</v>
      </c>
    </row>
    <row r="1015" spans="2:65" s="12" customFormat="1">
      <c r="B1015" s="144"/>
      <c r="D1015" s="145" t="s">
        <v>176</v>
      </c>
      <c r="E1015" s="146" t="s">
        <v>19</v>
      </c>
      <c r="F1015" s="147" t="s">
        <v>1120</v>
      </c>
      <c r="H1015" s="146" t="s">
        <v>19</v>
      </c>
      <c r="I1015" s="148"/>
      <c r="L1015" s="144"/>
      <c r="M1015" s="149"/>
      <c r="T1015" s="150"/>
      <c r="AT1015" s="146" t="s">
        <v>176</v>
      </c>
      <c r="AU1015" s="146" t="s">
        <v>84</v>
      </c>
      <c r="AV1015" s="12" t="s">
        <v>14</v>
      </c>
      <c r="AW1015" s="12" t="s">
        <v>37</v>
      </c>
      <c r="AX1015" s="12" t="s">
        <v>75</v>
      </c>
      <c r="AY1015" s="146" t="s">
        <v>165</v>
      </c>
    </row>
    <row r="1016" spans="2:65" s="13" customFormat="1">
      <c r="B1016" s="151"/>
      <c r="D1016" s="145" t="s">
        <v>176</v>
      </c>
      <c r="E1016" s="152" t="s">
        <v>19</v>
      </c>
      <c r="F1016" s="153" t="s">
        <v>1121</v>
      </c>
      <c r="H1016" s="154">
        <v>106.739</v>
      </c>
      <c r="I1016" s="155"/>
      <c r="L1016" s="151"/>
      <c r="M1016" s="156"/>
      <c r="T1016" s="157"/>
      <c r="AT1016" s="152" t="s">
        <v>176</v>
      </c>
      <c r="AU1016" s="152" t="s">
        <v>84</v>
      </c>
      <c r="AV1016" s="13" t="s">
        <v>84</v>
      </c>
      <c r="AW1016" s="13" t="s">
        <v>37</v>
      </c>
      <c r="AX1016" s="13" t="s">
        <v>75</v>
      </c>
      <c r="AY1016" s="152" t="s">
        <v>165</v>
      </c>
    </row>
    <row r="1017" spans="2:65" s="14" customFormat="1">
      <c r="B1017" s="158"/>
      <c r="D1017" s="145" t="s">
        <v>176</v>
      </c>
      <c r="E1017" s="159" t="s">
        <v>19</v>
      </c>
      <c r="F1017" s="160" t="s">
        <v>179</v>
      </c>
      <c r="H1017" s="161">
        <v>146.73599999999999</v>
      </c>
      <c r="I1017" s="162"/>
      <c r="L1017" s="158"/>
      <c r="M1017" s="163"/>
      <c r="T1017" s="164"/>
      <c r="AT1017" s="159" t="s">
        <v>176</v>
      </c>
      <c r="AU1017" s="159" t="s">
        <v>84</v>
      </c>
      <c r="AV1017" s="14" t="s">
        <v>172</v>
      </c>
      <c r="AW1017" s="14" t="s">
        <v>37</v>
      </c>
      <c r="AX1017" s="14" t="s">
        <v>14</v>
      </c>
      <c r="AY1017" s="159" t="s">
        <v>165</v>
      </c>
    </row>
    <row r="1018" spans="2:65" s="1" customFormat="1" ht="66.75" customHeight="1">
      <c r="B1018" s="32"/>
      <c r="C1018" s="127" t="s">
        <v>1132</v>
      </c>
      <c r="D1018" s="127" t="s">
        <v>167</v>
      </c>
      <c r="E1018" s="128" t="s">
        <v>1133</v>
      </c>
      <c r="F1018" s="129" t="s">
        <v>1134</v>
      </c>
      <c r="G1018" s="130" t="s">
        <v>170</v>
      </c>
      <c r="H1018" s="131">
        <v>14.112</v>
      </c>
      <c r="I1018" s="132"/>
      <c r="J1018" s="133">
        <f>ROUND(I1018*H1018,2)</f>
        <v>0</v>
      </c>
      <c r="K1018" s="129" t="s">
        <v>171</v>
      </c>
      <c r="L1018" s="32"/>
      <c r="M1018" s="134" t="s">
        <v>19</v>
      </c>
      <c r="N1018" s="135" t="s">
        <v>46</v>
      </c>
      <c r="P1018" s="136">
        <f>O1018*H1018</f>
        <v>0</v>
      </c>
      <c r="Q1018" s="136">
        <v>1.112E-2</v>
      </c>
      <c r="R1018" s="136">
        <f>Q1018*H1018</f>
        <v>0.15692544</v>
      </c>
      <c r="S1018" s="136">
        <v>0</v>
      </c>
      <c r="T1018" s="137">
        <f>S1018*H1018</f>
        <v>0</v>
      </c>
      <c r="AR1018" s="138" t="s">
        <v>172</v>
      </c>
      <c r="AT1018" s="138" t="s">
        <v>167</v>
      </c>
      <c r="AU1018" s="138" t="s">
        <v>84</v>
      </c>
      <c r="AY1018" s="17" t="s">
        <v>165</v>
      </c>
      <c r="BE1018" s="139">
        <f>IF(N1018="základní",J1018,0)</f>
        <v>0</v>
      </c>
      <c r="BF1018" s="139">
        <f>IF(N1018="snížená",J1018,0)</f>
        <v>0</v>
      </c>
      <c r="BG1018" s="139">
        <f>IF(N1018="zákl. přenesená",J1018,0)</f>
        <v>0</v>
      </c>
      <c r="BH1018" s="139">
        <f>IF(N1018="sníž. přenesená",J1018,0)</f>
        <v>0</v>
      </c>
      <c r="BI1018" s="139">
        <f>IF(N1018="nulová",J1018,0)</f>
        <v>0</v>
      </c>
      <c r="BJ1018" s="17" t="s">
        <v>14</v>
      </c>
      <c r="BK1018" s="139">
        <f>ROUND(I1018*H1018,2)</f>
        <v>0</v>
      </c>
      <c r="BL1018" s="17" t="s">
        <v>172</v>
      </c>
      <c r="BM1018" s="138" t="s">
        <v>1135</v>
      </c>
    </row>
    <row r="1019" spans="2:65" s="1" customFormat="1">
      <c r="B1019" s="32"/>
      <c r="D1019" s="140" t="s">
        <v>174</v>
      </c>
      <c r="F1019" s="141" t="s">
        <v>1136</v>
      </c>
      <c r="I1019" s="142"/>
      <c r="L1019" s="32"/>
      <c r="M1019" s="143"/>
      <c r="T1019" s="53"/>
      <c r="AT1019" s="17" t="s">
        <v>174</v>
      </c>
      <c r="AU1019" s="17" t="s">
        <v>84</v>
      </c>
    </row>
    <row r="1020" spans="2:65" s="12" customFormat="1">
      <c r="B1020" s="144"/>
      <c r="D1020" s="145" t="s">
        <v>176</v>
      </c>
      <c r="E1020" s="146" t="s">
        <v>19</v>
      </c>
      <c r="F1020" s="147" t="s">
        <v>1137</v>
      </c>
      <c r="H1020" s="146" t="s">
        <v>19</v>
      </c>
      <c r="I1020" s="148"/>
      <c r="L1020" s="144"/>
      <c r="M1020" s="149"/>
      <c r="T1020" s="150"/>
      <c r="AT1020" s="146" t="s">
        <v>176</v>
      </c>
      <c r="AU1020" s="146" t="s">
        <v>84</v>
      </c>
      <c r="AV1020" s="12" t="s">
        <v>14</v>
      </c>
      <c r="AW1020" s="12" t="s">
        <v>37</v>
      </c>
      <c r="AX1020" s="12" t="s">
        <v>75</v>
      </c>
      <c r="AY1020" s="146" t="s">
        <v>165</v>
      </c>
    </row>
    <row r="1021" spans="2:65" s="13" customFormat="1">
      <c r="B1021" s="151"/>
      <c r="D1021" s="145" t="s">
        <v>176</v>
      </c>
      <c r="E1021" s="152" t="s">
        <v>19</v>
      </c>
      <c r="F1021" s="153" t="s">
        <v>1138</v>
      </c>
      <c r="H1021" s="154">
        <v>14.112</v>
      </c>
      <c r="I1021" s="155"/>
      <c r="L1021" s="151"/>
      <c r="M1021" s="156"/>
      <c r="T1021" s="157"/>
      <c r="AT1021" s="152" t="s">
        <v>176</v>
      </c>
      <c r="AU1021" s="152" t="s">
        <v>84</v>
      </c>
      <c r="AV1021" s="13" t="s">
        <v>84</v>
      </c>
      <c r="AW1021" s="13" t="s">
        <v>37</v>
      </c>
      <c r="AX1021" s="13" t="s">
        <v>75</v>
      </c>
      <c r="AY1021" s="152" t="s">
        <v>165</v>
      </c>
    </row>
    <row r="1022" spans="2:65" s="14" customFormat="1">
      <c r="B1022" s="158"/>
      <c r="D1022" s="145" t="s">
        <v>176</v>
      </c>
      <c r="E1022" s="159" t="s">
        <v>19</v>
      </c>
      <c r="F1022" s="160" t="s">
        <v>179</v>
      </c>
      <c r="H1022" s="161">
        <v>14.112</v>
      </c>
      <c r="I1022" s="162"/>
      <c r="L1022" s="158"/>
      <c r="M1022" s="163"/>
      <c r="T1022" s="164"/>
      <c r="AT1022" s="159" t="s">
        <v>176</v>
      </c>
      <c r="AU1022" s="159" t="s">
        <v>84</v>
      </c>
      <c r="AV1022" s="14" t="s">
        <v>172</v>
      </c>
      <c r="AW1022" s="14" t="s">
        <v>37</v>
      </c>
      <c r="AX1022" s="14" t="s">
        <v>14</v>
      </c>
      <c r="AY1022" s="159" t="s">
        <v>165</v>
      </c>
    </row>
    <row r="1023" spans="2:65" s="1" customFormat="1" ht="49.2" customHeight="1">
      <c r="B1023" s="32"/>
      <c r="C1023" s="165" t="s">
        <v>1139</v>
      </c>
      <c r="D1023" s="165" t="s">
        <v>349</v>
      </c>
      <c r="E1023" s="166" t="s">
        <v>1140</v>
      </c>
      <c r="F1023" s="167" t="s">
        <v>1141</v>
      </c>
      <c r="G1023" s="168" t="s">
        <v>170</v>
      </c>
      <c r="H1023" s="169">
        <v>17.64</v>
      </c>
      <c r="I1023" s="170"/>
      <c r="J1023" s="171">
        <f>ROUND(I1023*H1023,2)</f>
        <v>0</v>
      </c>
      <c r="K1023" s="167" t="s">
        <v>171</v>
      </c>
      <c r="L1023" s="172"/>
      <c r="M1023" s="173" t="s">
        <v>19</v>
      </c>
      <c r="N1023" s="174" t="s">
        <v>46</v>
      </c>
      <c r="P1023" s="136">
        <f>O1023*H1023</f>
        <v>0</v>
      </c>
      <c r="Q1023" s="136">
        <v>4.1000000000000003E-3</v>
      </c>
      <c r="R1023" s="136">
        <f>Q1023*H1023</f>
        <v>7.2324000000000013E-2</v>
      </c>
      <c r="S1023" s="136">
        <v>0</v>
      </c>
      <c r="T1023" s="137">
        <f>S1023*H1023</f>
        <v>0</v>
      </c>
      <c r="AR1023" s="138" t="s">
        <v>223</v>
      </c>
      <c r="AT1023" s="138" t="s">
        <v>349</v>
      </c>
      <c r="AU1023" s="138" t="s">
        <v>84</v>
      </c>
      <c r="AY1023" s="17" t="s">
        <v>165</v>
      </c>
      <c r="BE1023" s="139">
        <f>IF(N1023="základní",J1023,0)</f>
        <v>0</v>
      </c>
      <c r="BF1023" s="139">
        <f>IF(N1023="snížená",J1023,0)</f>
        <v>0</v>
      </c>
      <c r="BG1023" s="139">
        <f>IF(N1023="zákl. přenesená",J1023,0)</f>
        <v>0</v>
      </c>
      <c r="BH1023" s="139">
        <f>IF(N1023="sníž. přenesená",J1023,0)</f>
        <v>0</v>
      </c>
      <c r="BI1023" s="139">
        <f>IF(N1023="nulová",J1023,0)</f>
        <v>0</v>
      </c>
      <c r="BJ1023" s="17" t="s">
        <v>14</v>
      </c>
      <c r="BK1023" s="139">
        <f>ROUND(I1023*H1023,2)</f>
        <v>0</v>
      </c>
      <c r="BL1023" s="17" t="s">
        <v>172</v>
      </c>
      <c r="BM1023" s="138" t="s">
        <v>1142</v>
      </c>
    </row>
    <row r="1024" spans="2:65" s="13" customFormat="1">
      <c r="B1024" s="151"/>
      <c r="D1024" s="145" t="s">
        <v>176</v>
      </c>
      <c r="F1024" s="153" t="s">
        <v>1143</v>
      </c>
      <c r="H1024" s="154">
        <v>17.64</v>
      </c>
      <c r="I1024" s="155"/>
      <c r="L1024" s="151"/>
      <c r="M1024" s="156"/>
      <c r="T1024" s="157"/>
      <c r="AT1024" s="152" t="s">
        <v>176</v>
      </c>
      <c r="AU1024" s="152" t="s">
        <v>84</v>
      </c>
      <c r="AV1024" s="13" t="s">
        <v>84</v>
      </c>
      <c r="AW1024" s="13" t="s">
        <v>4</v>
      </c>
      <c r="AX1024" s="13" t="s">
        <v>14</v>
      </c>
      <c r="AY1024" s="152" t="s">
        <v>165</v>
      </c>
    </row>
    <row r="1025" spans="2:65" s="1" customFormat="1" ht="24.15" customHeight="1">
      <c r="B1025" s="32"/>
      <c r="C1025" s="127" t="s">
        <v>1144</v>
      </c>
      <c r="D1025" s="127" t="s">
        <v>167</v>
      </c>
      <c r="E1025" s="128" t="s">
        <v>1145</v>
      </c>
      <c r="F1025" s="129" t="s">
        <v>1146</v>
      </c>
      <c r="G1025" s="130" t="s">
        <v>170</v>
      </c>
      <c r="H1025" s="131">
        <v>24.788</v>
      </c>
      <c r="I1025" s="132"/>
      <c r="J1025" s="133">
        <f>ROUND(I1025*H1025,2)</f>
        <v>0</v>
      </c>
      <c r="K1025" s="129" t="s">
        <v>19</v>
      </c>
      <c r="L1025" s="32"/>
      <c r="M1025" s="134" t="s">
        <v>19</v>
      </c>
      <c r="N1025" s="135" t="s">
        <v>46</v>
      </c>
      <c r="P1025" s="136">
        <f>O1025*H1025</f>
        <v>0</v>
      </c>
      <c r="Q1025" s="136">
        <v>6.1000000000000004E-3</v>
      </c>
      <c r="R1025" s="136">
        <f>Q1025*H1025</f>
        <v>0.1512068</v>
      </c>
      <c r="S1025" s="136">
        <v>0</v>
      </c>
      <c r="T1025" s="137">
        <f>S1025*H1025</f>
        <v>0</v>
      </c>
      <c r="AR1025" s="138" t="s">
        <v>172</v>
      </c>
      <c r="AT1025" s="138" t="s">
        <v>167</v>
      </c>
      <c r="AU1025" s="138" t="s">
        <v>84</v>
      </c>
      <c r="AY1025" s="17" t="s">
        <v>165</v>
      </c>
      <c r="BE1025" s="139">
        <f>IF(N1025="základní",J1025,0)</f>
        <v>0</v>
      </c>
      <c r="BF1025" s="139">
        <f>IF(N1025="snížená",J1025,0)</f>
        <v>0</v>
      </c>
      <c r="BG1025" s="139">
        <f>IF(N1025="zákl. přenesená",J1025,0)</f>
        <v>0</v>
      </c>
      <c r="BH1025" s="139">
        <f>IF(N1025="sníž. přenesená",J1025,0)</f>
        <v>0</v>
      </c>
      <c r="BI1025" s="139">
        <f>IF(N1025="nulová",J1025,0)</f>
        <v>0</v>
      </c>
      <c r="BJ1025" s="17" t="s">
        <v>14</v>
      </c>
      <c r="BK1025" s="139">
        <f>ROUND(I1025*H1025,2)</f>
        <v>0</v>
      </c>
      <c r="BL1025" s="17" t="s">
        <v>172</v>
      </c>
      <c r="BM1025" s="138" t="s">
        <v>1147</v>
      </c>
    </row>
    <row r="1026" spans="2:65" s="12" customFormat="1">
      <c r="B1026" s="144"/>
      <c r="D1026" s="145" t="s">
        <v>176</v>
      </c>
      <c r="E1026" s="146" t="s">
        <v>19</v>
      </c>
      <c r="F1026" s="147" t="s">
        <v>1052</v>
      </c>
      <c r="H1026" s="146" t="s">
        <v>19</v>
      </c>
      <c r="I1026" s="148"/>
      <c r="L1026" s="144"/>
      <c r="M1026" s="149"/>
      <c r="T1026" s="150"/>
      <c r="AT1026" s="146" t="s">
        <v>176</v>
      </c>
      <c r="AU1026" s="146" t="s">
        <v>84</v>
      </c>
      <c r="AV1026" s="12" t="s">
        <v>14</v>
      </c>
      <c r="AW1026" s="12" t="s">
        <v>37</v>
      </c>
      <c r="AX1026" s="12" t="s">
        <v>75</v>
      </c>
      <c r="AY1026" s="146" t="s">
        <v>165</v>
      </c>
    </row>
    <row r="1027" spans="2:65" s="13" customFormat="1">
      <c r="B1027" s="151"/>
      <c r="D1027" s="145" t="s">
        <v>176</v>
      </c>
      <c r="E1027" s="152" t="s">
        <v>19</v>
      </c>
      <c r="F1027" s="153" t="s">
        <v>1148</v>
      </c>
      <c r="H1027" s="154">
        <v>9</v>
      </c>
      <c r="I1027" s="155"/>
      <c r="L1027" s="151"/>
      <c r="M1027" s="156"/>
      <c r="T1027" s="157"/>
      <c r="AT1027" s="152" t="s">
        <v>176</v>
      </c>
      <c r="AU1027" s="152" t="s">
        <v>84</v>
      </c>
      <c r="AV1027" s="13" t="s">
        <v>84</v>
      </c>
      <c r="AW1027" s="13" t="s">
        <v>37</v>
      </c>
      <c r="AX1027" s="13" t="s">
        <v>75</v>
      </c>
      <c r="AY1027" s="152" t="s">
        <v>165</v>
      </c>
    </row>
    <row r="1028" spans="2:65" s="12" customFormat="1">
      <c r="B1028" s="144"/>
      <c r="D1028" s="145" t="s">
        <v>176</v>
      </c>
      <c r="E1028" s="146" t="s">
        <v>19</v>
      </c>
      <c r="F1028" s="147" t="s">
        <v>1149</v>
      </c>
      <c r="H1028" s="146" t="s">
        <v>19</v>
      </c>
      <c r="I1028" s="148"/>
      <c r="L1028" s="144"/>
      <c r="M1028" s="149"/>
      <c r="T1028" s="150"/>
      <c r="AT1028" s="146" t="s">
        <v>176</v>
      </c>
      <c r="AU1028" s="146" t="s">
        <v>84</v>
      </c>
      <c r="AV1028" s="12" t="s">
        <v>14</v>
      </c>
      <c r="AW1028" s="12" t="s">
        <v>37</v>
      </c>
      <c r="AX1028" s="12" t="s">
        <v>75</v>
      </c>
      <c r="AY1028" s="146" t="s">
        <v>165</v>
      </c>
    </row>
    <row r="1029" spans="2:65" s="13" customFormat="1">
      <c r="B1029" s="151"/>
      <c r="D1029" s="145" t="s">
        <v>176</v>
      </c>
      <c r="E1029" s="152" t="s">
        <v>19</v>
      </c>
      <c r="F1029" s="153" t="s">
        <v>1150</v>
      </c>
      <c r="H1029" s="154">
        <v>15.788</v>
      </c>
      <c r="I1029" s="155"/>
      <c r="L1029" s="151"/>
      <c r="M1029" s="156"/>
      <c r="T1029" s="157"/>
      <c r="AT1029" s="152" t="s">
        <v>176</v>
      </c>
      <c r="AU1029" s="152" t="s">
        <v>84</v>
      </c>
      <c r="AV1029" s="13" t="s">
        <v>84</v>
      </c>
      <c r="AW1029" s="13" t="s">
        <v>37</v>
      </c>
      <c r="AX1029" s="13" t="s">
        <v>75</v>
      </c>
      <c r="AY1029" s="152" t="s">
        <v>165</v>
      </c>
    </row>
    <row r="1030" spans="2:65" s="14" customFormat="1">
      <c r="B1030" s="158"/>
      <c r="D1030" s="145" t="s">
        <v>176</v>
      </c>
      <c r="E1030" s="159" t="s">
        <v>19</v>
      </c>
      <c r="F1030" s="160" t="s">
        <v>179</v>
      </c>
      <c r="H1030" s="161">
        <v>24.788</v>
      </c>
      <c r="I1030" s="162"/>
      <c r="L1030" s="158"/>
      <c r="M1030" s="163"/>
      <c r="T1030" s="164"/>
      <c r="AT1030" s="159" t="s">
        <v>176</v>
      </c>
      <c r="AU1030" s="159" t="s">
        <v>84</v>
      </c>
      <c r="AV1030" s="14" t="s">
        <v>172</v>
      </c>
      <c r="AW1030" s="14" t="s">
        <v>37</v>
      </c>
      <c r="AX1030" s="14" t="s">
        <v>14</v>
      </c>
      <c r="AY1030" s="159" t="s">
        <v>165</v>
      </c>
    </row>
    <row r="1031" spans="2:65" s="1" customFormat="1" ht="24.15" customHeight="1">
      <c r="B1031" s="32"/>
      <c r="C1031" s="127" t="s">
        <v>1151</v>
      </c>
      <c r="D1031" s="127" t="s">
        <v>167</v>
      </c>
      <c r="E1031" s="128" t="s">
        <v>1152</v>
      </c>
      <c r="F1031" s="129" t="s">
        <v>1153</v>
      </c>
      <c r="G1031" s="130" t="s">
        <v>170</v>
      </c>
      <c r="H1031" s="131">
        <v>146.73599999999999</v>
      </c>
      <c r="I1031" s="132"/>
      <c r="J1031" s="133">
        <f>ROUND(I1031*H1031,2)</f>
        <v>0</v>
      </c>
      <c r="K1031" s="129" t="s">
        <v>19</v>
      </c>
      <c r="L1031" s="32"/>
      <c r="M1031" s="134" t="s">
        <v>19</v>
      </c>
      <c r="N1031" s="135" t="s">
        <v>46</v>
      </c>
      <c r="P1031" s="136">
        <f>O1031*H1031</f>
        <v>0</v>
      </c>
      <c r="Q1031" s="136">
        <v>2.7499999999999998E-3</v>
      </c>
      <c r="R1031" s="136">
        <f>Q1031*H1031</f>
        <v>0.40352399999999994</v>
      </c>
      <c r="S1031" s="136">
        <v>0</v>
      </c>
      <c r="T1031" s="137">
        <f>S1031*H1031</f>
        <v>0</v>
      </c>
      <c r="AR1031" s="138" t="s">
        <v>172</v>
      </c>
      <c r="AT1031" s="138" t="s">
        <v>167</v>
      </c>
      <c r="AU1031" s="138" t="s">
        <v>84</v>
      </c>
      <c r="AY1031" s="17" t="s">
        <v>165</v>
      </c>
      <c r="BE1031" s="139">
        <f>IF(N1031="základní",J1031,0)</f>
        <v>0</v>
      </c>
      <c r="BF1031" s="139">
        <f>IF(N1031="snížená",J1031,0)</f>
        <v>0</v>
      </c>
      <c r="BG1031" s="139">
        <f>IF(N1031="zákl. přenesená",J1031,0)</f>
        <v>0</v>
      </c>
      <c r="BH1031" s="139">
        <f>IF(N1031="sníž. přenesená",J1031,0)</f>
        <v>0</v>
      </c>
      <c r="BI1031" s="139">
        <f>IF(N1031="nulová",J1031,0)</f>
        <v>0</v>
      </c>
      <c r="BJ1031" s="17" t="s">
        <v>14</v>
      </c>
      <c r="BK1031" s="139">
        <f>ROUND(I1031*H1031,2)</f>
        <v>0</v>
      </c>
      <c r="BL1031" s="17" t="s">
        <v>172</v>
      </c>
      <c r="BM1031" s="138" t="s">
        <v>1154</v>
      </c>
    </row>
    <row r="1032" spans="2:65" s="12" customFormat="1">
      <c r="B1032" s="144"/>
      <c r="D1032" s="145" t="s">
        <v>176</v>
      </c>
      <c r="E1032" s="146" t="s">
        <v>19</v>
      </c>
      <c r="F1032" s="147" t="s">
        <v>1108</v>
      </c>
      <c r="H1032" s="146" t="s">
        <v>19</v>
      </c>
      <c r="I1032" s="148"/>
      <c r="L1032" s="144"/>
      <c r="M1032" s="149"/>
      <c r="T1032" s="150"/>
      <c r="AT1032" s="146" t="s">
        <v>176</v>
      </c>
      <c r="AU1032" s="146" t="s">
        <v>84</v>
      </c>
      <c r="AV1032" s="12" t="s">
        <v>14</v>
      </c>
      <c r="AW1032" s="12" t="s">
        <v>37</v>
      </c>
      <c r="AX1032" s="12" t="s">
        <v>75</v>
      </c>
      <c r="AY1032" s="146" t="s">
        <v>165</v>
      </c>
    </row>
    <row r="1033" spans="2:65" s="13" customFormat="1">
      <c r="B1033" s="151"/>
      <c r="D1033" s="145" t="s">
        <v>176</v>
      </c>
      <c r="E1033" s="152" t="s">
        <v>19</v>
      </c>
      <c r="F1033" s="153" t="s">
        <v>1109</v>
      </c>
      <c r="H1033" s="154">
        <v>39.997</v>
      </c>
      <c r="I1033" s="155"/>
      <c r="L1033" s="151"/>
      <c r="M1033" s="156"/>
      <c r="T1033" s="157"/>
      <c r="AT1033" s="152" t="s">
        <v>176</v>
      </c>
      <c r="AU1033" s="152" t="s">
        <v>84</v>
      </c>
      <c r="AV1033" s="13" t="s">
        <v>84</v>
      </c>
      <c r="AW1033" s="13" t="s">
        <v>37</v>
      </c>
      <c r="AX1033" s="13" t="s">
        <v>75</v>
      </c>
      <c r="AY1033" s="152" t="s">
        <v>165</v>
      </c>
    </row>
    <row r="1034" spans="2:65" s="12" customFormat="1">
      <c r="B1034" s="144"/>
      <c r="D1034" s="145" t="s">
        <v>176</v>
      </c>
      <c r="E1034" s="146" t="s">
        <v>19</v>
      </c>
      <c r="F1034" s="147" t="s">
        <v>1120</v>
      </c>
      <c r="H1034" s="146" t="s">
        <v>19</v>
      </c>
      <c r="I1034" s="148"/>
      <c r="L1034" s="144"/>
      <c r="M1034" s="149"/>
      <c r="T1034" s="150"/>
      <c r="AT1034" s="146" t="s">
        <v>176</v>
      </c>
      <c r="AU1034" s="146" t="s">
        <v>84</v>
      </c>
      <c r="AV1034" s="12" t="s">
        <v>14</v>
      </c>
      <c r="AW1034" s="12" t="s">
        <v>37</v>
      </c>
      <c r="AX1034" s="12" t="s">
        <v>75</v>
      </c>
      <c r="AY1034" s="146" t="s">
        <v>165</v>
      </c>
    </row>
    <row r="1035" spans="2:65" s="13" customFormat="1">
      <c r="B1035" s="151"/>
      <c r="D1035" s="145" t="s">
        <v>176</v>
      </c>
      <c r="E1035" s="152" t="s">
        <v>19</v>
      </c>
      <c r="F1035" s="153" t="s">
        <v>1121</v>
      </c>
      <c r="H1035" s="154">
        <v>106.739</v>
      </c>
      <c r="I1035" s="155"/>
      <c r="L1035" s="151"/>
      <c r="M1035" s="156"/>
      <c r="T1035" s="157"/>
      <c r="AT1035" s="152" t="s">
        <v>176</v>
      </c>
      <c r="AU1035" s="152" t="s">
        <v>84</v>
      </c>
      <c r="AV1035" s="13" t="s">
        <v>84</v>
      </c>
      <c r="AW1035" s="13" t="s">
        <v>37</v>
      </c>
      <c r="AX1035" s="13" t="s">
        <v>75</v>
      </c>
      <c r="AY1035" s="152" t="s">
        <v>165</v>
      </c>
    </row>
    <row r="1036" spans="2:65" s="14" customFormat="1">
      <c r="B1036" s="158"/>
      <c r="D1036" s="145" t="s">
        <v>176</v>
      </c>
      <c r="E1036" s="159" t="s">
        <v>19</v>
      </c>
      <c r="F1036" s="160" t="s">
        <v>179</v>
      </c>
      <c r="H1036" s="161">
        <v>146.73599999999999</v>
      </c>
      <c r="I1036" s="162"/>
      <c r="L1036" s="158"/>
      <c r="M1036" s="163"/>
      <c r="T1036" s="164"/>
      <c r="AT1036" s="159" t="s">
        <v>176</v>
      </c>
      <c r="AU1036" s="159" t="s">
        <v>84</v>
      </c>
      <c r="AV1036" s="14" t="s">
        <v>172</v>
      </c>
      <c r="AW1036" s="14" t="s">
        <v>37</v>
      </c>
      <c r="AX1036" s="14" t="s">
        <v>14</v>
      </c>
      <c r="AY1036" s="159" t="s">
        <v>165</v>
      </c>
    </row>
    <row r="1037" spans="2:65" s="1" customFormat="1" ht="24.15" customHeight="1">
      <c r="B1037" s="32"/>
      <c r="C1037" s="127" t="s">
        <v>1155</v>
      </c>
      <c r="D1037" s="127" t="s">
        <v>167</v>
      </c>
      <c r="E1037" s="128" t="s">
        <v>1156</v>
      </c>
      <c r="F1037" s="129" t="s">
        <v>1157</v>
      </c>
      <c r="G1037" s="130" t="s">
        <v>170</v>
      </c>
      <c r="H1037" s="131">
        <v>491.63200000000001</v>
      </c>
      <c r="I1037" s="132"/>
      <c r="J1037" s="133">
        <f>ROUND(I1037*H1037,2)</f>
        <v>0</v>
      </c>
      <c r="K1037" s="129" t="s">
        <v>171</v>
      </c>
      <c r="L1037" s="32"/>
      <c r="M1037" s="134" t="s">
        <v>19</v>
      </c>
      <c r="N1037" s="135" t="s">
        <v>46</v>
      </c>
      <c r="P1037" s="136">
        <f>O1037*H1037</f>
        <v>0</v>
      </c>
      <c r="Q1037" s="136">
        <v>0</v>
      </c>
      <c r="R1037" s="136">
        <f>Q1037*H1037</f>
        <v>0</v>
      </c>
      <c r="S1037" s="136">
        <v>0</v>
      </c>
      <c r="T1037" s="137">
        <f>S1037*H1037</f>
        <v>0</v>
      </c>
      <c r="AR1037" s="138" t="s">
        <v>172</v>
      </c>
      <c r="AT1037" s="138" t="s">
        <v>167</v>
      </c>
      <c r="AU1037" s="138" t="s">
        <v>84</v>
      </c>
      <c r="AY1037" s="17" t="s">
        <v>165</v>
      </c>
      <c r="BE1037" s="139">
        <f>IF(N1037="základní",J1037,0)</f>
        <v>0</v>
      </c>
      <c r="BF1037" s="139">
        <f>IF(N1037="snížená",J1037,0)</f>
        <v>0</v>
      </c>
      <c r="BG1037" s="139">
        <f>IF(N1037="zákl. přenesená",J1037,0)</f>
        <v>0</v>
      </c>
      <c r="BH1037" s="139">
        <f>IF(N1037="sníž. přenesená",J1037,0)</f>
        <v>0</v>
      </c>
      <c r="BI1037" s="139">
        <f>IF(N1037="nulová",J1037,0)</f>
        <v>0</v>
      </c>
      <c r="BJ1037" s="17" t="s">
        <v>14</v>
      </c>
      <c r="BK1037" s="139">
        <f>ROUND(I1037*H1037,2)</f>
        <v>0</v>
      </c>
      <c r="BL1037" s="17" t="s">
        <v>172</v>
      </c>
      <c r="BM1037" s="138" t="s">
        <v>1158</v>
      </c>
    </row>
    <row r="1038" spans="2:65" s="1" customFormat="1">
      <c r="B1038" s="32"/>
      <c r="D1038" s="140" t="s">
        <v>174</v>
      </c>
      <c r="F1038" s="141" t="s">
        <v>1159</v>
      </c>
      <c r="I1038" s="142"/>
      <c r="L1038" s="32"/>
      <c r="M1038" s="143"/>
      <c r="T1038" s="53"/>
      <c r="AT1038" s="17" t="s">
        <v>174</v>
      </c>
      <c r="AU1038" s="17" t="s">
        <v>84</v>
      </c>
    </row>
    <row r="1039" spans="2:65" s="12" customFormat="1">
      <c r="B1039" s="144"/>
      <c r="D1039" s="145" t="s">
        <v>176</v>
      </c>
      <c r="E1039" s="146" t="s">
        <v>19</v>
      </c>
      <c r="F1039" s="147" t="s">
        <v>328</v>
      </c>
      <c r="H1039" s="146" t="s">
        <v>19</v>
      </c>
      <c r="I1039" s="148"/>
      <c r="L1039" s="144"/>
      <c r="M1039" s="149"/>
      <c r="T1039" s="150"/>
      <c r="AT1039" s="146" t="s">
        <v>176</v>
      </c>
      <c r="AU1039" s="146" t="s">
        <v>84</v>
      </c>
      <c r="AV1039" s="12" t="s">
        <v>14</v>
      </c>
      <c r="AW1039" s="12" t="s">
        <v>37</v>
      </c>
      <c r="AX1039" s="12" t="s">
        <v>75</v>
      </c>
      <c r="AY1039" s="146" t="s">
        <v>165</v>
      </c>
    </row>
    <row r="1040" spans="2:65" s="13" customFormat="1">
      <c r="B1040" s="151"/>
      <c r="D1040" s="145" t="s">
        <v>176</v>
      </c>
      <c r="E1040" s="152" t="s">
        <v>19</v>
      </c>
      <c r="F1040" s="153" t="s">
        <v>1160</v>
      </c>
      <c r="H1040" s="154">
        <v>186.53299999999999</v>
      </c>
      <c r="I1040" s="155"/>
      <c r="L1040" s="151"/>
      <c r="M1040" s="156"/>
      <c r="T1040" s="157"/>
      <c r="AT1040" s="152" t="s">
        <v>176</v>
      </c>
      <c r="AU1040" s="152" t="s">
        <v>84</v>
      </c>
      <c r="AV1040" s="13" t="s">
        <v>84</v>
      </c>
      <c r="AW1040" s="13" t="s">
        <v>37</v>
      </c>
      <c r="AX1040" s="13" t="s">
        <v>75</v>
      </c>
      <c r="AY1040" s="152" t="s">
        <v>165</v>
      </c>
    </row>
    <row r="1041" spans="2:65" s="12" customFormat="1">
      <c r="B1041" s="144"/>
      <c r="D1041" s="145" t="s">
        <v>176</v>
      </c>
      <c r="E1041" s="146" t="s">
        <v>19</v>
      </c>
      <c r="F1041" s="147" t="s">
        <v>1161</v>
      </c>
      <c r="H1041" s="146" t="s">
        <v>19</v>
      </c>
      <c r="I1041" s="148"/>
      <c r="L1041" s="144"/>
      <c r="M1041" s="149"/>
      <c r="T1041" s="150"/>
      <c r="AT1041" s="146" t="s">
        <v>176</v>
      </c>
      <c r="AU1041" s="146" t="s">
        <v>84</v>
      </c>
      <c r="AV1041" s="12" t="s">
        <v>14</v>
      </c>
      <c r="AW1041" s="12" t="s">
        <v>37</v>
      </c>
      <c r="AX1041" s="12" t="s">
        <v>75</v>
      </c>
      <c r="AY1041" s="146" t="s">
        <v>165</v>
      </c>
    </row>
    <row r="1042" spans="2:65" s="13" customFormat="1">
      <c r="B1042" s="151"/>
      <c r="D1042" s="145" t="s">
        <v>176</v>
      </c>
      <c r="E1042" s="152" t="s">
        <v>19</v>
      </c>
      <c r="F1042" s="153" t="s">
        <v>1162</v>
      </c>
      <c r="H1042" s="154">
        <v>65.313000000000002</v>
      </c>
      <c r="I1042" s="155"/>
      <c r="L1042" s="151"/>
      <c r="M1042" s="156"/>
      <c r="T1042" s="157"/>
      <c r="AT1042" s="152" t="s">
        <v>176</v>
      </c>
      <c r="AU1042" s="152" t="s">
        <v>84</v>
      </c>
      <c r="AV1042" s="13" t="s">
        <v>84</v>
      </c>
      <c r="AW1042" s="13" t="s">
        <v>37</v>
      </c>
      <c r="AX1042" s="13" t="s">
        <v>75</v>
      </c>
      <c r="AY1042" s="152" t="s">
        <v>165</v>
      </c>
    </row>
    <row r="1043" spans="2:65" s="12" customFormat="1">
      <c r="B1043" s="144"/>
      <c r="D1043" s="145" t="s">
        <v>176</v>
      </c>
      <c r="E1043" s="146" t="s">
        <v>19</v>
      </c>
      <c r="F1043" s="147" t="s">
        <v>1163</v>
      </c>
      <c r="H1043" s="146" t="s">
        <v>19</v>
      </c>
      <c r="I1043" s="148"/>
      <c r="L1043" s="144"/>
      <c r="M1043" s="149"/>
      <c r="T1043" s="150"/>
      <c r="AT1043" s="146" t="s">
        <v>176</v>
      </c>
      <c r="AU1043" s="146" t="s">
        <v>84</v>
      </c>
      <c r="AV1043" s="12" t="s">
        <v>14</v>
      </c>
      <c r="AW1043" s="12" t="s">
        <v>37</v>
      </c>
      <c r="AX1043" s="12" t="s">
        <v>75</v>
      </c>
      <c r="AY1043" s="146" t="s">
        <v>165</v>
      </c>
    </row>
    <row r="1044" spans="2:65" s="13" customFormat="1">
      <c r="B1044" s="151"/>
      <c r="D1044" s="145" t="s">
        <v>176</v>
      </c>
      <c r="E1044" s="152" t="s">
        <v>19</v>
      </c>
      <c r="F1044" s="153" t="s">
        <v>1164</v>
      </c>
      <c r="H1044" s="154">
        <v>36.200000000000003</v>
      </c>
      <c r="I1044" s="155"/>
      <c r="L1044" s="151"/>
      <c r="M1044" s="156"/>
      <c r="T1044" s="157"/>
      <c r="AT1044" s="152" t="s">
        <v>176</v>
      </c>
      <c r="AU1044" s="152" t="s">
        <v>84</v>
      </c>
      <c r="AV1044" s="13" t="s">
        <v>84</v>
      </c>
      <c r="AW1044" s="13" t="s">
        <v>37</v>
      </c>
      <c r="AX1044" s="13" t="s">
        <v>75</v>
      </c>
      <c r="AY1044" s="152" t="s">
        <v>165</v>
      </c>
    </row>
    <row r="1045" spans="2:65" s="12" customFormat="1">
      <c r="B1045" s="144"/>
      <c r="D1045" s="145" t="s">
        <v>176</v>
      </c>
      <c r="E1045" s="146" t="s">
        <v>19</v>
      </c>
      <c r="F1045" s="147" t="s">
        <v>1165</v>
      </c>
      <c r="H1045" s="146" t="s">
        <v>19</v>
      </c>
      <c r="I1045" s="148"/>
      <c r="L1045" s="144"/>
      <c r="M1045" s="149"/>
      <c r="T1045" s="150"/>
      <c r="AT1045" s="146" t="s">
        <v>176</v>
      </c>
      <c r="AU1045" s="146" t="s">
        <v>84</v>
      </c>
      <c r="AV1045" s="12" t="s">
        <v>14</v>
      </c>
      <c r="AW1045" s="12" t="s">
        <v>37</v>
      </c>
      <c r="AX1045" s="12" t="s">
        <v>75</v>
      </c>
      <c r="AY1045" s="146" t="s">
        <v>165</v>
      </c>
    </row>
    <row r="1046" spans="2:65" s="13" customFormat="1">
      <c r="B1046" s="151"/>
      <c r="D1046" s="145" t="s">
        <v>176</v>
      </c>
      <c r="E1046" s="152" t="s">
        <v>19</v>
      </c>
      <c r="F1046" s="153" t="s">
        <v>1166</v>
      </c>
      <c r="H1046" s="154">
        <v>45.671999999999997</v>
      </c>
      <c r="I1046" s="155"/>
      <c r="L1046" s="151"/>
      <c r="M1046" s="156"/>
      <c r="T1046" s="157"/>
      <c r="AT1046" s="152" t="s">
        <v>176</v>
      </c>
      <c r="AU1046" s="152" t="s">
        <v>84</v>
      </c>
      <c r="AV1046" s="13" t="s">
        <v>84</v>
      </c>
      <c r="AW1046" s="13" t="s">
        <v>37</v>
      </c>
      <c r="AX1046" s="13" t="s">
        <v>75</v>
      </c>
      <c r="AY1046" s="152" t="s">
        <v>165</v>
      </c>
    </row>
    <row r="1047" spans="2:65" s="12" customFormat="1">
      <c r="B1047" s="144"/>
      <c r="D1047" s="145" t="s">
        <v>176</v>
      </c>
      <c r="E1047" s="146" t="s">
        <v>19</v>
      </c>
      <c r="F1047" s="147" t="s">
        <v>1167</v>
      </c>
      <c r="H1047" s="146" t="s">
        <v>19</v>
      </c>
      <c r="I1047" s="148"/>
      <c r="L1047" s="144"/>
      <c r="M1047" s="149"/>
      <c r="T1047" s="150"/>
      <c r="AT1047" s="146" t="s">
        <v>176</v>
      </c>
      <c r="AU1047" s="146" t="s">
        <v>84</v>
      </c>
      <c r="AV1047" s="12" t="s">
        <v>14</v>
      </c>
      <c r="AW1047" s="12" t="s">
        <v>37</v>
      </c>
      <c r="AX1047" s="12" t="s">
        <v>75</v>
      </c>
      <c r="AY1047" s="146" t="s">
        <v>165</v>
      </c>
    </row>
    <row r="1048" spans="2:65" s="13" customFormat="1">
      <c r="B1048" s="151"/>
      <c r="D1048" s="145" t="s">
        <v>176</v>
      </c>
      <c r="E1048" s="152" t="s">
        <v>19</v>
      </c>
      <c r="F1048" s="153" t="s">
        <v>1168</v>
      </c>
      <c r="H1048" s="154">
        <v>27.975000000000001</v>
      </c>
      <c r="I1048" s="155"/>
      <c r="L1048" s="151"/>
      <c r="M1048" s="156"/>
      <c r="T1048" s="157"/>
      <c r="AT1048" s="152" t="s">
        <v>176</v>
      </c>
      <c r="AU1048" s="152" t="s">
        <v>84</v>
      </c>
      <c r="AV1048" s="13" t="s">
        <v>84</v>
      </c>
      <c r="AW1048" s="13" t="s">
        <v>37</v>
      </c>
      <c r="AX1048" s="13" t="s">
        <v>75</v>
      </c>
      <c r="AY1048" s="152" t="s">
        <v>165</v>
      </c>
    </row>
    <row r="1049" spans="2:65" s="12" customFormat="1">
      <c r="B1049" s="144"/>
      <c r="D1049" s="145" t="s">
        <v>176</v>
      </c>
      <c r="E1049" s="146" t="s">
        <v>19</v>
      </c>
      <c r="F1049" s="147" t="s">
        <v>1169</v>
      </c>
      <c r="H1049" s="146" t="s">
        <v>19</v>
      </c>
      <c r="I1049" s="148"/>
      <c r="L1049" s="144"/>
      <c r="M1049" s="149"/>
      <c r="T1049" s="150"/>
      <c r="AT1049" s="146" t="s">
        <v>176</v>
      </c>
      <c r="AU1049" s="146" t="s">
        <v>84</v>
      </c>
      <c r="AV1049" s="12" t="s">
        <v>14</v>
      </c>
      <c r="AW1049" s="12" t="s">
        <v>37</v>
      </c>
      <c r="AX1049" s="12" t="s">
        <v>75</v>
      </c>
      <c r="AY1049" s="146" t="s">
        <v>165</v>
      </c>
    </row>
    <row r="1050" spans="2:65" s="13" customFormat="1">
      <c r="B1050" s="151"/>
      <c r="D1050" s="145" t="s">
        <v>176</v>
      </c>
      <c r="E1050" s="152" t="s">
        <v>19</v>
      </c>
      <c r="F1050" s="153" t="s">
        <v>1170</v>
      </c>
      <c r="H1050" s="154">
        <v>5.25</v>
      </c>
      <c r="I1050" s="155"/>
      <c r="L1050" s="151"/>
      <c r="M1050" s="156"/>
      <c r="T1050" s="157"/>
      <c r="AT1050" s="152" t="s">
        <v>176</v>
      </c>
      <c r="AU1050" s="152" t="s">
        <v>84</v>
      </c>
      <c r="AV1050" s="13" t="s">
        <v>84</v>
      </c>
      <c r="AW1050" s="13" t="s">
        <v>37</v>
      </c>
      <c r="AX1050" s="13" t="s">
        <v>75</v>
      </c>
      <c r="AY1050" s="152" t="s">
        <v>165</v>
      </c>
    </row>
    <row r="1051" spans="2:65" s="12" customFormat="1">
      <c r="B1051" s="144"/>
      <c r="D1051" s="145" t="s">
        <v>176</v>
      </c>
      <c r="E1051" s="146" t="s">
        <v>19</v>
      </c>
      <c r="F1051" s="147" t="s">
        <v>1171</v>
      </c>
      <c r="H1051" s="146" t="s">
        <v>19</v>
      </c>
      <c r="I1051" s="148"/>
      <c r="L1051" s="144"/>
      <c r="M1051" s="149"/>
      <c r="T1051" s="150"/>
      <c r="AT1051" s="146" t="s">
        <v>176</v>
      </c>
      <c r="AU1051" s="146" t="s">
        <v>84</v>
      </c>
      <c r="AV1051" s="12" t="s">
        <v>14</v>
      </c>
      <c r="AW1051" s="12" t="s">
        <v>37</v>
      </c>
      <c r="AX1051" s="12" t="s">
        <v>75</v>
      </c>
      <c r="AY1051" s="146" t="s">
        <v>165</v>
      </c>
    </row>
    <row r="1052" spans="2:65" s="13" customFormat="1">
      <c r="B1052" s="151"/>
      <c r="D1052" s="145" t="s">
        <v>176</v>
      </c>
      <c r="E1052" s="152" t="s">
        <v>19</v>
      </c>
      <c r="F1052" s="153" t="s">
        <v>1172</v>
      </c>
      <c r="H1052" s="154">
        <v>43.8</v>
      </c>
      <c r="I1052" s="155"/>
      <c r="L1052" s="151"/>
      <c r="M1052" s="156"/>
      <c r="T1052" s="157"/>
      <c r="AT1052" s="152" t="s">
        <v>176</v>
      </c>
      <c r="AU1052" s="152" t="s">
        <v>84</v>
      </c>
      <c r="AV1052" s="13" t="s">
        <v>84</v>
      </c>
      <c r="AW1052" s="13" t="s">
        <v>37</v>
      </c>
      <c r="AX1052" s="13" t="s">
        <v>75</v>
      </c>
      <c r="AY1052" s="152" t="s">
        <v>165</v>
      </c>
    </row>
    <row r="1053" spans="2:65" s="12" customFormat="1">
      <c r="B1053" s="144"/>
      <c r="D1053" s="145" t="s">
        <v>176</v>
      </c>
      <c r="E1053" s="146" t="s">
        <v>19</v>
      </c>
      <c r="F1053" s="147" t="s">
        <v>1173</v>
      </c>
      <c r="H1053" s="146" t="s">
        <v>19</v>
      </c>
      <c r="I1053" s="148"/>
      <c r="L1053" s="144"/>
      <c r="M1053" s="149"/>
      <c r="T1053" s="150"/>
      <c r="AT1053" s="146" t="s">
        <v>176</v>
      </c>
      <c r="AU1053" s="146" t="s">
        <v>84</v>
      </c>
      <c r="AV1053" s="12" t="s">
        <v>14</v>
      </c>
      <c r="AW1053" s="12" t="s">
        <v>37</v>
      </c>
      <c r="AX1053" s="12" t="s">
        <v>75</v>
      </c>
      <c r="AY1053" s="146" t="s">
        <v>165</v>
      </c>
    </row>
    <row r="1054" spans="2:65" s="13" customFormat="1">
      <c r="B1054" s="151"/>
      <c r="D1054" s="145" t="s">
        <v>176</v>
      </c>
      <c r="E1054" s="152" t="s">
        <v>19</v>
      </c>
      <c r="F1054" s="153" t="s">
        <v>1174</v>
      </c>
      <c r="H1054" s="154">
        <v>80.888999999999996</v>
      </c>
      <c r="I1054" s="155"/>
      <c r="L1054" s="151"/>
      <c r="M1054" s="156"/>
      <c r="T1054" s="157"/>
      <c r="AT1054" s="152" t="s">
        <v>176</v>
      </c>
      <c r="AU1054" s="152" t="s">
        <v>84</v>
      </c>
      <c r="AV1054" s="13" t="s">
        <v>84</v>
      </c>
      <c r="AW1054" s="13" t="s">
        <v>37</v>
      </c>
      <c r="AX1054" s="13" t="s">
        <v>75</v>
      </c>
      <c r="AY1054" s="152" t="s">
        <v>165</v>
      </c>
    </row>
    <row r="1055" spans="2:65" s="14" customFormat="1">
      <c r="B1055" s="158"/>
      <c r="D1055" s="145" t="s">
        <v>176</v>
      </c>
      <c r="E1055" s="159" t="s">
        <v>19</v>
      </c>
      <c r="F1055" s="160" t="s">
        <v>179</v>
      </c>
      <c r="H1055" s="161">
        <v>491.63200000000001</v>
      </c>
      <c r="I1055" s="162"/>
      <c r="L1055" s="158"/>
      <c r="M1055" s="163"/>
      <c r="T1055" s="164"/>
      <c r="AT1055" s="159" t="s">
        <v>176</v>
      </c>
      <c r="AU1055" s="159" t="s">
        <v>84</v>
      </c>
      <c r="AV1055" s="14" t="s">
        <v>172</v>
      </c>
      <c r="AW1055" s="14" t="s">
        <v>37</v>
      </c>
      <c r="AX1055" s="14" t="s">
        <v>14</v>
      </c>
      <c r="AY1055" s="159" t="s">
        <v>165</v>
      </c>
    </row>
    <row r="1056" spans="2:65" s="1" customFormat="1" ht="33" customHeight="1">
      <c r="B1056" s="32"/>
      <c r="C1056" s="127" t="s">
        <v>1175</v>
      </c>
      <c r="D1056" s="127" t="s">
        <v>167</v>
      </c>
      <c r="E1056" s="128" t="s">
        <v>1176</v>
      </c>
      <c r="F1056" s="129" t="s">
        <v>1177</v>
      </c>
      <c r="G1056" s="130" t="s">
        <v>213</v>
      </c>
      <c r="H1056" s="131">
        <v>25.34</v>
      </c>
      <c r="I1056" s="132"/>
      <c r="J1056" s="133">
        <f>ROUND(I1056*H1056,2)</f>
        <v>0</v>
      </c>
      <c r="K1056" s="129" t="s">
        <v>171</v>
      </c>
      <c r="L1056" s="32"/>
      <c r="M1056" s="134" t="s">
        <v>19</v>
      </c>
      <c r="N1056" s="135" t="s">
        <v>46</v>
      </c>
      <c r="P1056" s="136">
        <f>O1056*H1056</f>
        <v>0</v>
      </c>
      <c r="Q1056" s="136">
        <v>2.5018699999999998</v>
      </c>
      <c r="R1056" s="136">
        <f>Q1056*H1056</f>
        <v>63.397385799999995</v>
      </c>
      <c r="S1056" s="136">
        <v>0</v>
      </c>
      <c r="T1056" s="137">
        <f>S1056*H1056</f>
        <v>0</v>
      </c>
      <c r="AR1056" s="138" t="s">
        <v>172</v>
      </c>
      <c r="AT1056" s="138" t="s">
        <v>167</v>
      </c>
      <c r="AU1056" s="138" t="s">
        <v>84</v>
      </c>
      <c r="AY1056" s="17" t="s">
        <v>165</v>
      </c>
      <c r="BE1056" s="139">
        <f>IF(N1056="základní",J1056,0)</f>
        <v>0</v>
      </c>
      <c r="BF1056" s="139">
        <f>IF(N1056="snížená",J1056,0)</f>
        <v>0</v>
      </c>
      <c r="BG1056" s="139">
        <f>IF(N1056="zákl. přenesená",J1056,0)</f>
        <v>0</v>
      </c>
      <c r="BH1056" s="139">
        <f>IF(N1056="sníž. přenesená",J1056,0)</f>
        <v>0</v>
      </c>
      <c r="BI1056" s="139">
        <f>IF(N1056="nulová",J1056,0)</f>
        <v>0</v>
      </c>
      <c r="BJ1056" s="17" t="s">
        <v>14</v>
      </c>
      <c r="BK1056" s="139">
        <f>ROUND(I1056*H1056,2)</f>
        <v>0</v>
      </c>
      <c r="BL1056" s="17" t="s">
        <v>172</v>
      </c>
      <c r="BM1056" s="138" t="s">
        <v>1178</v>
      </c>
    </row>
    <row r="1057" spans="2:65" s="1" customFormat="1">
      <c r="B1057" s="32"/>
      <c r="D1057" s="140" t="s">
        <v>174</v>
      </c>
      <c r="F1057" s="141" t="s">
        <v>1179</v>
      </c>
      <c r="I1057" s="142"/>
      <c r="L1057" s="32"/>
      <c r="M1057" s="143"/>
      <c r="T1057" s="53"/>
      <c r="AT1057" s="17" t="s">
        <v>174</v>
      </c>
      <c r="AU1057" s="17" t="s">
        <v>84</v>
      </c>
    </row>
    <row r="1058" spans="2:65" s="12" customFormat="1">
      <c r="B1058" s="144"/>
      <c r="D1058" s="145" t="s">
        <v>176</v>
      </c>
      <c r="E1058" s="146" t="s">
        <v>19</v>
      </c>
      <c r="F1058" s="147" t="s">
        <v>1180</v>
      </c>
      <c r="H1058" s="146" t="s">
        <v>19</v>
      </c>
      <c r="I1058" s="148"/>
      <c r="L1058" s="144"/>
      <c r="M1058" s="149"/>
      <c r="T1058" s="150"/>
      <c r="AT1058" s="146" t="s">
        <v>176</v>
      </c>
      <c r="AU1058" s="146" t="s">
        <v>84</v>
      </c>
      <c r="AV1058" s="12" t="s">
        <v>14</v>
      </c>
      <c r="AW1058" s="12" t="s">
        <v>37</v>
      </c>
      <c r="AX1058" s="12" t="s">
        <v>75</v>
      </c>
      <c r="AY1058" s="146" t="s">
        <v>165</v>
      </c>
    </row>
    <row r="1059" spans="2:65" s="13" customFormat="1">
      <c r="B1059" s="151"/>
      <c r="D1059" s="145" t="s">
        <v>176</v>
      </c>
      <c r="E1059" s="152" t="s">
        <v>19</v>
      </c>
      <c r="F1059" s="153" t="s">
        <v>1181</v>
      </c>
      <c r="H1059" s="154">
        <v>25.34</v>
      </c>
      <c r="I1059" s="155"/>
      <c r="L1059" s="151"/>
      <c r="M1059" s="156"/>
      <c r="T1059" s="157"/>
      <c r="AT1059" s="152" t="s">
        <v>176</v>
      </c>
      <c r="AU1059" s="152" t="s">
        <v>84</v>
      </c>
      <c r="AV1059" s="13" t="s">
        <v>84</v>
      </c>
      <c r="AW1059" s="13" t="s">
        <v>37</v>
      </c>
      <c r="AX1059" s="13" t="s">
        <v>75</v>
      </c>
      <c r="AY1059" s="152" t="s">
        <v>165</v>
      </c>
    </row>
    <row r="1060" spans="2:65" s="14" customFormat="1">
      <c r="B1060" s="158"/>
      <c r="D1060" s="145" t="s">
        <v>176</v>
      </c>
      <c r="E1060" s="159" t="s">
        <v>19</v>
      </c>
      <c r="F1060" s="160" t="s">
        <v>179</v>
      </c>
      <c r="H1060" s="161">
        <v>25.34</v>
      </c>
      <c r="I1060" s="162"/>
      <c r="L1060" s="158"/>
      <c r="M1060" s="163"/>
      <c r="T1060" s="164"/>
      <c r="AT1060" s="159" t="s">
        <v>176</v>
      </c>
      <c r="AU1060" s="159" t="s">
        <v>84</v>
      </c>
      <c r="AV1060" s="14" t="s">
        <v>172</v>
      </c>
      <c r="AW1060" s="14" t="s">
        <v>37</v>
      </c>
      <c r="AX1060" s="14" t="s">
        <v>14</v>
      </c>
      <c r="AY1060" s="159" t="s">
        <v>165</v>
      </c>
    </row>
    <row r="1061" spans="2:65" s="1" customFormat="1" ht="33" customHeight="1">
      <c r="B1061" s="32"/>
      <c r="C1061" s="127" t="s">
        <v>1182</v>
      </c>
      <c r="D1061" s="127" t="s">
        <v>167</v>
      </c>
      <c r="E1061" s="128" t="s">
        <v>1183</v>
      </c>
      <c r="F1061" s="129" t="s">
        <v>1184</v>
      </c>
      <c r="G1061" s="130" t="s">
        <v>213</v>
      </c>
      <c r="H1061" s="131">
        <v>1.3</v>
      </c>
      <c r="I1061" s="132"/>
      <c r="J1061" s="133">
        <f>ROUND(I1061*H1061,2)</f>
        <v>0</v>
      </c>
      <c r="K1061" s="129" t="s">
        <v>171</v>
      </c>
      <c r="L1061" s="32"/>
      <c r="M1061" s="134" t="s">
        <v>19</v>
      </c>
      <c r="N1061" s="135" t="s">
        <v>46</v>
      </c>
      <c r="P1061" s="136">
        <f>O1061*H1061</f>
        <v>0</v>
      </c>
      <c r="Q1061" s="136">
        <v>2.3010199999999998</v>
      </c>
      <c r="R1061" s="136">
        <f>Q1061*H1061</f>
        <v>2.9913259999999999</v>
      </c>
      <c r="S1061" s="136">
        <v>0</v>
      </c>
      <c r="T1061" s="137">
        <f>S1061*H1061</f>
        <v>0</v>
      </c>
      <c r="AR1061" s="138" t="s">
        <v>172</v>
      </c>
      <c r="AT1061" s="138" t="s">
        <v>167</v>
      </c>
      <c r="AU1061" s="138" t="s">
        <v>84</v>
      </c>
      <c r="AY1061" s="17" t="s">
        <v>165</v>
      </c>
      <c r="BE1061" s="139">
        <f>IF(N1061="základní",J1061,0)</f>
        <v>0</v>
      </c>
      <c r="BF1061" s="139">
        <f>IF(N1061="snížená",J1061,0)</f>
        <v>0</v>
      </c>
      <c r="BG1061" s="139">
        <f>IF(N1061="zákl. přenesená",J1061,0)</f>
        <v>0</v>
      </c>
      <c r="BH1061" s="139">
        <f>IF(N1061="sníž. přenesená",J1061,0)</f>
        <v>0</v>
      </c>
      <c r="BI1061" s="139">
        <f>IF(N1061="nulová",J1061,0)</f>
        <v>0</v>
      </c>
      <c r="BJ1061" s="17" t="s">
        <v>14</v>
      </c>
      <c r="BK1061" s="139">
        <f>ROUND(I1061*H1061,2)</f>
        <v>0</v>
      </c>
      <c r="BL1061" s="17" t="s">
        <v>172</v>
      </c>
      <c r="BM1061" s="138" t="s">
        <v>1185</v>
      </c>
    </row>
    <row r="1062" spans="2:65" s="1" customFormat="1">
      <c r="B1062" s="32"/>
      <c r="D1062" s="140" t="s">
        <v>174</v>
      </c>
      <c r="F1062" s="141" t="s">
        <v>1186</v>
      </c>
      <c r="I1062" s="142"/>
      <c r="L1062" s="32"/>
      <c r="M1062" s="143"/>
      <c r="T1062" s="53"/>
      <c r="AT1062" s="17" t="s">
        <v>174</v>
      </c>
      <c r="AU1062" s="17" t="s">
        <v>84</v>
      </c>
    </row>
    <row r="1063" spans="2:65" s="12" customFormat="1">
      <c r="B1063" s="144"/>
      <c r="D1063" s="145" t="s">
        <v>176</v>
      </c>
      <c r="E1063" s="146" t="s">
        <v>19</v>
      </c>
      <c r="F1063" s="147" t="s">
        <v>1187</v>
      </c>
      <c r="H1063" s="146" t="s">
        <v>19</v>
      </c>
      <c r="I1063" s="148"/>
      <c r="L1063" s="144"/>
      <c r="M1063" s="149"/>
      <c r="T1063" s="150"/>
      <c r="AT1063" s="146" t="s">
        <v>176</v>
      </c>
      <c r="AU1063" s="146" t="s">
        <v>84</v>
      </c>
      <c r="AV1063" s="12" t="s">
        <v>14</v>
      </c>
      <c r="AW1063" s="12" t="s">
        <v>37</v>
      </c>
      <c r="AX1063" s="12" t="s">
        <v>75</v>
      </c>
      <c r="AY1063" s="146" t="s">
        <v>165</v>
      </c>
    </row>
    <row r="1064" spans="2:65" s="13" customFormat="1">
      <c r="B1064" s="151"/>
      <c r="D1064" s="145" t="s">
        <v>176</v>
      </c>
      <c r="E1064" s="152" t="s">
        <v>19</v>
      </c>
      <c r="F1064" s="153" t="s">
        <v>1188</v>
      </c>
      <c r="H1064" s="154">
        <v>1.3</v>
      </c>
      <c r="I1064" s="155"/>
      <c r="L1064" s="151"/>
      <c r="M1064" s="156"/>
      <c r="T1064" s="157"/>
      <c r="AT1064" s="152" t="s">
        <v>176</v>
      </c>
      <c r="AU1064" s="152" t="s">
        <v>84</v>
      </c>
      <c r="AV1064" s="13" t="s">
        <v>84</v>
      </c>
      <c r="AW1064" s="13" t="s">
        <v>37</v>
      </c>
      <c r="AX1064" s="13" t="s">
        <v>75</v>
      </c>
      <c r="AY1064" s="152" t="s">
        <v>165</v>
      </c>
    </row>
    <row r="1065" spans="2:65" s="14" customFormat="1">
      <c r="B1065" s="158"/>
      <c r="D1065" s="145" t="s">
        <v>176</v>
      </c>
      <c r="E1065" s="159" t="s">
        <v>19</v>
      </c>
      <c r="F1065" s="160" t="s">
        <v>179</v>
      </c>
      <c r="H1065" s="161">
        <v>1.3</v>
      </c>
      <c r="I1065" s="162"/>
      <c r="L1065" s="158"/>
      <c r="M1065" s="163"/>
      <c r="T1065" s="164"/>
      <c r="AT1065" s="159" t="s">
        <v>176</v>
      </c>
      <c r="AU1065" s="159" t="s">
        <v>84</v>
      </c>
      <c r="AV1065" s="14" t="s">
        <v>172</v>
      </c>
      <c r="AW1065" s="14" t="s">
        <v>37</v>
      </c>
      <c r="AX1065" s="14" t="s">
        <v>14</v>
      </c>
      <c r="AY1065" s="159" t="s">
        <v>165</v>
      </c>
    </row>
    <row r="1066" spans="2:65" s="1" customFormat="1" ht="33" customHeight="1">
      <c r="B1066" s="32"/>
      <c r="C1066" s="127" t="s">
        <v>1189</v>
      </c>
      <c r="D1066" s="127" t="s">
        <v>167</v>
      </c>
      <c r="E1066" s="128" t="s">
        <v>1190</v>
      </c>
      <c r="F1066" s="129" t="s">
        <v>1191</v>
      </c>
      <c r="G1066" s="130" t="s">
        <v>213</v>
      </c>
      <c r="H1066" s="131">
        <v>27.446999999999999</v>
      </c>
      <c r="I1066" s="132"/>
      <c r="J1066" s="133">
        <f>ROUND(I1066*H1066,2)</f>
        <v>0</v>
      </c>
      <c r="K1066" s="129" t="s">
        <v>171</v>
      </c>
      <c r="L1066" s="32"/>
      <c r="M1066" s="134" t="s">
        <v>19</v>
      </c>
      <c r="N1066" s="135" t="s">
        <v>46</v>
      </c>
      <c r="P1066" s="136">
        <f>O1066*H1066</f>
        <v>0</v>
      </c>
      <c r="Q1066" s="136">
        <v>2.3010199999999998</v>
      </c>
      <c r="R1066" s="136">
        <f>Q1066*H1066</f>
        <v>63.156095939999993</v>
      </c>
      <c r="S1066" s="136">
        <v>0</v>
      </c>
      <c r="T1066" s="137">
        <f>S1066*H1066</f>
        <v>0</v>
      </c>
      <c r="AR1066" s="138" t="s">
        <v>172</v>
      </c>
      <c r="AT1066" s="138" t="s">
        <v>167</v>
      </c>
      <c r="AU1066" s="138" t="s">
        <v>84</v>
      </c>
      <c r="AY1066" s="17" t="s">
        <v>165</v>
      </c>
      <c r="BE1066" s="139">
        <f>IF(N1066="základní",J1066,0)</f>
        <v>0</v>
      </c>
      <c r="BF1066" s="139">
        <f>IF(N1066="snížená",J1066,0)</f>
        <v>0</v>
      </c>
      <c r="BG1066" s="139">
        <f>IF(N1066="zákl. přenesená",J1066,0)</f>
        <v>0</v>
      </c>
      <c r="BH1066" s="139">
        <f>IF(N1066="sníž. přenesená",J1066,0)</f>
        <v>0</v>
      </c>
      <c r="BI1066" s="139">
        <f>IF(N1066="nulová",J1066,0)</f>
        <v>0</v>
      </c>
      <c r="BJ1066" s="17" t="s">
        <v>14</v>
      </c>
      <c r="BK1066" s="139">
        <f>ROUND(I1066*H1066,2)</f>
        <v>0</v>
      </c>
      <c r="BL1066" s="17" t="s">
        <v>172</v>
      </c>
      <c r="BM1066" s="138" t="s">
        <v>1192</v>
      </c>
    </row>
    <row r="1067" spans="2:65" s="1" customFormat="1">
      <c r="B1067" s="32"/>
      <c r="D1067" s="140" t="s">
        <v>174</v>
      </c>
      <c r="F1067" s="141" t="s">
        <v>1193</v>
      </c>
      <c r="I1067" s="142"/>
      <c r="L1067" s="32"/>
      <c r="M1067" s="143"/>
      <c r="T1067" s="53"/>
      <c r="AT1067" s="17" t="s">
        <v>174</v>
      </c>
      <c r="AU1067" s="17" t="s">
        <v>84</v>
      </c>
    </row>
    <row r="1068" spans="2:65" s="12" customFormat="1">
      <c r="B1068" s="144"/>
      <c r="D1068" s="145" t="s">
        <v>176</v>
      </c>
      <c r="E1068" s="146" t="s">
        <v>19</v>
      </c>
      <c r="F1068" s="147" t="s">
        <v>1194</v>
      </c>
      <c r="H1068" s="146" t="s">
        <v>19</v>
      </c>
      <c r="I1068" s="148"/>
      <c r="L1068" s="144"/>
      <c r="M1068" s="149"/>
      <c r="T1068" s="150"/>
      <c r="AT1068" s="146" t="s">
        <v>176</v>
      </c>
      <c r="AU1068" s="146" t="s">
        <v>84</v>
      </c>
      <c r="AV1068" s="12" t="s">
        <v>14</v>
      </c>
      <c r="AW1068" s="12" t="s">
        <v>37</v>
      </c>
      <c r="AX1068" s="12" t="s">
        <v>75</v>
      </c>
      <c r="AY1068" s="146" t="s">
        <v>165</v>
      </c>
    </row>
    <row r="1069" spans="2:65" s="13" customFormat="1">
      <c r="B1069" s="151"/>
      <c r="D1069" s="145" t="s">
        <v>176</v>
      </c>
      <c r="E1069" s="152" t="s">
        <v>19</v>
      </c>
      <c r="F1069" s="153" t="s">
        <v>1195</v>
      </c>
      <c r="H1069" s="154">
        <v>27.446999999999999</v>
      </c>
      <c r="I1069" s="155"/>
      <c r="L1069" s="151"/>
      <c r="M1069" s="156"/>
      <c r="T1069" s="157"/>
      <c r="AT1069" s="152" t="s">
        <v>176</v>
      </c>
      <c r="AU1069" s="152" t="s">
        <v>84</v>
      </c>
      <c r="AV1069" s="13" t="s">
        <v>84</v>
      </c>
      <c r="AW1069" s="13" t="s">
        <v>37</v>
      </c>
      <c r="AX1069" s="13" t="s">
        <v>75</v>
      </c>
      <c r="AY1069" s="152" t="s">
        <v>165</v>
      </c>
    </row>
    <row r="1070" spans="2:65" s="14" customFormat="1">
      <c r="B1070" s="158"/>
      <c r="D1070" s="145" t="s">
        <v>176</v>
      </c>
      <c r="E1070" s="159" t="s">
        <v>19</v>
      </c>
      <c r="F1070" s="160" t="s">
        <v>179</v>
      </c>
      <c r="H1070" s="161">
        <v>27.446999999999999</v>
      </c>
      <c r="I1070" s="162"/>
      <c r="L1070" s="158"/>
      <c r="M1070" s="163"/>
      <c r="T1070" s="164"/>
      <c r="AT1070" s="159" t="s">
        <v>176</v>
      </c>
      <c r="AU1070" s="159" t="s">
        <v>84</v>
      </c>
      <c r="AV1070" s="14" t="s">
        <v>172</v>
      </c>
      <c r="AW1070" s="14" t="s">
        <v>37</v>
      </c>
      <c r="AX1070" s="14" t="s">
        <v>14</v>
      </c>
      <c r="AY1070" s="159" t="s">
        <v>165</v>
      </c>
    </row>
    <row r="1071" spans="2:65" s="1" customFormat="1" ht="33" customHeight="1">
      <c r="B1071" s="32"/>
      <c r="C1071" s="127" t="s">
        <v>1196</v>
      </c>
      <c r="D1071" s="127" t="s">
        <v>167</v>
      </c>
      <c r="E1071" s="128" t="s">
        <v>1197</v>
      </c>
      <c r="F1071" s="129" t="s">
        <v>1198</v>
      </c>
      <c r="G1071" s="130" t="s">
        <v>213</v>
      </c>
      <c r="H1071" s="131">
        <v>2.72</v>
      </c>
      <c r="I1071" s="132"/>
      <c r="J1071" s="133">
        <f>ROUND(I1071*H1071,2)</f>
        <v>0</v>
      </c>
      <c r="K1071" s="129" t="s">
        <v>171</v>
      </c>
      <c r="L1071" s="32"/>
      <c r="M1071" s="134" t="s">
        <v>19</v>
      </c>
      <c r="N1071" s="135" t="s">
        <v>46</v>
      </c>
      <c r="P1071" s="136">
        <f>O1071*H1071</f>
        <v>0</v>
      </c>
      <c r="Q1071" s="136">
        <v>2.5018699999999998</v>
      </c>
      <c r="R1071" s="136">
        <f>Q1071*H1071</f>
        <v>6.8050864000000004</v>
      </c>
      <c r="S1071" s="136">
        <v>0</v>
      </c>
      <c r="T1071" s="137">
        <f>S1071*H1071</f>
        <v>0</v>
      </c>
      <c r="AR1071" s="138" t="s">
        <v>172</v>
      </c>
      <c r="AT1071" s="138" t="s">
        <v>167</v>
      </c>
      <c r="AU1071" s="138" t="s">
        <v>84</v>
      </c>
      <c r="AY1071" s="17" t="s">
        <v>165</v>
      </c>
      <c r="BE1071" s="139">
        <f>IF(N1071="základní",J1071,0)</f>
        <v>0</v>
      </c>
      <c r="BF1071" s="139">
        <f>IF(N1071="snížená",J1071,0)</f>
        <v>0</v>
      </c>
      <c r="BG1071" s="139">
        <f>IF(N1071="zákl. přenesená",J1071,0)</f>
        <v>0</v>
      </c>
      <c r="BH1071" s="139">
        <f>IF(N1071="sníž. přenesená",J1071,0)</f>
        <v>0</v>
      </c>
      <c r="BI1071" s="139">
        <f>IF(N1071="nulová",J1071,0)</f>
        <v>0</v>
      </c>
      <c r="BJ1071" s="17" t="s">
        <v>14</v>
      </c>
      <c r="BK1071" s="139">
        <f>ROUND(I1071*H1071,2)</f>
        <v>0</v>
      </c>
      <c r="BL1071" s="17" t="s">
        <v>172</v>
      </c>
      <c r="BM1071" s="138" t="s">
        <v>1199</v>
      </c>
    </row>
    <row r="1072" spans="2:65" s="1" customFormat="1">
      <c r="B1072" s="32"/>
      <c r="D1072" s="140" t="s">
        <v>174</v>
      </c>
      <c r="F1072" s="141" t="s">
        <v>1200</v>
      </c>
      <c r="I1072" s="142"/>
      <c r="L1072" s="32"/>
      <c r="M1072" s="143"/>
      <c r="T1072" s="53"/>
      <c r="AT1072" s="17" t="s">
        <v>174</v>
      </c>
      <c r="AU1072" s="17" t="s">
        <v>84</v>
      </c>
    </row>
    <row r="1073" spans="2:65" s="12" customFormat="1" ht="20.399999999999999">
      <c r="B1073" s="144"/>
      <c r="D1073" s="145" t="s">
        <v>176</v>
      </c>
      <c r="E1073" s="146" t="s">
        <v>19</v>
      </c>
      <c r="F1073" s="147" t="s">
        <v>1201</v>
      </c>
      <c r="H1073" s="146" t="s">
        <v>19</v>
      </c>
      <c r="I1073" s="148"/>
      <c r="L1073" s="144"/>
      <c r="M1073" s="149"/>
      <c r="T1073" s="150"/>
      <c r="AT1073" s="146" t="s">
        <v>176</v>
      </c>
      <c r="AU1073" s="146" t="s">
        <v>84</v>
      </c>
      <c r="AV1073" s="12" t="s">
        <v>14</v>
      </c>
      <c r="AW1073" s="12" t="s">
        <v>37</v>
      </c>
      <c r="AX1073" s="12" t="s">
        <v>75</v>
      </c>
      <c r="AY1073" s="146" t="s">
        <v>165</v>
      </c>
    </row>
    <row r="1074" spans="2:65" s="13" customFormat="1">
      <c r="B1074" s="151"/>
      <c r="D1074" s="145" t="s">
        <v>176</v>
      </c>
      <c r="E1074" s="152" t="s">
        <v>19</v>
      </c>
      <c r="F1074" s="153" t="s">
        <v>1202</v>
      </c>
      <c r="H1074" s="154">
        <v>2.72</v>
      </c>
      <c r="I1074" s="155"/>
      <c r="L1074" s="151"/>
      <c r="M1074" s="156"/>
      <c r="T1074" s="157"/>
      <c r="AT1074" s="152" t="s">
        <v>176</v>
      </c>
      <c r="AU1074" s="152" t="s">
        <v>84</v>
      </c>
      <c r="AV1074" s="13" t="s">
        <v>84</v>
      </c>
      <c r="AW1074" s="13" t="s">
        <v>37</v>
      </c>
      <c r="AX1074" s="13" t="s">
        <v>75</v>
      </c>
      <c r="AY1074" s="152" t="s">
        <v>165</v>
      </c>
    </row>
    <row r="1075" spans="2:65" s="14" customFormat="1">
      <c r="B1075" s="158"/>
      <c r="D1075" s="145" t="s">
        <v>176</v>
      </c>
      <c r="E1075" s="159" t="s">
        <v>19</v>
      </c>
      <c r="F1075" s="160" t="s">
        <v>179</v>
      </c>
      <c r="H1075" s="161">
        <v>2.72</v>
      </c>
      <c r="I1075" s="162"/>
      <c r="L1075" s="158"/>
      <c r="M1075" s="163"/>
      <c r="T1075" s="164"/>
      <c r="AT1075" s="159" t="s">
        <v>176</v>
      </c>
      <c r="AU1075" s="159" t="s">
        <v>84</v>
      </c>
      <c r="AV1075" s="14" t="s">
        <v>172</v>
      </c>
      <c r="AW1075" s="14" t="s">
        <v>37</v>
      </c>
      <c r="AX1075" s="14" t="s">
        <v>14</v>
      </c>
      <c r="AY1075" s="159" t="s">
        <v>165</v>
      </c>
    </row>
    <row r="1076" spans="2:65" s="1" customFormat="1" ht="33" customHeight="1">
      <c r="B1076" s="32"/>
      <c r="C1076" s="127" t="s">
        <v>1203</v>
      </c>
      <c r="D1076" s="127" t="s">
        <v>167</v>
      </c>
      <c r="E1076" s="128" t="s">
        <v>1204</v>
      </c>
      <c r="F1076" s="129" t="s">
        <v>1205</v>
      </c>
      <c r="G1076" s="130" t="s">
        <v>213</v>
      </c>
      <c r="H1076" s="131">
        <v>13.8</v>
      </c>
      <c r="I1076" s="132"/>
      <c r="J1076" s="133">
        <f>ROUND(I1076*H1076,2)</f>
        <v>0</v>
      </c>
      <c r="K1076" s="129" t="s">
        <v>171</v>
      </c>
      <c r="L1076" s="32"/>
      <c r="M1076" s="134" t="s">
        <v>19</v>
      </c>
      <c r="N1076" s="135" t="s">
        <v>46</v>
      </c>
      <c r="P1076" s="136">
        <f>O1076*H1076</f>
        <v>0</v>
      </c>
      <c r="Q1076" s="136">
        <v>2.5018699999999998</v>
      </c>
      <c r="R1076" s="136">
        <f>Q1076*H1076</f>
        <v>34.525805999999996</v>
      </c>
      <c r="S1076" s="136">
        <v>0</v>
      </c>
      <c r="T1076" s="137">
        <f>S1076*H1076</f>
        <v>0</v>
      </c>
      <c r="AR1076" s="138" t="s">
        <v>172</v>
      </c>
      <c r="AT1076" s="138" t="s">
        <v>167</v>
      </c>
      <c r="AU1076" s="138" t="s">
        <v>84</v>
      </c>
      <c r="AY1076" s="17" t="s">
        <v>165</v>
      </c>
      <c r="BE1076" s="139">
        <f>IF(N1076="základní",J1076,0)</f>
        <v>0</v>
      </c>
      <c r="BF1076" s="139">
        <f>IF(N1076="snížená",J1076,0)</f>
        <v>0</v>
      </c>
      <c r="BG1076" s="139">
        <f>IF(N1076="zákl. přenesená",J1076,0)</f>
        <v>0</v>
      </c>
      <c r="BH1076" s="139">
        <f>IF(N1076="sníž. přenesená",J1076,0)</f>
        <v>0</v>
      </c>
      <c r="BI1076" s="139">
        <f>IF(N1076="nulová",J1076,0)</f>
        <v>0</v>
      </c>
      <c r="BJ1076" s="17" t="s">
        <v>14</v>
      </c>
      <c r="BK1076" s="139">
        <f>ROUND(I1076*H1076,2)</f>
        <v>0</v>
      </c>
      <c r="BL1076" s="17" t="s">
        <v>172</v>
      </c>
      <c r="BM1076" s="138" t="s">
        <v>1206</v>
      </c>
    </row>
    <row r="1077" spans="2:65" s="1" customFormat="1">
      <c r="B1077" s="32"/>
      <c r="D1077" s="140" t="s">
        <v>174</v>
      </c>
      <c r="F1077" s="141" t="s">
        <v>1207</v>
      </c>
      <c r="I1077" s="142"/>
      <c r="L1077" s="32"/>
      <c r="M1077" s="143"/>
      <c r="T1077" s="53"/>
      <c r="AT1077" s="17" t="s">
        <v>174</v>
      </c>
      <c r="AU1077" s="17" t="s">
        <v>84</v>
      </c>
    </row>
    <row r="1078" spans="2:65" s="12" customFormat="1">
      <c r="B1078" s="144"/>
      <c r="D1078" s="145" t="s">
        <v>176</v>
      </c>
      <c r="E1078" s="146" t="s">
        <v>19</v>
      </c>
      <c r="F1078" s="147" t="s">
        <v>1208</v>
      </c>
      <c r="H1078" s="146" t="s">
        <v>19</v>
      </c>
      <c r="I1078" s="148"/>
      <c r="L1078" s="144"/>
      <c r="M1078" s="149"/>
      <c r="T1078" s="150"/>
      <c r="AT1078" s="146" t="s">
        <v>176</v>
      </c>
      <c r="AU1078" s="146" t="s">
        <v>84</v>
      </c>
      <c r="AV1078" s="12" t="s">
        <v>14</v>
      </c>
      <c r="AW1078" s="12" t="s">
        <v>37</v>
      </c>
      <c r="AX1078" s="12" t="s">
        <v>75</v>
      </c>
      <c r="AY1078" s="146" t="s">
        <v>165</v>
      </c>
    </row>
    <row r="1079" spans="2:65" s="13" customFormat="1">
      <c r="B1079" s="151"/>
      <c r="D1079" s="145" t="s">
        <v>176</v>
      </c>
      <c r="E1079" s="152" t="s">
        <v>19</v>
      </c>
      <c r="F1079" s="153" t="s">
        <v>1209</v>
      </c>
      <c r="H1079" s="154">
        <v>12.5</v>
      </c>
      <c r="I1079" s="155"/>
      <c r="L1079" s="151"/>
      <c r="M1079" s="156"/>
      <c r="T1079" s="157"/>
      <c r="AT1079" s="152" t="s">
        <v>176</v>
      </c>
      <c r="AU1079" s="152" t="s">
        <v>84</v>
      </c>
      <c r="AV1079" s="13" t="s">
        <v>84</v>
      </c>
      <c r="AW1079" s="13" t="s">
        <v>37</v>
      </c>
      <c r="AX1079" s="13" t="s">
        <v>75</v>
      </c>
      <c r="AY1079" s="152" t="s">
        <v>165</v>
      </c>
    </row>
    <row r="1080" spans="2:65" s="12" customFormat="1">
      <c r="B1080" s="144"/>
      <c r="D1080" s="145" t="s">
        <v>176</v>
      </c>
      <c r="E1080" s="146" t="s">
        <v>19</v>
      </c>
      <c r="F1080" s="147" t="s">
        <v>1187</v>
      </c>
      <c r="H1080" s="146" t="s">
        <v>19</v>
      </c>
      <c r="I1080" s="148"/>
      <c r="L1080" s="144"/>
      <c r="M1080" s="149"/>
      <c r="T1080" s="150"/>
      <c r="AT1080" s="146" t="s">
        <v>176</v>
      </c>
      <c r="AU1080" s="146" t="s">
        <v>84</v>
      </c>
      <c r="AV1080" s="12" t="s">
        <v>14</v>
      </c>
      <c r="AW1080" s="12" t="s">
        <v>37</v>
      </c>
      <c r="AX1080" s="12" t="s">
        <v>75</v>
      </c>
      <c r="AY1080" s="146" t="s">
        <v>165</v>
      </c>
    </row>
    <row r="1081" spans="2:65" s="13" customFormat="1">
      <c r="B1081" s="151"/>
      <c r="D1081" s="145" t="s">
        <v>176</v>
      </c>
      <c r="E1081" s="152" t="s">
        <v>19</v>
      </c>
      <c r="F1081" s="153" t="s">
        <v>1210</v>
      </c>
      <c r="H1081" s="154">
        <v>1.3</v>
      </c>
      <c r="I1081" s="155"/>
      <c r="L1081" s="151"/>
      <c r="M1081" s="156"/>
      <c r="T1081" s="157"/>
      <c r="AT1081" s="152" t="s">
        <v>176</v>
      </c>
      <c r="AU1081" s="152" t="s">
        <v>84</v>
      </c>
      <c r="AV1081" s="13" t="s">
        <v>84</v>
      </c>
      <c r="AW1081" s="13" t="s">
        <v>37</v>
      </c>
      <c r="AX1081" s="13" t="s">
        <v>75</v>
      </c>
      <c r="AY1081" s="152" t="s">
        <v>165</v>
      </c>
    </row>
    <row r="1082" spans="2:65" s="14" customFormat="1">
      <c r="B1082" s="158"/>
      <c r="D1082" s="145" t="s">
        <v>176</v>
      </c>
      <c r="E1082" s="159" t="s">
        <v>19</v>
      </c>
      <c r="F1082" s="160" t="s">
        <v>179</v>
      </c>
      <c r="H1082" s="161">
        <v>13.8</v>
      </c>
      <c r="I1082" s="162"/>
      <c r="L1082" s="158"/>
      <c r="M1082" s="163"/>
      <c r="T1082" s="164"/>
      <c r="AT1082" s="159" t="s">
        <v>176</v>
      </c>
      <c r="AU1082" s="159" t="s">
        <v>84</v>
      </c>
      <c r="AV1082" s="14" t="s">
        <v>172</v>
      </c>
      <c r="AW1082" s="14" t="s">
        <v>37</v>
      </c>
      <c r="AX1082" s="14" t="s">
        <v>14</v>
      </c>
      <c r="AY1082" s="159" t="s">
        <v>165</v>
      </c>
    </row>
    <row r="1083" spans="2:65" s="1" customFormat="1" ht="37.950000000000003" customHeight="1">
      <c r="B1083" s="32"/>
      <c r="C1083" s="127" t="s">
        <v>1211</v>
      </c>
      <c r="D1083" s="127" t="s">
        <v>167</v>
      </c>
      <c r="E1083" s="128" t="s">
        <v>1212</v>
      </c>
      <c r="F1083" s="129" t="s">
        <v>1213</v>
      </c>
      <c r="G1083" s="130" t="s">
        <v>213</v>
      </c>
      <c r="H1083" s="131">
        <v>13.8</v>
      </c>
      <c r="I1083" s="132"/>
      <c r="J1083" s="133">
        <f>ROUND(I1083*H1083,2)</f>
        <v>0</v>
      </c>
      <c r="K1083" s="129" t="s">
        <v>171</v>
      </c>
      <c r="L1083" s="32"/>
      <c r="M1083" s="134" t="s">
        <v>19</v>
      </c>
      <c r="N1083" s="135" t="s">
        <v>46</v>
      </c>
      <c r="P1083" s="136">
        <f>O1083*H1083</f>
        <v>0</v>
      </c>
      <c r="Q1083" s="136">
        <v>0</v>
      </c>
      <c r="R1083" s="136">
        <f>Q1083*H1083</f>
        <v>0</v>
      </c>
      <c r="S1083" s="136">
        <v>0</v>
      </c>
      <c r="T1083" s="137">
        <f>S1083*H1083</f>
        <v>0</v>
      </c>
      <c r="AR1083" s="138" t="s">
        <v>172</v>
      </c>
      <c r="AT1083" s="138" t="s">
        <v>167</v>
      </c>
      <c r="AU1083" s="138" t="s">
        <v>84</v>
      </c>
      <c r="AY1083" s="17" t="s">
        <v>165</v>
      </c>
      <c r="BE1083" s="139">
        <f>IF(N1083="základní",J1083,0)</f>
        <v>0</v>
      </c>
      <c r="BF1083" s="139">
        <f>IF(N1083="snížená",J1083,0)</f>
        <v>0</v>
      </c>
      <c r="BG1083" s="139">
        <f>IF(N1083="zákl. přenesená",J1083,0)</f>
        <v>0</v>
      </c>
      <c r="BH1083" s="139">
        <f>IF(N1083="sníž. přenesená",J1083,0)</f>
        <v>0</v>
      </c>
      <c r="BI1083" s="139">
        <f>IF(N1083="nulová",J1083,0)</f>
        <v>0</v>
      </c>
      <c r="BJ1083" s="17" t="s">
        <v>14</v>
      </c>
      <c r="BK1083" s="139">
        <f>ROUND(I1083*H1083,2)</f>
        <v>0</v>
      </c>
      <c r="BL1083" s="17" t="s">
        <v>172</v>
      </c>
      <c r="BM1083" s="138" t="s">
        <v>1214</v>
      </c>
    </row>
    <row r="1084" spans="2:65" s="1" customFormat="1">
      <c r="B1084" s="32"/>
      <c r="D1084" s="140" t="s">
        <v>174</v>
      </c>
      <c r="F1084" s="141" t="s">
        <v>1215</v>
      </c>
      <c r="I1084" s="142"/>
      <c r="L1084" s="32"/>
      <c r="M1084" s="143"/>
      <c r="T1084" s="53"/>
      <c r="AT1084" s="17" t="s">
        <v>174</v>
      </c>
      <c r="AU1084" s="17" t="s">
        <v>84</v>
      </c>
    </row>
    <row r="1085" spans="2:65" s="12" customFormat="1">
      <c r="B1085" s="144"/>
      <c r="D1085" s="145" t="s">
        <v>176</v>
      </c>
      <c r="E1085" s="146" t="s">
        <v>19</v>
      </c>
      <c r="F1085" s="147" t="s">
        <v>1208</v>
      </c>
      <c r="H1085" s="146" t="s">
        <v>19</v>
      </c>
      <c r="I1085" s="148"/>
      <c r="L1085" s="144"/>
      <c r="M1085" s="149"/>
      <c r="T1085" s="150"/>
      <c r="AT1085" s="146" t="s">
        <v>176</v>
      </c>
      <c r="AU1085" s="146" t="s">
        <v>84</v>
      </c>
      <c r="AV1085" s="12" t="s">
        <v>14</v>
      </c>
      <c r="AW1085" s="12" t="s">
        <v>37</v>
      </c>
      <c r="AX1085" s="12" t="s">
        <v>75</v>
      </c>
      <c r="AY1085" s="146" t="s">
        <v>165</v>
      </c>
    </row>
    <row r="1086" spans="2:65" s="13" customFormat="1">
      <c r="B1086" s="151"/>
      <c r="D1086" s="145" t="s">
        <v>176</v>
      </c>
      <c r="E1086" s="152" t="s">
        <v>19</v>
      </c>
      <c r="F1086" s="153" t="s">
        <v>1209</v>
      </c>
      <c r="H1086" s="154">
        <v>12.5</v>
      </c>
      <c r="I1086" s="155"/>
      <c r="L1086" s="151"/>
      <c r="M1086" s="156"/>
      <c r="T1086" s="157"/>
      <c r="AT1086" s="152" t="s">
        <v>176</v>
      </c>
      <c r="AU1086" s="152" t="s">
        <v>84</v>
      </c>
      <c r="AV1086" s="13" t="s">
        <v>84</v>
      </c>
      <c r="AW1086" s="13" t="s">
        <v>37</v>
      </c>
      <c r="AX1086" s="13" t="s">
        <v>75</v>
      </c>
      <c r="AY1086" s="152" t="s">
        <v>165</v>
      </c>
    </row>
    <row r="1087" spans="2:65" s="12" customFormat="1">
      <c r="B1087" s="144"/>
      <c r="D1087" s="145" t="s">
        <v>176</v>
      </c>
      <c r="E1087" s="146" t="s">
        <v>19</v>
      </c>
      <c r="F1087" s="147" t="s">
        <v>1187</v>
      </c>
      <c r="H1087" s="146" t="s">
        <v>19</v>
      </c>
      <c r="I1087" s="148"/>
      <c r="L1087" s="144"/>
      <c r="M1087" s="149"/>
      <c r="T1087" s="150"/>
      <c r="AT1087" s="146" t="s">
        <v>176</v>
      </c>
      <c r="AU1087" s="146" t="s">
        <v>84</v>
      </c>
      <c r="AV1087" s="12" t="s">
        <v>14</v>
      </c>
      <c r="AW1087" s="12" t="s">
        <v>37</v>
      </c>
      <c r="AX1087" s="12" t="s">
        <v>75</v>
      </c>
      <c r="AY1087" s="146" t="s">
        <v>165</v>
      </c>
    </row>
    <row r="1088" spans="2:65" s="13" customFormat="1">
      <c r="B1088" s="151"/>
      <c r="D1088" s="145" t="s">
        <v>176</v>
      </c>
      <c r="E1088" s="152" t="s">
        <v>19</v>
      </c>
      <c r="F1088" s="153" t="s">
        <v>1210</v>
      </c>
      <c r="H1088" s="154">
        <v>1.3</v>
      </c>
      <c r="I1088" s="155"/>
      <c r="L1088" s="151"/>
      <c r="M1088" s="156"/>
      <c r="T1088" s="157"/>
      <c r="AT1088" s="152" t="s">
        <v>176</v>
      </c>
      <c r="AU1088" s="152" t="s">
        <v>84</v>
      </c>
      <c r="AV1088" s="13" t="s">
        <v>84</v>
      </c>
      <c r="AW1088" s="13" t="s">
        <v>37</v>
      </c>
      <c r="AX1088" s="13" t="s">
        <v>75</v>
      </c>
      <c r="AY1088" s="152" t="s">
        <v>165</v>
      </c>
    </row>
    <row r="1089" spans="2:65" s="14" customFormat="1">
      <c r="B1089" s="158"/>
      <c r="D1089" s="145" t="s">
        <v>176</v>
      </c>
      <c r="E1089" s="159" t="s">
        <v>19</v>
      </c>
      <c r="F1089" s="160" t="s">
        <v>179</v>
      </c>
      <c r="H1089" s="161">
        <v>13.8</v>
      </c>
      <c r="I1089" s="162"/>
      <c r="L1089" s="158"/>
      <c r="M1089" s="163"/>
      <c r="T1089" s="164"/>
      <c r="AT1089" s="159" t="s">
        <v>176</v>
      </c>
      <c r="AU1089" s="159" t="s">
        <v>84</v>
      </c>
      <c r="AV1089" s="14" t="s">
        <v>172</v>
      </c>
      <c r="AW1089" s="14" t="s">
        <v>37</v>
      </c>
      <c r="AX1089" s="14" t="s">
        <v>14</v>
      </c>
      <c r="AY1089" s="159" t="s">
        <v>165</v>
      </c>
    </row>
    <row r="1090" spans="2:65" s="1" customFormat="1" ht="37.950000000000003" customHeight="1">
      <c r="B1090" s="32"/>
      <c r="C1090" s="127" t="s">
        <v>1216</v>
      </c>
      <c r="D1090" s="127" t="s">
        <v>167</v>
      </c>
      <c r="E1090" s="128" t="s">
        <v>1217</v>
      </c>
      <c r="F1090" s="129" t="s">
        <v>1218</v>
      </c>
      <c r="G1090" s="130" t="s">
        <v>213</v>
      </c>
      <c r="H1090" s="131">
        <v>30.167000000000002</v>
      </c>
      <c r="I1090" s="132"/>
      <c r="J1090" s="133">
        <f>ROUND(I1090*H1090,2)</f>
        <v>0</v>
      </c>
      <c r="K1090" s="129" t="s">
        <v>171</v>
      </c>
      <c r="L1090" s="32"/>
      <c r="M1090" s="134" t="s">
        <v>19</v>
      </c>
      <c r="N1090" s="135" t="s">
        <v>46</v>
      </c>
      <c r="P1090" s="136">
        <f>O1090*H1090</f>
        <v>0</v>
      </c>
      <c r="Q1090" s="136">
        <v>0</v>
      </c>
      <c r="R1090" s="136">
        <f>Q1090*H1090</f>
        <v>0</v>
      </c>
      <c r="S1090" s="136">
        <v>0</v>
      </c>
      <c r="T1090" s="137">
        <f>S1090*H1090</f>
        <v>0</v>
      </c>
      <c r="AR1090" s="138" t="s">
        <v>172</v>
      </c>
      <c r="AT1090" s="138" t="s">
        <v>167</v>
      </c>
      <c r="AU1090" s="138" t="s">
        <v>84</v>
      </c>
      <c r="AY1090" s="17" t="s">
        <v>165</v>
      </c>
      <c r="BE1090" s="139">
        <f>IF(N1090="základní",J1090,0)</f>
        <v>0</v>
      </c>
      <c r="BF1090" s="139">
        <f>IF(N1090="snížená",J1090,0)</f>
        <v>0</v>
      </c>
      <c r="BG1090" s="139">
        <f>IF(N1090="zákl. přenesená",J1090,0)</f>
        <v>0</v>
      </c>
      <c r="BH1090" s="139">
        <f>IF(N1090="sníž. přenesená",J1090,0)</f>
        <v>0</v>
      </c>
      <c r="BI1090" s="139">
        <f>IF(N1090="nulová",J1090,0)</f>
        <v>0</v>
      </c>
      <c r="BJ1090" s="17" t="s">
        <v>14</v>
      </c>
      <c r="BK1090" s="139">
        <f>ROUND(I1090*H1090,2)</f>
        <v>0</v>
      </c>
      <c r="BL1090" s="17" t="s">
        <v>172</v>
      </c>
      <c r="BM1090" s="138" t="s">
        <v>1219</v>
      </c>
    </row>
    <row r="1091" spans="2:65" s="1" customFormat="1">
      <c r="B1091" s="32"/>
      <c r="D1091" s="140" t="s">
        <v>174</v>
      </c>
      <c r="F1091" s="141" t="s">
        <v>1220</v>
      </c>
      <c r="I1091" s="142"/>
      <c r="L1091" s="32"/>
      <c r="M1091" s="143"/>
      <c r="T1091" s="53"/>
      <c r="AT1091" s="17" t="s">
        <v>174</v>
      </c>
      <c r="AU1091" s="17" t="s">
        <v>84</v>
      </c>
    </row>
    <row r="1092" spans="2:65" s="12" customFormat="1" ht="20.399999999999999">
      <c r="B1092" s="144"/>
      <c r="D1092" s="145" t="s">
        <v>176</v>
      </c>
      <c r="E1092" s="146" t="s">
        <v>19</v>
      </c>
      <c r="F1092" s="147" t="s">
        <v>1201</v>
      </c>
      <c r="H1092" s="146" t="s">
        <v>19</v>
      </c>
      <c r="I1092" s="148"/>
      <c r="L1092" s="144"/>
      <c r="M1092" s="149"/>
      <c r="T1092" s="150"/>
      <c r="AT1092" s="146" t="s">
        <v>176</v>
      </c>
      <c r="AU1092" s="146" t="s">
        <v>84</v>
      </c>
      <c r="AV1092" s="12" t="s">
        <v>14</v>
      </c>
      <c r="AW1092" s="12" t="s">
        <v>37</v>
      </c>
      <c r="AX1092" s="12" t="s">
        <v>75</v>
      </c>
      <c r="AY1092" s="146" t="s">
        <v>165</v>
      </c>
    </row>
    <row r="1093" spans="2:65" s="13" customFormat="1">
      <c r="B1093" s="151"/>
      <c r="D1093" s="145" t="s">
        <v>176</v>
      </c>
      <c r="E1093" s="152" t="s">
        <v>19</v>
      </c>
      <c r="F1093" s="153" t="s">
        <v>1202</v>
      </c>
      <c r="H1093" s="154">
        <v>2.72</v>
      </c>
      <c r="I1093" s="155"/>
      <c r="L1093" s="151"/>
      <c r="M1093" s="156"/>
      <c r="T1093" s="157"/>
      <c r="AT1093" s="152" t="s">
        <v>176</v>
      </c>
      <c r="AU1093" s="152" t="s">
        <v>84</v>
      </c>
      <c r="AV1093" s="13" t="s">
        <v>84</v>
      </c>
      <c r="AW1093" s="13" t="s">
        <v>37</v>
      </c>
      <c r="AX1093" s="13" t="s">
        <v>75</v>
      </c>
      <c r="AY1093" s="152" t="s">
        <v>165</v>
      </c>
    </row>
    <row r="1094" spans="2:65" s="12" customFormat="1">
      <c r="B1094" s="144"/>
      <c r="D1094" s="145" t="s">
        <v>176</v>
      </c>
      <c r="E1094" s="146" t="s">
        <v>19</v>
      </c>
      <c r="F1094" s="147" t="s">
        <v>1194</v>
      </c>
      <c r="H1094" s="146" t="s">
        <v>19</v>
      </c>
      <c r="I1094" s="148"/>
      <c r="L1094" s="144"/>
      <c r="M1094" s="149"/>
      <c r="T1094" s="150"/>
      <c r="AT1094" s="146" t="s">
        <v>176</v>
      </c>
      <c r="AU1094" s="146" t="s">
        <v>84</v>
      </c>
      <c r="AV1094" s="12" t="s">
        <v>14</v>
      </c>
      <c r="AW1094" s="12" t="s">
        <v>37</v>
      </c>
      <c r="AX1094" s="12" t="s">
        <v>75</v>
      </c>
      <c r="AY1094" s="146" t="s">
        <v>165</v>
      </c>
    </row>
    <row r="1095" spans="2:65" s="13" customFormat="1">
      <c r="B1095" s="151"/>
      <c r="D1095" s="145" t="s">
        <v>176</v>
      </c>
      <c r="E1095" s="152" t="s">
        <v>19</v>
      </c>
      <c r="F1095" s="153" t="s">
        <v>1195</v>
      </c>
      <c r="H1095" s="154">
        <v>27.446999999999999</v>
      </c>
      <c r="I1095" s="155"/>
      <c r="L1095" s="151"/>
      <c r="M1095" s="156"/>
      <c r="T1095" s="157"/>
      <c r="AT1095" s="152" t="s">
        <v>176</v>
      </c>
      <c r="AU1095" s="152" t="s">
        <v>84</v>
      </c>
      <c r="AV1095" s="13" t="s">
        <v>84</v>
      </c>
      <c r="AW1095" s="13" t="s">
        <v>37</v>
      </c>
      <c r="AX1095" s="13" t="s">
        <v>75</v>
      </c>
      <c r="AY1095" s="152" t="s">
        <v>165</v>
      </c>
    </row>
    <row r="1096" spans="2:65" s="14" customFormat="1">
      <c r="B1096" s="158"/>
      <c r="D1096" s="145" t="s">
        <v>176</v>
      </c>
      <c r="E1096" s="159" t="s">
        <v>19</v>
      </c>
      <c r="F1096" s="160" t="s">
        <v>179</v>
      </c>
      <c r="H1096" s="161">
        <v>30.167000000000002</v>
      </c>
      <c r="I1096" s="162"/>
      <c r="L1096" s="158"/>
      <c r="M1096" s="163"/>
      <c r="T1096" s="164"/>
      <c r="AT1096" s="159" t="s">
        <v>176</v>
      </c>
      <c r="AU1096" s="159" t="s">
        <v>84</v>
      </c>
      <c r="AV1096" s="14" t="s">
        <v>172</v>
      </c>
      <c r="AW1096" s="14" t="s">
        <v>37</v>
      </c>
      <c r="AX1096" s="14" t="s">
        <v>14</v>
      </c>
      <c r="AY1096" s="159" t="s">
        <v>165</v>
      </c>
    </row>
    <row r="1097" spans="2:65" s="1" customFormat="1" ht="21.75" customHeight="1">
      <c r="B1097" s="32"/>
      <c r="C1097" s="127" t="s">
        <v>1221</v>
      </c>
      <c r="D1097" s="127" t="s">
        <v>167</v>
      </c>
      <c r="E1097" s="128" t="s">
        <v>1222</v>
      </c>
      <c r="F1097" s="129" t="s">
        <v>1223</v>
      </c>
      <c r="G1097" s="130" t="s">
        <v>307</v>
      </c>
      <c r="H1097" s="131">
        <v>2.3029999999999999</v>
      </c>
      <c r="I1097" s="132"/>
      <c r="J1097" s="133">
        <f>ROUND(I1097*H1097,2)</f>
        <v>0</v>
      </c>
      <c r="K1097" s="129" t="s">
        <v>171</v>
      </c>
      <c r="L1097" s="32"/>
      <c r="M1097" s="134" t="s">
        <v>19</v>
      </c>
      <c r="N1097" s="135" t="s">
        <v>46</v>
      </c>
      <c r="P1097" s="136">
        <f>O1097*H1097</f>
        <v>0</v>
      </c>
      <c r="Q1097" s="136">
        <v>1.06277</v>
      </c>
      <c r="R1097" s="136">
        <f>Q1097*H1097</f>
        <v>2.4475593099999999</v>
      </c>
      <c r="S1097" s="136">
        <v>0</v>
      </c>
      <c r="T1097" s="137">
        <f>S1097*H1097</f>
        <v>0</v>
      </c>
      <c r="AR1097" s="138" t="s">
        <v>172</v>
      </c>
      <c r="AT1097" s="138" t="s">
        <v>167</v>
      </c>
      <c r="AU1097" s="138" t="s">
        <v>84</v>
      </c>
      <c r="AY1097" s="17" t="s">
        <v>165</v>
      </c>
      <c r="BE1097" s="139">
        <f>IF(N1097="základní",J1097,0)</f>
        <v>0</v>
      </c>
      <c r="BF1097" s="139">
        <f>IF(N1097="snížená",J1097,0)</f>
        <v>0</v>
      </c>
      <c r="BG1097" s="139">
        <f>IF(N1097="zákl. přenesená",J1097,0)</f>
        <v>0</v>
      </c>
      <c r="BH1097" s="139">
        <f>IF(N1097="sníž. přenesená",J1097,0)</f>
        <v>0</v>
      </c>
      <c r="BI1097" s="139">
        <f>IF(N1097="nulová",J1097,0)</f>
        <v>0</v>
      </c>
      <c r="BJ1097" s="17" t="s">
        <v>14</v>
      </c>
      <c r="BK1097" s="139">
        <f>ROUND(I1097*H1097,2)</f>
        <v>0</v>
      </c>
      <c r="BL1097" s="17" t="s">
        <v>172</v>
      </c>
      <c r="BM1097" s="138" t="s">
        <v>1224</v>
      </c>
    </row>
    <row r="1098" spans="2:65" s="1" customFormat="1">
      <c r="B1098" s="32"/>
      <c r="D1098" s="140" t="s">
        <v>174</v>
      </c>
      <c r="F1098" s="141" t="s">
        <v>1225</v>
      </c>
      <c r="I1098" s="142"/>
      <c r="L1098" s="32"/>
      <c r="M1098" s="143"/>
      <c r="T1098" s="53"/>
      <c r="AT1098" s="17" t="s">
        <v>174</v>
      </c>
      <c r="AU1098" s="17" t="s">
        <v>84</v>
      </c>
    </row>
    <row r="1099" spans="2:65" s="12" customFormat="1" ht="20.399999999999999">
      <c r="B1099" s="144"/>
      <c r="D1099" s="145" t="s">
        <v>176</v>
      </c>
      <c r="E1099" s="146" t="s">
        <v>19</v>
      </c>
      <c r="F1099" s="147" t="s">
        <v>1226</v>
      </c>
      <c r="H1099" s="146" t="s">
        <v>19</v>
      </c>
      <c r="I1099" s="148"/>
      <c r="L1099" s="144"/>
      <c r="M1099" s="149"/>
      <c r="T1099" s="150"/>
      <c r="AT1099" s="146" t="s">
        <v>176</v>
      </c>
      <c r="AU1099" s="146" t="s">
        <v>84</v>
      </c>
      <c r="AV1099" s="12" t="s">
        <v>14</v>
      </c>
      <c r="AW1099" s="12" t="s">
        <v>37</v>
      </c>
      <c r="AX1099" s="12" t="s">
        <v>75</v>
      </c>
      <c r="AY1099" s="146" t="s">
        <v>165</v>
      </c>
    </row>
    <row r="1100" spans="2:65" s="13" customFormat="1">
      <c r="B1100" s="151"/>
      <c r="D1100" s="145" t="s">
        <v>176</v>
      </c>
      <c r="E1100" s="152" t="s">
        <v>19</v>
      </c>
      <c r="F1100" s="153" t="s">
        <v>1227</v>
      </c>
      <c r="H1100" s="154">
        <v>5.8000000000000003E-2</v>
      </c>
      <c r="I1100" s="155"/>
      <c r="L1100" s="151"/>
      <c r="M1100" s="156"/>
      <c r="T1100" s="157"/>
      <c r="AT1100" s="152" t="s">
        <v>176</v>
      </c>
      <c r="AU1100" s="152" t="s">
        <v>84</v>
      </c>
      <c r="AV1100" s="13" t="s">
        <v>84</v>
      </c>
      <c r="AW1100" s="13" t="s">
        <v>37</v>
      </c>
      <c r="AX1100" s="13" t="s">
        <v>75</v>
      </c>
      <c r="AY1100" s="152" t="s">
        <v>165</v>
      </c>
    </row>
    <row r="1101" spans="2:65" s="12" customFormat="1" ht="20.399999999999999">
      <c r="B1101" s="144"/>
      <c r="D1101" s="145" t="s">
        <v>176</v>
      </c>
      <c r="E1101" s="146" t="s">
        <v>19</v>
      </c>
      <c r="F1101" s="147" t="s">
        <v>1228</v>
      </c>
      <c r="H1101" s="146" t="s">
        <v>19</v>
      </c>
      <c r="I1101" s="148"/>
      <c r="L1101" s="144"/>
      <c r="M1101" s="149"/>
      <c r="T1101" s="150"/>
      <c r="AT1101" s="146" t="s">
        <v>176</v>
      </c>
      <c r="AU1101" s="146" t="s">
        <v>84</v>
      </c>
      <c r="AV1101" s="12" t="s">
        <v>14</v>
      </c>
      <c r="AW1101" s="12" t="s">
        <v>37</v>
      </c>
      <c r="AX1101" s="12" t="s">
        <v>75</v>
      </c>
      <c r="AY1101" s="146" t="s">
        <v>165</v>
      </c>
    </row>
    <row r="1102" spans="2:65" s="13" customFormat="1">
      <c r="B1102" s="151"/>
      <c r="D1102" s="145" t="s">
        <v>176</v>
      </c>
      <c r="E1102" s="152" t="s">
        <v>19</v>
      </c>
      <c r="F1102" s="153" t="s">
        <v>1229</v>
      </c>
      <c r="H1102" s="154">
        <v>1.59</v>
      </c>
      <c r="I1102" s="155"/>
      <c r="L1102" s="151"/>
      <c r="M1102" s="156"/>
      <c r="T1102" s="157"/>
      <c r="AT1102" s="152" t="s">
        <v>176</v>
      </c>
      <c r="AU1102" s="152" t="s">
        <v>84</v>
      </c>
      <c r="AV1102" s="13" t="s">
        <v>84</v>
      </c>
      <c r="AW1102" s="13" t="s">
        <v>37</v>
      </c>
      <c r="AX1102" s="13" t="s">
        <v>75</v>
      </c>
      <c r="AY1102" s="152" t="s">
        <v>165</v>
      </c>
    </row>
    <row r="1103" spans="2:65" s="12" customFormat="1" ht="20.399999999999999">
      <c r="B1103" s="144"/>
      <c r="D1103" s="145" t="s">
        <v>176</v>
      </c>
      <c r="E1103" s="146" t="s">
        <v>19</v>
      </c>
      <c r="F1103" s="147" t="s">
        <v>1230</v>
      </c>
      <c r="H1103" s="146" t="s">
        <v>19</v>
      </c>
      <c r="I1103" s="148"/>
      <c r="L1103" s="144"/>
      <c r="M1103" s="149"/>
      <c r="T1103" s="150"/>
      <c r="AT1103" s="146" t="s">
        <v>176</v>
      </c>
      <c r="AU1103" s="146" t="s">
        <v>84</v>
      </c>
      <c r="AV1103" s="12" t="s">
        <v>14</v>
      </c>
      <c r="AW1103" s="12" t="s">
        <v>37</v>
      </c>
      <c r="AX1103" s="12" t="s">
        <v>75</v>
      </c>
      <c r="AY1103" s="146" t="s">
        <v>165</v>
      </c>
    </row>
    <row r="1104" spans="2:65" s="13" customFormat="1">
      <c r="B1104" s="151"/>
      <c r="D1104" s="145" t="s">
        <v>176</v>
      </c>
      <c r="E1104" s="152" t="s">
        <v>19</v>
      </c>
      <c r="F1104" s="153" t="s">
        <v>1231</v>
      </c>
      <c r="H1104" s="154">
        <v>0.61099999999999999</v>
      </c>
      <c r="I1104" s="155"/>
      <c r="L1104" s="151"/>
      <c r="M1104" s="156"/>
      <c r="T1104" s="157"/>
      <c r="AT1104" s="152" t="s">
        <v>176</v>
      </c>
      <c r="AU1104" s="152" t="s">
        <v>84</v>
      </c>
      <c r="AV1104" s="13" t="s">
        <v>84</v>
      </c>
      <c r="AW1104" s="13" t="s">
        <v>37</v>
      </c>
      <c r="AX1104" s="13" t="s">
        <v>75</v>
      </c>
      <c r="AY1104" s="152" t="s">
        <v>165</v>
      </c>
    </row>
    <row r="1105" spans="2:65" s="12" customFormat="1" ht="20.399999999999999">
      <c r="B1105" s="144"/>
      <c r="D1105" s="145" t="s">
        <v>176</v>
      </c>
      <c r="E1105" s="146" t="s">
        <v>19</v>
      </c>
      <c r="F1105" s="147" t="s">
        <v>1232</v>
      </c>
      <c r="H1105" s="146" t="s">
        <v>19</v>
      </c>
      <c r="I1105" s="148"/>
      <c r="L1105" s="144"/>
      <c r="M1105" s="149"/>
      <c r="T1105" s="150"/>
      <c r="AT1105" s="146" t="s">
        <v>176</v>
      </c>
      <c r="AU1105" s="146" t="s">
        <v>84</v>
      </c>
      <c r="AV1105" s="12" t="s">
        <v>14</v>
      </c>
      <c r="AW1105" s="12" t="s">
        <v>37</v>
      </c>
      <c r="AX1105" s="12" t="s">
        <v>75</v>
      </c>
      <c r="AY1105" s="146" t="s">
        <v>165</v>
      </c>
    </row>
    <row r="1106" spans="2:65" s="13" customFormat="1">
      <c r="B1106" s="151"/>
      <c r="D1106" s="145" t="s">
        <v>176</v>
      </c>
      <c r="E1106" s="152" t="s">
        <v>19</v>
      </c>
      <c r="F1106" s="153" t="s">
        <v>1233</v>
      </c>
      <c r="H1106" s="154">
        <v>4.3999999999999997E-2</v>
      </c>
      <c r="I1106" s="155"/>
      <c r="L1106" s="151"/>
      <c r="M1106" s="156"/>
      <c r="T1106" s="157"/>
      <c r="AT1106" s="152" t="s">
        <v>176</v>
      </c>
      <c r="AU1106" s="152" t="s">
        <v>84</v>
      </c>
      <c r="AV1106" s="13" t="s">
        <v>84</v>
      </c>
      <c r="AW1106" s="13" t="s">
        <v>37</v>
      </c>
      <c r="AX1106" s="13" t="s">
        <v>75</v>
      </c>
      <c r="AY1106" s="152" t="s">
        <v>165</v>
      </c>
    </row>
    <row r="1107" spans="2:65" s="14" customFormat="1">
      <c r="B1107" s="158"/>
      <c r="D1107" s="145" t="s">
        <v>176</v>
      </c>
      <c r="E1107" s="159" t="s">
        <v>19</v>
      </c>
      <c r="F1107" s="160" t="s">
        <v>179</v>
      </c>
      <c r="H1107" s="161">
        <v>2.3029999999999999</v>
      </c>
      <c r="I1107" s="162"/>
      <c r="L1107" s="158"/>
      <c r="M1107" s="163"/>
      <c r="T1107" s="164"/>
      <c r="AT1107" s="159" t="s">
        <v>176</v>
      </c>
      <c r="AU1107" s="159" t="s">
        <v>84</v>
      </c>
      <c r="AV1107" s="14" t="s">
        <v>172</v>
      </c>
      <c r="AW1107" s="14" t="s">
        <v>37</v>
      </c>
      <c r="AX1107" s="14" t="s">
        <v>14</v>
      </c>
      <c r="AY1107" s="159" t="s">
        <v>165</v>
      </c>
    </row>
    <row r="1108" spans="2:65" s="1" customFormat="1" ht="24.15" customHeight="1">
      <c r="B1108" s="32"/>
      <c r="C1108" s="127" t="s">
        <v>1234</v>
      </c>
      <c r="D1108" s="127" t="s">
        <v>167</v>
      </c>
      <c r="E1108" s="128" t="s">
        <v>1235</v>
      </c>
      <c r="F1108" s="129" t="s">
        <v>1236</v>
      </c>
      <c r="G1108" s="130" t="s">
        <v>170</v>
      </c>
      <c r="H1108" s="131">
        <v>206.1</v>
      </c>
      <c r="I1108" s="132"/>
      <c r="J1108" s="133">
        <f>ROUND(I1108*H1108,2)</f>
        <v>0</v>
      </c>
      <c r="K1108" s="129" t="s">
        <v>171</v>
      </c>
      <c r="L1108" s="32"/>
      <c r="M1108" s="134" t="s">
        <v>19</v>
      </c>
      <c r="N1108" s="135" t="s">
        <v>46</v>
      </c>
      <c r="P1108" s="136">
        <f>O1108*H1108</f>
        <v>0</v>
      </c>
      <c r="Q1108" s="136">
        <v>7.8539999999999999E-2</v>
      </c>
      <c r="R1108" s="136">
        <f>Q1108*H1108</f>
        <v>16.187093999999998</v>
      </c>
      <c r="S1108" s="136">
        <v>0</v>
      </c>
      <c r="T1108" s="137">
        <f>S1108*H1108</f>
        <v>0</v>
      </c>
      <c r="AR1108" s="138" t="s">
        <v>172</v>
      </c>
      <c r="AT1108" s="138" t="s">
        <v>167</v>
      </c>
      <c r="AU1108" s="138" t="s">
        <v>84</v>
      </c>
      <c r="AY1108" s="17" t="s">
        <v>165</v>
      </c>
      <c r="BE1108" s="139">
        <f>IF(N1108="základní",J1108,0)</f>
        <v>0</v>
      </c>
      <c r="BF1108" s="139">
        <f>IF(N1108="snížená",J1108,0)</f>
        <v>0</v>
      </c>
      <c r="BG1108" s="139">
        <f>IF(N1108="zákl. přenesená",J1108,0)</f>
        <v>0</v>
      </c>
      <c r="BH1108" s="139">
        <f>IF(N1108="sníž. přenesená",J1108,0)</f>
        <v>0</v>
      </c>
      <c r="BI1108" s="139">
        <f>IF(N1108="nulová",J1108,0)</f>
        <v>0</v>
      </c>
      <c r="BJ1108" s="17" t="s">
        <v>14</v>
      </c>
      <c r="BK1108" s="139">
        <f>ROUND(I1108*H1108,2)</f>
        <v>0</v>
      </c>
      <c r="BL1108" s="17" t="s">
        <v>172</v>
      </c>
      <c r="BM1108" s="138" t="s">
        <v>1237</v>
      </c>
    </row>
    <row r="1109" spans="2:65" s="1" customFormat="1">
      <c r="B1109" s="32"/>
      <c r="D1109" s="140" t="s">
        <v>174</v>
      </c>
      <c r="F1109" s="141" t="s">
        <v>1238</v>
      </c>
      <c r="I1109" s="142"/>
      <c r="L1109" s="32"/>
      <c r="M1109" s="143"/>
      <c r="T1109" s="53"/>
      <c r="AT1109" s="17" t="s">
        <v>174</v>
      </c>
      <c r="AU1109" s="17" t="s">
        <v>84</v>
      </c>
    </row>
    <row r="1110" spans="2:65" s="12" customFormat="1" ht="20.399999999999999">
      <c r="B1110" s="144"/>
      <c r="D1110" s="145" t="s">
        <v>176</v>
      </c>
      <c r="E1110" s="146" t="s">
        <v>19</v>
      </c>
      <c r="F1110" s="147" t="s">
        <v>1239</v>
      </c>
      <c r="H1110" s="146" t="s">
        <v>19</v>
      </c>
      <c r="I1110" s="148"/>
      <c r="L1110" s="144"/>
      <c r="M1110" s="149"/>
      <c r="T1110" s="150"/>
      <c r="AT1110" s="146" t="s">
        <v>176</v>
      </c>
      <c r="AU1110" s="146" t="s">
        <v>84</v>
      </c>
      <c r="AV1110" s="12" t="s">
        <v>14</v>
      </c>
      <c r="AW1110" s="12" t="s">
        <v>37</v>
      </c>
      <c r="AX1110" s="12" t="s">
        <v>75</v>
      </c>
      <c r="AY1110" s="146" t="s">
        <v>165</v>
      </c>
    </row>
    <row r="1111" spans="2:65" s="13" customFormat="1">
      <c r="B1111" s="151"/>
      <c r="D1111" s="145" t="s">
        <v>176</v>
      </c>
      <c r="E1111" s="152" t="s">
        <v>19</v>
      </c>
      <c r="F1111" s="153" t="s">
        <v>1240</v>
      </c>
      <c r="H1111" s="154">
        <v>206.1</v>
      </c>
      <c r="I1111" s="155"/>
      <c r="L1111" s="151"/>
      <c r="M1111" s="156"/>
      <c r="T1111" s="157"/>
      <c r="AT1111" s="152" t="s">
        <v>176</v>
      </c>
      <c r="AU1111" s="152" t="s">
        <v>84</v>
      </c>
      <c r="AV1111" s="13" t="s">
        <v>84</v>
      </c>
      <c r="AW1111" s="13" t="s">
        <v>37</v>
      </c>
      <c r="AX1111" s="13" t="s">
        <v>75</v>
      </c>
      <c r="AY1111" s="152" t="s">
        <v>165</v>
      </c>
    </row>
    <row r="1112" spans="2:65" s="14" customFormat="1">
      <c r="B1112" s="158"/>
      <c r="D1112" s="145" t="s">
        <v>176</v>
      </c>
      <c r="E1112" s="159" t="s">
        <v>19</v>
      </c>
      <c r="F1112" s="160" t="s">
        <v>179</v>
      </c>
      <c r="H1112" s="161">
        <v>206.1</v>
      </c>
      <c r="I1112" s="162"/>
      <c r="L1112" s="158"/>
      <c r="M1112" s="163"/>
      <c r="T1112" s="164"/>
      <c r="AT1112" s="159" t="s">
        <v>176</v>
      </c>
      <c r="AU1112" s="159" t="s">
        <v>84</v>
      </c>
      <c r="AV1112" s="14" t="s">
        <v>172</v>
      </c>
      <c r="AW1112" s="14" t="s">
        <v>37</v>
      </c>
      <c r="AX1112" s="14" t="s">
        <v>14</v>
      </c>
      <c r="AY1112" s="159" t="s">
        <v>165</v>
      </c>
    </row>
    <row r="1113" spans="2:65" s="1" customFormat="1" ht="24.15" customHeight="1">
      <c r="B1113" s="32"/>
      <c r="C1113" s="127" t="s">
        <v>1241</v>
      </c>
      <c r="D1113" s="127" t="s">
        <v>167</v>
      </c>
      <c r="E1113" s="128" t="s">
        <v>1242</v>
      </c>
      <c r="F1113" s="129" t="s">
        <v>1243</v>
      </c>
      <c r="G1113" s="130" t="s">
        <v>170</v>
      </c>
      <c r="H1113" s="131">
        <v>206.1</v>
      </c>
      <c r="I1113" s="132"/>
      <c r="J1113" s="133">
        <f>ROUND(I1113*H1113,2)</f>
        <v>0</v>
      </c>
      <c r="K1113" s="129" t="s">
        <v>171</v>
      </c>
      <c r="L1113" s="32"/>
      <c r="M1113" s="134" t="s">
        <v>19</v>
      </c>
      <c r="N1113" s="135" t="s">
        <v>46</v>
      </c>
      <c r="P1113" s="136">
        <f>O1113*H1113</f>
        <v>0</v>
      </c>
      <c r="Q1113" s="136">
        <v>0.11169999999999999</v>
      </c>
      <c r="R1113" s="136">
        <f>Q1113*H1113</f>
        <v>23.021369999999997</v>
      </c>
      <c r="S1113" s="136">
        <v>0</v>
      </c>
      <c r="T1113" s="137">
        <f>S1113*H1113</f>
        <v>0</v>
      </c>
      <c r="AR1113" s="138" t="s">
        <v>172</v>
      </c>
      <c r="AT1113" s="138" t="s">
        <v>167</v>
      </c>
      <c r="AU1113" s="138" t="s">
        <v>84</v>
      </c>
      <c r="AY1113" s="17" t="s">
        <v>165</v>
      </c>
      <c r="BE1113" s="139">
        <f>IF(N1113="základní",J1113,0)</f>
        <v>0</v>
      </c>
      <c r="BF1113" s="139">
        <f>IF(N1113="snížená",J1113,0)</f>
        <v>0</v>
      </c>
      <c r="BG1113" s="139">
        <f>IF(N1113="zákl. přenesená",J1113,0)</f>
        <v>0</v>
      </c>
      <c r="BH1113" s="139">
        <f>IF(N1113="sníž. přenesená",J1113,0)</f>
        <v>0</v>
      </c>
      <c r="BI1113" s="139">
        <f>IF(N1113="nulová",J1113,0)</f>
        <v>0</v>
      </c>
      <c r="BJ1113" s="17" t="s">
        <v>14</v>
      </c>
      <c r="BK1113" s="139">
        <f>ROUND(I1113*H1113,2)</f>
        <v>0</v>
      </c>
      <c r="BL1113" s="17" t="s">
        <v>172</v>
      </c>
      <c r="BM1113" s="138" t="s">
        <v>1244</v>
      </c>
    </row>
    <row r="1114" spans="2:65" s="1" customFormat="1">
      <c r="B1114" s="32"/>
      <c r="D1114" s="140" t="s">
        <v>174</v>
      </c>
      <c r="F1114" s="141" t="s">
        <v>1245</v>
      </c>
      <c r="I1114" s="142"/>
      <c r="L1114" s="32"/>
      <c r="M1114" s="143"/>
      <c r="T1114" s="53"/>
      <c r="AT1114" s="17" t="s">
        <v>174</v>
      </c>
      <c r="AU1114" s="17" t="s">
        <v>84</v>
      </c>
    </row>
    <row r="1115" spans="2:65" s="12" customFormat="1" ht="20.399999999999999">
      <c r="B1115" s="144"/>
      <c r="D1115" s="145" t="s">
        <v>176</v>
      </c>
      <c r="E1115" s="146" t="s">
        <v>19</v>
      </c>
      <c r="F1115" s="147" t="s">
        <v>1246</v>
      </c>
      <c r="H1115" s="146" t="s">
        <v>19</v>
      </c>
      <c r="I1115" s="148"/>
      <c r="L1115" s="144"/>
      <c r="M1115" s="149"/>
      <c r="T1115" s="150"/>
      <c r="AT1115" s="146" t="s">
        <v>176</v>
      </c>
      <c r="AU1115" s="146" t="s">
        <v>84</v>
      </c>
      <c r="AV1115" s="12" t="s">
        <v>14</v>
      </c>
      <c r="AW1115" s="12" t="s">
        <v>37</v>
      </c>
      <c r="AX1115" s="12" t="s">
        <v>75</v>
      </c>
      <c r="AY1115" s="146" t="s">
        <v>165</v>
      </c>
    </row>
    <row r="1116" spans="2:65" s="13" customFormat="1">
      <c r="B1116" s="151"/>
      <c r="D1116" s="145" t="s">
        <v>176</v>
      </c>
      <c r="E1116" s="152" t="s">
        <v>19</v>
      </c>
      <c r="F1116" s="153" t="s">
        <v>1240</v>
      </c>
      <c r="H1116" s="154">
        <v>206.1</v>
      </c>
      <c r="I1116" s="155"/>
      <c r="L1116" s="151"/>
      <c r="M1116" s="156"/>
      <c r="T1116" s="157"/>
      <c r="AT1116" s="152" t="s">
        <v>176</v>
      </c>
      <c r="AU1116" s="152" t="s">
        <v>84</v>
      </c>
      <c r="AV1116" s="13" t="s">
        <v>84</v>
      </c>
      <c r="AW1116" s="13" t="s">
        <v>37</v>
      </c>
      <c r="AX1116" s="13" t="s">
        <v>75</v>
      </c>
      <c r="AY1116" s="152" t="s">
        <v>165</v>
      </c>
    </row>
    <row r="1117" spans="2:65" s="14" customFormat="1">
      <c r="B1117" s="158"/>
      <c r="D1117" s="145" t="s">
        <v>176</v>
      </c>
      <c r="E1117" s="159" t="s">
        <v>19</v>
      </c>
      <c r="F1117" s="160" t="s">
        <v>179</v>
      </c>
      <c r="H1117" s="161">
        <v>206.1</v>
      </c>
      <c r="I1117" s="162"/>
      <c r="L1117" s="158"/>
      <c r="M1117" s="163"/>
      <c r="T1117" s="164"/>
      <c r="AT1117" s="159" t="s">
        <v>176</v>
      </c>
      <c r="AU1117" s="159" t="s">
        <v>84</v>
      </c>
      <c r="AV1117" s="14" t="s">
        <v>172</v>
      </c>
      <c r="AW1117" s="14" t="s">
        <v>37</v>
      </c>
      <c r="AX1117" s="14" t="s">
        <v>14</v>
      </c>
      <c r="AY1117" s="159" t="s">
        <v>165</v>
      </c>
    </row>
    <row r="1118" spans="2:65" s="1" customFormat="1" ht="24.15" customHeight="1">
      <c r="B1118" s="32"/>
      <c r="C1118" s="127" t="s">
        <v>1247</v>
      </c>
      <c r="D1118" s="127" t="s">
        <v>167</v>
      </c>
      <c r="E1118" s="128" t="s">
        <v>1248</v>
      </c>
      <c r="F1118" s="129" t="s">
        <v>1249</v>
      </c>
      <c r="G1118" s="130" t="s">
        <v>170</v>
      </c>
      <c r="H1118" s="131">
        <v>206.1</v>
      </c>
      <c r="I1118" s="132"/>
      <c r="J1118" s="133">
        <f>ROUND(I1118*H1118,2)</f>
        <v>0</v>
      </c>
      <c r="K1118" s="129" t="s">
        <v>171</v>
      </c>
      <c r="L1118" s="32"/>
      <c r="M1118" s="134" t="s">
        <v>19</v>
      </c>
      <c r="N1118" s="135" t="s">
        <v>46</v>
      </c>
      <c r="P1118" s="136">
        <f>O1118*H1118</f>
        <v>0</v>
      </c>
      <c r="Q1118" s="136">
        <v>1E-3</v>
      </c>
      <c r="R1118" s="136">
        <f>Q1118*H1118</f>
        <v>0.20610000000000001</v>
      </c>
      <c r="S1118" s="136">
        <v>0</v>
      </c>
      <c r="T1118" s="137">
        <f>S1118*H1118</f>
        <v>0</v>
      </c>
      <c r="AR1118" s="138" t="s">
        <v>172</v>
      </c>
      <c r="AT1118" s="138" t="s">
        <v>167</v>
      </c>
      <c r="AU1118" s="138" t="s">
        <v>84</v>
      </c>
      <c r="AY1118" s="17" t="s">
        <v>165</v>
      </c>
      <c r="BE1118" s="139">
        <f>IF(N1118="základní",J1118,0)</f>
        <v>0</v>
      </c>
      <c r="BF1118" s="139">
        <f>IF(N1118="snížená",J1118,0)</f>
        <v>0</v>
      </c>
      <c r="BG1118" s="139">
        <f>IF(N1118="zákl. přenesená",J1118,0)</f>
        <v>0</v>
      </c>
      <c r="BH1118" s="139">
        <f>IF(N1118="sníž. přenesená",J1118,0)</f>
        <v>0</v>
      </c>
      <c r="BI1118" s="139">
        <f>IF(N1118="nulová",J1118,0)</f>
        <v>0</v>
      </c>
      <c r="BJ1118" s="17" t="s">
        <v>14</v>
      </c>
      <c r="BK1118" s="139">
        <f>ROUND(I1118*H1118,2)</f>
        <v>0</v>
      </c>
      <c r="BL1118" s="17" t="s">
        <v>172</v>
      </c>
      <c r="BM1118" s="138" t="s">
        <v>1250</v>
      </c>
    </row>
    <row r="1119" spans="2:65" s="1" customFormat="1">
      <c r="B1119" s="32"/>
      <c r="D1119" s="140" t="s">
        <v>174</v>
      </c>
      <c r="F1119" s="141" t="s">
        <v>1251</v>
      </c>
      <c r="I1119" s="142"/>
      <c r="L1119" s="32"/>
      <c r="M1119" s="143"/>
      <c r="T1119" s="53"/>
      <c r="AT1119" s="17" t="s">
        <v>174</v>
      </c>
      <c r="AU1119" s="17" t="s">
        <v>84</v>
      </c>
    </row>
    <row r="1120" spans="2:65" s="12" customFormat="1" ht="20.399999999999999">
      <c r="B1120" s="144"/>
      <c r="D1120" s="145" t="s">
        <v>176</v>
      </c>
      <c r="E1120" s="146" t="s">
        <v>19</v>
      </c>
      <c r="F1120" s="147" t="s">
        <v>1246</v>
      </c>
      <c r="H1120" s="146" t="s">
        <v>19</v>
      </c>
      <c r="I1120" s="148"/>
      <c r="L1120" s="144"/>
      <c r="M1120" s="149"/>
      <c r="T1120" s="150"/>
      <c r="AT1120" s="146" t="s">
        <v>176</v>
      </c>
      <c r="AU1120" s="146" t="s">
        <v>84</v>
      </c>
      <c r="AV1120" s="12" t="s">
        <v>14</v>
      </c>
      <c r="AW1120" s="12" t="s">
        <v>37</v>
      </c>
      <c r="AX1120" s="12" t="s">
        <v>75</v>
      </c>
      <c r="AY1120" s="146" t="s">
        <v>165</v>
      </c>
    </row>
    <row r="1121" spans="2:65" s="13" customFormat="1">
      <c r="B1121" s="151"/>
      <c r="D1121" s="145" t="s">
        <v>176</v>
      </c>
      <c r="E1121" s="152" t="s">
        <v>19</v>
      </c>
      <c r="F1121" s="153" t="s">
        <v>1240</v>
      </c>
      <c r="H1121" s="154">
        <v>206.1</v>
      </c>
      <c r="I1121" s="155"/>
      <c r="L1121" s="151"/>
      <c r="M1121" s="156"/>
      <c r="T1121" s="157"/>
      <c r="AT1121" s="152" t="s">
        <v>176</v>
      </c>
      <c r="AU1121" s="152" t="s">
        <v>84</v>
      </c>
      <c r="AV1121" s="13" t="s">
        <v>84</v>
      </c>
      <c r="AW1121" s="13" t="s">
        <v>37</v>
      </c>
      <c r="AX1121" s="13" t="s">
        <v>75</v>
      </c>
      <c r="AY1121" s="152" t="s">
        <v>165</v>
      </c>
    </row>
    <row r="1122" spans="2:65" s="14" customFormat="1">
      <c r="B1122" s="158"/>
      <c r="D1122" s="145" t="s">
        <v>176</v>
      </c>
      <c r="E1122" s="159" t="s">
        <v>19</v>
      </c>
      <c r="F1122" s="160" t="s">
        <v>179</v>
      </c>
      <c r="H1122" s="161">
        <v>206.1</v>
      </c>
      <c r="I1122" s="162"/>
      <c r="L1122" s="158"/>
      <c r="M1122" s="163"/>
      <c r="T1122" s="164"/>
      <c r="AT1122" s="159" t="s">
        <v>176</v>
      </c>
      <c r="AU1122" s="159" t="s">
        <v>84</v>
      </c>
      <c r="AV1122" s="14" t="s">
        <v>172</v>
      </c>
      <c r="AW1122" s="14" t="s">
        <v>37</v>
      </c>
      <c r="AX1122" s="14" t="s">
        <v>14</v>
      </c>
      <c r="AY1122" s="159" t="s">
        <v>165</v>
      </c>
    </row>
    <row r="1123" spans="2:65" s="1" customFormat="1" ht="24.15" customHeight="1">
      <c r="B1123" s="32"/>
      <c r="C1123" s="127" t="s">
        <v>1252</v>
      </c>
      <c r="D1123" s="127" t="s">
        <v>167</v>
      </c>
      <c r="E1123" s="128" t="s">
        <v>1253</v>
      </c>
      <c r="F1123" s="129" t="s">
        <v>1254</v>
      </c>
      <c r="G1123" s="130" t="s">
        <v>170</v>
      </c>
      <c r="H1123" s="131">
        <v>449.60399999999998</v>
      </c>
      <c r="I1123" s="132"/>
      <c r="J1123" s="133">
        <f>ROUND(I1123*H1123,2)</f>
        <v>0</v>
      </c>
      <c r="K1123" s="129" t="s">
        <v>171</v>
      </c>
      <c r="L1123" s="32"/>
      <c r="M1123" s="134" t="s">
        <v>19</v>
      </c>
      <c r="N1123" s="135" t="s">
        <v>46</v>
      </c>
      <c r="P1123" s="136">
        <f>O1123*H1123</f>
        <v>0</v>
      </c>
      <c r="Q1123" s="136">
        <v>1.2999999999999999E-4</v>
      </c>
      <c r="R1123" s="136">
        <f>Q1123*H1123</f>
        <v>5.844851999999999E-2</v>
      </c>
      <c r="S1123" s="136">
        <v>0</v>
      </c>
      <c r="T1123" s="137">
        <f>S1123*H1123</f>
        <v>0</v>
      </c>
      <c r="AR1123" s="138" t="s">
        <v>172</v>
      </c>
      <c r="AT1123" s="138" t="s">
        <v>167</v>
      </c>
      <c r="AU1123" s="138" t="s">
        <v>84</v>
      </c>
      <c r="AY1123" s="17" t="s">
        <v>165</v>
      </c>
      <c r="BE1123" s="139">
        <f>IF(N1123="základní",J1123,0)</f>
        <v>0</v>
      </c>
      <c r="BF1123" s="139">
        <f>IF(N1123="snížená",J1123,0)</f>
        <v>0</v>
      </c>
      <c r="BG1123" s="139">
        <f>IF(N1123="zákl. přenesená",J1123,0)</f>
        <v>0</v>
      </c>
      <c r="BH1123" s="139">
        <f>IF(N1123="sníž. přenesená",J1123,0)</f>
        <v>0</v>
      </c>
      <c r="BI1123" s="139">
        <f>IF(N1123="nulová",J1123,0)</f>
        <v>0</v>
      </c>
      <c r="BJ1123" s="17" t="s">
        <v>14</v>
      </c>
      <c r="BK1123" s="139">
        <f>ROUND(I1123*H1123,2)</f>
        <v>0</v>
      </c>
      <c r="BL1123" s="17" t="s">
        <v>172</v>
      </c>
      <c r="BM1123" s="138" t="s">
        <v>1255</v>
      </c>
    </row>
    <row r="1124" spans="2:65" s="1" customFormat="1">
      <c r="B1124" s="32"/>
      <c r="D1124" s="140" t="s">
        <v>174</v>
      </c>
      <c r="F1124" s="141" t="s">
        <v>1256</v>
      </c>
      <c r="I1124" s="142"/>
      <c r="L1124" s="32"/>
      <c r="M1124" s="143"/>
      <c r="T1124" s="53"/>
      <c r="AT1124" s="17" t="s">
        <v>174</v>
      </c>
      <c r="AU1124" s="17" t="s">
        <v>84</v>
      </c>
    </row>
    <row r="1125" spans="2:65" s="12" customFormat="1" ht="20.399999999999999">
      <c r="B1125" s="144"/>
      <c r="D1125" s="145" t="s">
        <v>176</v>
      </c>
      <c r="E1125" s="146" t="s">
        <v>19</v>
      </c>
      <c r="F1125" s="147" t="s">
        <v>1257</v>
      </c>
      <c r="H1125" s="146" t="s">
        <v>19</v>
      </c>
      <c r="I1125" s="148"/>
      <c r="L1125" s="144"/>
      <c r="M1125" s="149"/>
      <c r="T1125" s="150"/>
      <c r="AT1125" s="146" t="s">
        <v>176</v>
      </c>
      <c r="AU1125" s="146" t="s">
        <v>84</v>
      </c>
      <c r="AV1125" s="12" t="s">
        <v>14</v>
      </c>
      <c r="AW1125" s="12" t="s">
        <v>37</v>
      </c>
      <c r="AX1125" s="12" t="s">
        <v>75</v>
      </c>
      <c r="AY1125" s="146" t="s">
        <v>165</v>
      </c>
    </row>
    <row r="1126" spans="2:65" s="13" customFormat="1">
      <c r="B1126" s="151"/>
      <c r="D1126" s="145" t="s">
        <v>176</v>
      </c>
      <c r="E1126" s="152" t="s">
        <v>19</v>
      </c>
      <c r="F1126" s="153" t="s">
        <v>276</v>
      </c>
      <c r="H1126" s="154">
        <v>18</v>
      </c>
      <c r="I1126" s="155"/>
      <c r="L1126" s="151"/>
      <c r="M1126" s="156"/>
      <c r="T1126" s="157"/>
      <c r="AT1126" s="152" t="s">
        <v>176</v>
      </c>
      <c r="AU1126" s="152" t="s">
        <v>84</v>
      </c>
      <c r="AV1126" s="13" t="s">
        <v>84</v>
      </c>
      <c r="AW1126" s="13" t="s">
        <v>37</v>
      </c>
      <c r="AX1126" s="13" t="s">
        <v>75</v>
      </c>
      <c r="AY1126" s="152" t="s">
        <v>165</v>
      </c>
    </row>
    <row r="1127" spans="2:65" s="12" customFormat="1">
      <c r="B1127" s="144"/>
      <c r="D1127" s="145" t="s">
        <v>176</v>
      </c>
      <c r="E1127" s="146" t="s">
        <v>19</v>
      </c>
      <c r="F1127" s="147" t="s">
        <v>1258</v>
      </c>
      <c r="H1127" s="146" t="s">
        <v>19</v>
      </c>
      <c r="I1127" s="148"/>
      <c r="L1127" s="144"/>
      <c r="M1127" s="149"/>
      <c r="T1127" s="150"/>
      <c r="AT1127" s="146" t="s">
        <v>176</v>
      </c>
      <c r="AU1127" s="146" t="s">
        <v>84</v>
      </c>
      <c r="AV1127" s="12" t="s">
        <v>14</v>
      </c>
      <c r="AW1127" s="12" t="s">
        <v>37</v>
      </c>
      <c r="AX1127" s="12" t="s">
        <v>75</v>
      </c>
      <c r="AY1127" s="146" t="s">
        <v>165</v>
      </c>
    </row>
    <row r="1128" spans="2:65" s="13" customFormat="1">
      <c r="B1128" s="151"/>
      <c r="D1128" s="145" t="s">
        <v>176</v>
      </c>
      <c r="E1128" s="152" t="s">
        <v>19</v>
      </c>
      <c r="F1128" s="153" t="s">
        <v>284</v>
      </c>
      <c r="H1128" s="154">
        <v>17</v>
      </c>
      <c r="I1128" s="155"/>
      <c r="L1128" s="151"/>
      <c r="M1128" s="156"/>
      <c r="T1128" s="157"/>
      <c r="AT1128" s="152" t="s">
        <v>176</v>
      </c>
      <c r="AU1128" s="152" t="s">
        <v>84</v>
      </c>
      <c r="AV1128" s="13" t="s">
        <v>84</v>
      </c>
      <c r="AW1128" s="13" t="s">
        <v>37</v>
      </c>
      <c r="AX1128" s="13" t="s">
        <v>75</v>
      </c>
      <c r="AY1128" s="152" t="s">
        <v>165</v>
      </c>
    </row>
    <row r="1129" spans="2:65" s="12" customFormat="1" ht="20.399999999999999">
      <c r="B1129" s="144"/>
      <c r="D1129" s="145" t="s">
        <v>176</v>
      </c>
      <c r="E1129" s="146" t="s">
        <v>19</v>
      </c>
      <c r="F1129" s="147" t="s">
        <v>943</v>
      </c>
      <c r="H1129" s="146" t="s">
        <v>19</v>
      </c>
      <c r="I1129" s="148"/>
      <c r="L1129" s="144"/>
      <c r="M1129" s="149"/>
      <c r="T1129" s="150"/>
      <c r="AT1129" s="146" t="s">
        <v>176</v>
      </c>
      <c r="AU1129" s="146" t="s">
        <v>84</v>
      </c>
      <c r="AV1129" s="12" t="s">
        <v>14</v>
      </c>
      <c r="AW1129" s="12" t="s">
        <v>37</v>
      </c>
      <c r="AX1129" s="12" t="s">
        <v>75</v>
      </c>
      <c r="AY1129" s="146" t="s">
        <v>165</v>
      </c>
    </row>
    <row r="1130" spans="2:65" s="13" customFormat="1">
      <c r="B1130" s="151"/>
      <c r="D1130" s="145" t="s">
        <v>176</v>
      </c>
      <c r="E1130" s="152" t="s">
        <v>19</v>
      </c>
      <c r="F1130" s="153" t="s">
        <v>1259</v>
      </c>
      <c r="H1130" s="154">
        <v>13.779</v>
      </c>
      <c r="I1130" s="155"/>
      <c r="L1130" s="151"/>
      <c r="M1130" s="156"/>
      <c r="T1130" s="157"/>
      <c r="AT1130" s="152" t="s">
        <v>176</v>
      </c>
      <c r="AU1130" s="152" t="s">
        <v>84</v>
      </c>
      <c r="AV1130" s="13" t="s">
        <v>84</v>
      </c>
      <c r="AW1130" s="13" t="s">
        <v>37</v>
      </c>
      <c r="AX1130" s="13" t="s">
        <v>75</v>
      </c>
      <c r="AY1130" s="152" t="s">
        <v>165</v>
      </c>
    </row>
    <row r="1131" spans="2:65" s="12" customFormat="1">
      <c r="B1131" s="144"/>
      <c r="D1131" s="145" t="s">
        <v>176</v>
      </c>
      <c r="E1131" s="146" t="s">
        <v>19</v>
      </c>
      <c r="F1131" s="147" t="s">
        <v>1260</v>
      </c>
      <c r="H1131" s="146" t="s">
        <v>19</v>
      </c>
      <c r="I1131" s="148"/>
      <c r="L1131" s="144"/>
      <c r="M1131" s="149"/>
      <c r="T1131" s="150"/>
      <c r="AT1131" s="146" t="s">
        <v>176</v>
      </c>
      <c r="AU1131" s="146" t="s">
        <v>84</v>
      </c>
      <c r="AV1131" s="12" t="s">
        <v>14</v>
      </c>
      <c r="AW1131" s="12" t="s">
        <v>37</v>
      </c>
      <c r="AX1131" s="12" t="s">
        <v>75</v>
      </c>
      <c r="AY1131" s="146" t="s">
        <v>165</v>
      </c>
    </row>
    <row r="1132" spans="2:65" s="13" customFormat="1">
      <c r="B1132" s="151"/>
      <c r="D1132" s="145" t="s">
        <v>176</v>
      </c>
      <c r="E1132" s="152" t="s">
        <v>19</v>
      </c>
      <c r="F1132" s="153" t="s">
        <v>1261</v>
      </c>
      <c r="H1132" s="154">
        <v>2.9750000000000001</v>
      </c>
      <c r="I1132" s="155"/>
      <c r="L1132" s="151"/>
      <c r="M1132" s="156"/>
      <c r="T1132" s="157"/>
      <c r="AT1132" s="152" t="s">
        <v>176</v>
      </c>
      <c r="AU1132" s="152" t="s">
        <v>84</v>
      </c>
      <c r="AV1132" s="13" t="s">
        <v>84</v>
      </c>
      <c r="AW1132" s="13" t="s">
        <v>37</v>
      </c>
      <c r="AX1132" s="13" t="s">
        <v>75</v>
      </c>
      <c r="AY1132" s="152" t="s">
        <v>165</v>
      </c>
    </row>
    <row r="1133" spans="2:65" s="12" customFormat="1">
      <c r="B1133" s="144"/>
      <c r="D1133" s="145" t="s">
        <v>176</v>
      </c>
      <c r="E1133" s="146" t="s">
        <v>19</v>
      </c>
      <c r="F1133" s="147" t="s">
        <v>1260</v>
      </c>
      <c r="H1133" s="146" t="s">
        <v>19</v>
      </c>
      <c r="I1133" s="148"/>
      <c r="L1133" s="144"/>
      <c r="M1133" s="149"/>
      <c r="T1133" s="150"/>
      <c r="AT1133" s="146" t="s">
        <v>176</v>
      </c>
      <c r="AU1133" s="146" t="s">
        <v>84</v>
      </c>
      <c r="AV1133" s="12" t="s">
        <v>14</v>
      </c>
      <c r="AW1133" s="12" t="s">
        <v>37</v>
      </c>
      <c r="AX1133" s="12" t="s">
        <v>75</v>
      </c>
      <c r="AY1133" s="146" t="s">
        <v>165</v>
      </c>
    </row>
    <row r="1134" spans="2:65" s="13" customFormat="1">
      <c r="B1134" s="151"/>
      <c r="D1134" s="145" t="s">
        <v>176</v>
      </c>
      <c r="E1134" s="152" t="s">
        <v>19</v>
      </c>
      <c r="F1134" s="153" t="s">
        <v>1262</v>
      </c>
      <c r="H1134" s="154">
        <v>17.55</v>
      </c>
      <c r="I1134" s="155"/>
      <c r="L1134" s="151"/>
      <c r="M1134" s="156"/>
      <c r="T1134" s="157"/>
      <c r="AT1134" s="152" t="s">
        <v>176</v>
      </c>
      <c r="AU1134" s="152" t="s">
        <v>84</v>
      </c>
      <c r="AV1134" s="13" t="s">
        <v>84</v>
      </c>
      <c r="AW1134" s="13" t="s">
        <v>37</v>
      </c>
      <c r="AX1134" s="13" t="s">
        <v>75</v>
      </c>
      <c r="AY1134" s="152" t="s">
        <v>165</v>
      </c>
    </row>
    <row r="1135" spans="2:65" s="12" customFormat="1">
      <c r="B1135" s="144"/>
      <c r="D1135" s="145" t="s">
        <v>176</v>
      </c>
      <c r="E1135" s="146" t="s">
        <v>19</v>
      </c>
      <c r="F1135" s="147" t="s">
        <v>1208</v>
      </c>
      <c r="H1135" s="146" t="s">
        <v>19</v>
      </c>
      <c r="I1135" s="148"/>
      <c r="L1135" s="144"/>
      <c r="M1135" s="149"/>
      <c r="T1135" s="150"/>
      <c r="AT1135" s="146" t="s">
        <v>176</v>
      </c>
      <c r="AU1135" s="146" t="s">
        <v>84</v>
      </c>
      <c r="AV1135" s="12" t="s">
        <v>14</v>
      </c>
      <c r="AW1135" s="12" t="s">
        <v>37</v>
      </c>
      <c r="AX1135" s="12" t="s">
        <v>75</v>
      </c>
      <c r="AY1135" s="146" t="s">
        <v>165</v>
      </c>
    </row>
    <row r="1136" spans="2:65" s="13" customFormat="1">
      <c r="B1136" s="151"/>
      <c r="D1136" s="145" t="s">
        <v>176</v>
      </c>
      <c r="E1136" s="152" t="s">
        <v>19</v>
      </c>
      <c r="F1136" s="153" t="s">
        <v>967</v>
      </c>
      <c r="H1136" s="154">
        <v>125</v>
      </c>
      <c r="I1136" s="155"/>
      <c r="L1136" s="151"/>
      <c r="M1136" s="156"/>
      <c r="T1136" s="157"/>
      <c r="AT1136" s="152" t="s">
        <v>176</v>
      </c>
      <c r="AU1136" s="152" t="s">
        <v>84</v>
      </c>
      <c r="AV1136" s="13" t="s">
        <v>84</v>
      </c>
      <c r="AW1136" s="13" t="s">
        <v>37</v>
      </c>
      <c r="AX1136" s="13" t="s">
        <v>75</v>
      </c>
      <c r="AY1136" s="152" t="s">
        <v>165</v>
      </c>
    </row>
    <row r="1137" spans="2:65" s="12" customFormat="1">
      <c r="B1137" s="144"/>
      <c r="D1137" s="145" t="s">
        <v>176</v>
      </c>
      <c r="E1137" s="146" t="s">
        <v>19</v>
      </c>
      <c r="F1137" s="147" t="s">
        <v>1187</v>
      </c>
      <c r="H1137" s="146" t="s">
        <v>19</v>
      </c>
      <c r="I1137" s="148"/>
      <c r="L1137" s="144"/>
      <c r="M1137" s="149"/>
      <c r="T1137" s="150"/>
      <c r="AT1137" s="146" t="s">
        <v>176</v>
      </c>
      <c r="AU1137" s="146" t="s">
        <v>84</v>
      </c>
      <c r="AV1137" s="12" t="s">
        <v>14</v>
      </c>
      <c r="AW1137" s="12" t="s">
        <v>37</v>
      </c>
      <c r="AX1137" s="12" t="s">
        <v>75</v>
      </c>
      <c r="AY1137" s="146" t="s">
        <v>165</v>
      </c>
    </row>
    <row r="1138" spans="2:65" s="13" customFormat="1">
      <c r="B1138" s="151"/>
      <c r="D1138" s="145" t="s">
        <v>176</v>
      </c>
      <c r="E1138" s="152" t="s">
        <v>19</v>
      </c>
      <c r="F1138" s="153" t="s">
        <v>1263</v>
      </c>
      <c r="H1138" s="154">
        <v>13</v>
      </c>
      <c r="I1138" s="155"/>
      <c r="L1138" s="151"/>
      <c r="M1138" s="156"/>
      <c r="T1138" s="157"/>
      <c r="AT1138" s="152" t="s">
        <v>176</v>
      </c>
      <c r="AU1138" s="152" t="s">
        <v>84</v>
      </c>
      <c r="AV1138" s="13" t="s">
        <v>84</v>
      </c>
      <c r="AW1138" s="13" t="s">
        <v>37</v>
      </c>
      <c r="AX1138" s="13" t="s">
        <v>75</v>
      </c>
      <c r="AY1138" s="152" t="s">
        <v>165</v>
      </c>
    </row>
    <row r="1139" spans="2:65" s="12" customFormat="1">
      <c r="B1139" s="144"/>
      <c r="D1139" s="145" t="s">
        <v>176</v>
      </c>
      <c r="E1139" s="146" t="s">
        <v>19</v>
      </c>
      <c r="F1139" s="147" t="s">
        <v>1264</v>
      </c>
      <c r="H1139" s="146" t="s">
        <v>19</v>
      </c>
      <c r="I1139" s="148"/>
      <c r="L1139" s="144"/>
      <c r="M1139" s="149"/>
      <c r="T1139" s="150"/>
      <c r="AT1139" s="146" t="s">
        <v>176</v>
      </c>
      <c r="AU1139" s="146" t="s">
        <v>84</v>
      </c>
      <c r="AV1139" s="12" t="s">
        <v>14</v>
      </c>
      <c r="AW1139" s="12" t="s">
        <v>37</v>
      </c>
      <c r="AX1139" s="12" t="s">
        <v>75</v>
      </c>
      <c r="AY1139" s="146" t="s">
        <v>165</v>
      </c>
    </row>
    <row r="1140" spans="2:65" s="13" customFormat="1">
      <c r="B1140" s="151"/>
      <c r="D1140" s="145" t="s">
        <v>176</v>
      </c>
      <c r="E1140" s="152" t="s">
        <v>19</v>
      </c>
      <c r="F1140" s="153" t="s">
        <v>1265</v>
      </c>
      <c r="H1140" s="154">
        <v>242.3</v>
      </c>
      <c r="I1140" s="155"/>
      <c r="L1140" s="151"/>
      <c r="M1140" s="156"/>
      <c r="T1140" s="157"/>
      <c r="AT1140" s="152" t="s">
        <v>176</v>
      </c>
      <c r="AU1140" s="152" t="s">
        <v>84</v>
      </c>
      <c r="AV1140" s="13" t="s">
        <v>84</v>
      </c>
      <c r="AW1140" s="13" t="s">
        <v>37</v>
      </c>
      <c r="AX1140" s="13" t="s">
        <v>75</v>
      </c>
      <c r="AY1140" s="152" t="s">
        <v>165</v>
      </c>
    </row>
    <row r="1141" spans="2:65" s="14" customFormat="1">
      <c r="B1141" s="158"/>
      <c r="D1141" s="145" t="s">
        <v>176</v>
      </c>
      <c r="E1141" s="159" t="s">
        <v>19</v>
      </c>
      <c r="F1141" s="160" t="s">
        <v>179</v>
      </c>
      <c r="H1141" s="161">
        <v>449.60399999999998</v>
      </c>
      <c r="I1141" s="162"/>
      <c r="L1141" s="158"/>
      <c r="M1141" s="163"/>
      <c r="T1141" s="164"/>
      <c r="AT1141" s="159" t="s">
        <v>176</v>
      </c>
      <c r="AU1141" s="159" t="s">
        <v>84</v>
      </c>
      <c r="AV1141" s="14" t="s">
        <v>172</v>
      </c>
      <c r="AW1141" s="14" t="s">
        <v>37</v>
      </c>
      <c r="AX1141" s="14" t="s">
        <v>14</v>
      </c>
      <c r="AY1141" s="159" t="s">
        <v>165</v>
      </c>
    </row>
    <row r="1142" spans="2:65" s="1" customFormat="1" ht="24.15" customHeight="1">
      <c r="B1142" s="32"/>
      <c r="C1142" s="127" t="s">
        <v>1266</v>
      </c>
      <c r="D1142" s="127" t="s">
        <v>167</v>
      </c>
      <c r="E1142" s="128" t="s">
        <v>1267</v>
      </c>
      <c r="F1142" s="129" t="s">
        <v>1268</v>
      </c>
      <c r="G1142" s="130" t="s">
        <v>700</v>
      </c>
      <c r="H1142" s="131">
        <v>6</v>
      </c>
      <c r="I1142" s="132"/>
      <c r="J1142" s="133">
        <f>ROUND(I1142*H1142,2)</f>
        <v>0</v>
      </c>
      <c r="K1142" s="129" t="s">
        <v>171</v>
      </c>
      <c r="L1142" s="32"/>
      <c r="M1142" s="134" t="s">
        <v>19</v>
      </c>
      <c r="N1142" s="135" t="s">
        <v>46</v>
      </c>
      <c r="P1142" s="136">
        <f>O1142*H1142</f>
        <v>0</v>
      </c>
      <c r="Q1142" s="136">
        <v>2.1000000000000001E-4</v>
      </c>
      <c r="R1142" s="136">
        <f>Q1142*H1142</f>
        <v>1.2600000000000001E-3</v>
      </c>
      <c r="S1142" s="136">
        <v>0</v>
      </c>
      <c r="T1142" s="137">
        <f>S1142*H1142</f>
        <v>0</v>
      </c>
      <c r="AR1142" s="138" t="s">
        <v>172</v>
      </c>
      <c r="AT1142" s="138" t="s">
        <v>167</v>
      </c>
      <c r="AU1142" s="138" t="s">
        <v>84</v>
      </c>
      <c r="AY1142" s="17" t="s">
        <v>165</v>
      </c>
      <c r="BE1142" s="139">
        <f>IF(N1142="základní",J1142,0)</f>
        <v>0</v>
      </c>
      <c r="BF1142" s="139">
        <f>IF(N1142="snížená",J1142,0)</f>
        <v>0</v>
      </c>
      <c r="BG1142" s="139">
        <f>IF(N1142="zákl. přenesená",J1142,0)</f>
        <v>0</v>
      </c>
      <c r="BH1142" s="139">
        <f>IF(N1142="sníž. přenesená",J1142,0)</f>
        <v>0</v>
      </c>
      <c r="BI1142" s="139">
        <f>IF(N1142="nulová",J1142,0)</f>
        <v>0</v>
      </c>
      <c r="BJ1142" s="17" t="s">
        <v>14</v>
      </c>
      <c r="BK1142" s="139">
        <f>ROUND(I1142*H1142,2)</f>
        <v>0</v>
      </c>
      <c r="BL1142" s="17" t="s">
        <v>172</v>
      </c>
      <c r="BM1142" s="138" t="s">
        <v>1269</v>
      </c>
    </row>
    <row r="1143" spans="2:65" s="1" customFormat="1">
      <c r="B1143" s="32"/>
      <c r="D1143" s="140" t="s">
        <v>174</v>
      </c>
      <c r="F1143" s="141" t="s">
        <v>1270</v>
      </c>
      <c r="I1143" s="142"/>
      <c r="L1143" s="32"/>
      <c r="M1143" s="143"/>
      <c r="T1143" s="53"/>
      <c r="AT1143" s="17" t="s">
        <v>174</v>
      </c>
      <c r="AU1143" s="17" t="s">
        <v>84</v>
      </c>
    </row>
    <row r="1144" spans="2:65" s="12" customFormat="1" ht="20.399999999999999">
      <c r="B1144" s="144"/>
      <c r="D1144" s="145" t="s">
        <v>176</v>
      </c>
      <c r="E1144" s="146" t="s">
        <v>19</v>
      </c>
      <c r="F1144" s="147" t="s">
        <v>1271</v>
      </c>
      <c r="H1144" s="146" t="s">
        <v>19</v>
      </c>
      <c r="I1144" s="148"/>
      <c r="L1144" s="144"/>
      <c r="M1144" s="149"/>
      <c r="T1144" s="150"/>
      <c r="AT1144" s="146" t="s">
        <v>176</v>
      </c>
      <c r="AU1144" s="146" t="s">
        <v>84</v>
      </c>
      <c r="AV1144" s="12" t="s">
        <v>14</v>
      </c>
      <c r="AW1144" s="12" t="s">
        <v>37</v>
      </c>
      <c r="AX1144" s="12" t="s">
        <v>75</v>
      </c>
      <c r="AY1144" s="146" t="s">
        <v>165</v>
      </c>
    </row>
    <row r="1145" spans="2:65" s="13" customFormat="1">
      <c r="B1145" s="151"/>
      <c r="D1145" s="145" t="s">
        <v>176</v>
      </c>
      <c r="E1145" s="152" t="s">
        <v>19</v>
      </c>
      <c r="F1145" s="153" t="s">
        <v>1272</v>
      </c>
      <c r="H1145" s="154">
        <v>6</v>
      </c>
      <c r="I1145" s="155"/>
      <c r="L1145" s="151"/>
      <c r="M1145" s="156"/>
      <c r="T1145" s="157"/>
      <c r="AT1145" s="152" t="s">
        <v>176</v>
      </c>
      <c r="AU1145" s="152" t="s">
        <v>84</v>
      </c>
      <c r="AV1145" s="13" t="s">
        <v>84</v>
      </c>
      <c r="AW1145" s="13" t="s">
        <v>37</v>
      </c>
      <c r="AX1145" s="13" t="s">
        <v>75</v>
      </c>
      <c r="AY1145" s="152" t="s">
        <v>165</v>
      </c>
    </row>
    <row r="1146" spans="2:65" s="14" customFormat="1">
      <c r="B1146" s="158"/>
      <c r="D1146" s="145" t="s">
        <v>176</v>
      </c>
      <c r="E1146" s="159" t="s">
        <v>19</v>
      </c>
      <c r="F1146" s="160" t="s">
        <v>179</v>
      </c>
      <c r="H1146" s="161">
        <v>6</v>
      </c>
      <c r="I1146" s="162"/>
      <c r="L1146" s="158"/>
      <c r="M1146" s="163"/>
      <c r="T1146" s="164"/>
      <c r="AT1146" s="159" t="s">
        <v>176</v>
      </c>
      <c r="AU1146" s="159" t="s">
        <v>84</v>
      </c>
      <c r="AV1146" s="14" t="s">
        <v>172</v>
      </c>
      <c r="AW1146" s="14" t="s">
        <v>37</v>
      </c>
      <c r="AX1146" s="14" t="s">
        <v>14</v>
      </c>
      <c r="AY1146" s="159" t="s">
        <v>165</v>
      </c>
    </row>
    <row r="1147" spans="2:65" s="1" customFormat="1" ht="37.950000000000003" customHeight="1">
      <c r="B1147" s="32"/>
      <c r="C1147" s="127" t="s">
        <v>1273</v>
      </c>
      <c r="D1147" s="127" t="s">
        <v>167</v>
      </c>
      <c r="E1147" s="128" t="s">
        <v>1274</v>
      </c>
      <c r="F1147" s="129" t="s">
        <v>1275</v>
      </c>
      <c r="G1147" s="130" t="s">
        <v>700</v>
      </c>
      <c r="H1147" s="131">
        <v>14.4</v>
      </c>
      <c r="I1147" s="132"/>
      <c r="J1147" s="133">
        <f>ROUND(I1147*H1147,2)</f>
        <v>0</v>
      </c>
      <c r="K1147" s="129" t="s">
        <v>171</v>
      </c>
      <c r="L1147" s="32"/>
      <c r="M1147" s="134" t="s">
        <v>19</v>
      </c>
      <c r="N1147" s="135" t="s">
        <v>46</v>
      </c>
      <c r="P1147" s="136">
        <f>O1147*H1147</f>
        <v>0</v>
      </c>
      <c r="Q1147" s="136">
        <v>0</v>
      </c>
      <c r="R1147" s="136">
        <f>Q1147*H1147</f>
        <v>0</v>
      </c>
      <c r="S1147" s="136">
        <v>0</v>
      </c>
      <c r="T1147" s="137">
        <f>S1147*H1147</f>
        <v>0</v>
      </c>
      <c r="AR1147" s="138" t="s">
        <v>172</v>
      </c>
      <c r="AT1147" s="138" t="s">
        <v>167</v>
      </c>
      <c r="AU1147" s="138" t="s">
        <v>84</v>
      </c>
      <c r="AY1147" s="17" t="s">
        <v>165</v>
      </c>
      <c r="BE1147" s="139">
        <f>IF(N1147="základní",J1147,0)</f>
        <v>0</v>
      </c>
      <c r="BF1147" s="139">
        <f>IF(N1147="snížená",J1147,0)</f>
        <v>0</v>
      </c>
      <c r="BG1147" s="139">
        <f>IF(N1147="zákl. přenesená",J1147,0)</f>
        <v>0</v>
      </c>
      <c r="BH1147" s="139">
        <f>IF(N1147="sníž. přenesená",J1147,0)</f>
        <v>0</v>
      </c>
      <c r="BI1147" s="139">
        <f>IF(N1147="nulová",J1147,0)</f>
        <v>0</v>
      </c>
      <c r="BJ1147" s="17" t="s">
        <v>14</v>
      </c>
      <c r="BK1147" s="139">
        <f>ROUND(I1147*H1147,2)</f>
        <v>0</v>
      </c>
      <c r="BL1147" s="17" t="s">
        <v>172</v>
      </c>
      <c r="BM1147" s="138" t="s">
        <v>1276</v>
      </c>
    </row>
    <row r="1148" spans="2:65" s="1" customFormat="1">
      <c r="B1148" s="32"/>
      <c r="D1148" s="140" t="s">
        <v>174</v>
      </c>
      <c r="F1148" s="141" t="s">
        <v>1277</v>
      </c>
      <c r="I1148" s="142"/>
      <c r="L1148" s="32"/>
      <c r="M1148" s="143"/>
      <c r="T1148" s="53"/>
      <c r="AT1148" s="17" t="s">
        <v>174</v>
      </c>
      <c r="AU1148" s="17" t="s">
        <v>84</v>
      </c>
    </row>
    <row r="1149" spans="2:65" s="12" customFormat="1" ht="20.399999999999999">
      <c r="B1149" s="144"/>
      <c r="D1149" s="145" t="s">
        <v>176</v>
      </c>
      <c r="E1149" s="146" t="s">
        <v>19</v>
      </c>
      <c r="F1149" s="147" t="s">
        <v>1278</v>
      </c>
      <c r="H1149" s="146" t="s">
        <v>19</v>
      </c>
      <c r="I1149" s="148"/>
      <c r="L1149" s="144"/>
      <c r="M1149" s="149"/>
      <c r="T1149" s="150"/>
      <c r="AT1149" s="146" t="s">
        <v>176</v>
      </c>
      <c r="AU1149" s="146" t="s">
        <v>84</v>
      </c>
      <c r="AV1149" s="12" t="s">
        <v>14</v>
      </c>
      <c r="AW1149" s="12" t="s">
        <v>37</v>
      </c>
      <c r="AX1149" s="12" t="s">
        <v>75</v>
      </c>
      <c r="AY1149" s="146" t="s">
        <v>165</v>
      </c>
    </row>
    <row r="1150" spans="2:65" s="13" customFormat="1">
      <c r="B1150" s="151"/>
      <c r="D1150" s="145" t="s">
        <v>176</v>
      </c>
      <c r="E1150" s="152" t="s">
        <v>19</v>
      </c>
      <c r="F1150" s="153" t="s">
        <v>1279</v>
      </c>
      <c r="H1150" s="154">
        <v>14.4</v>
      </c>
      <c r="I1150" s="155"/>
      <c r="L1150" s="151"/>
      <c r="M1150" s="156"/>
      <c r="T1150" s="157"/>
      <c r="AT1150" s="152" t="s">
        <v>176</v>
      </c>
      <c r="AU1150" s="152" t="s">
        <v>84</v>
      </c>
      <c r="AV1150" s="13" t="s">
        <v>84</v>
      </c>
      <c r="AW1150" s="13" t="s">
        <v>37</v>
      </c>
      <c r="AX1150" s="13" t="s">
        <v>75</v>
      </c>
      <c r="AY1150" s="152" t="s">
        <v>165</v>
      </c>
    </row>
    <row r="1151" spans="2:65" s="14" customFormat="1">
      <c r="B1151" s="158"/>
      <c r="D1151" s="145" t="s">
        <v>176</v>
      </c>
      <c r="E1151" s="159" t="s">
        <v>19</v>
      </c>
      <c r="F1151" s="160" t="s">
        <v>179</v>
      </c>
      <c r="H1151" s="161">
        <v>14.4</v>
      </c>
      <c r="I1151" s="162"/>
      <c r="L1151" s="158"/>
      <c r="M1151" s="163"/>
      <c r="T1151" s="164"/>
      <c r="AT1151" s="159" t="s">
        <v>176</v>
      </c>
      <c r="AU1151" s="159" t="s">
        <v>84</v>
      </c>
      <c r="AV1151" s="14" t="s">
        <v>172</v>
      </c>
      <c r="AW1151" s="14" t="s">
        <v>37</v>
      </c>
      <c r="AX1151" s="14" t="s">
        <v>14</v>
      </c>
      <c r="AY1151" s="159" t="s">
        <v>165</v>
      </c>
    </row>
    <row r="1152" spans="2:65" s="1" customFormat="1" ht="24.15" customHeight="1">
      <c r="B1152" s="32"/>
      <c r="C1152" s="127" t="s">
        <v>1280</v>
      </c>
      <c r="D1152" s="127" t="s">
        <v>167</v>
      </c>
      <c r="E1152" s="128" t="s">
        <v>1281</v>
      </c>
      <c r="F1152" s="129" t="s">
        <v>1282</v>
      </c>
      <c r="G1152" s="130" t="s">
        <v>213</v>
      </c>
      <c r="H1152" s="131">
        <v>18.062999999999999</v>
      </c>
      <c r="I1152" s="132"/>
      <c r="J1152" s="133">
        <f>ROUND(I1152*H1152,2)</f>
        <v>0</v>
      </c>
      <c r="K1152" s="129" t="s">
        <v>171</v>
      </c>
      <c r="L1152" s="32"/>
      <c r="M1152" s="134" t="s">
        <v>19</v>
      </c>
      <c r="N1152" s="135" t="s">
        <v>46</v>
      </c>
      <c r="P1152" s="136">
        <f>O1152*H1152</f>
        <v>0</v>
      </c>
      <c r="Q1152" s="136">
        <v>2.16</v>
      </c>
      <c r="R1152" s="136">
        <f>Q1152*H1152</f>
        <v>39.016080000000002</v>
      </c>
      <c r="S1152" s="136">
        <v>0</v>
      </c>
      <c r="T1152" s="137">
        <f>S1152*H1152</f>
        <v>0</v>
      </c>
      <c r="AR1152" s="138" t="s">
        <v>172</v>
      </c>
      <c r="AT1152" s="138" t="s">
        <v>167</v>
      </c>
      <c r="AU1152" s="138" t="s">
        <v>84</v>
      </c>
      <c r="AY1152" s="17" t="s">
        <v>165</v>
      </c>
      <c r="BE1152" s="139">
        <f>IF(N1152="základní",J1152,0)</f>
        <v>0</v>
      </c>
      <c r="BF1152" s="139">
        <f>IF(N1152="snížená",J1152,0)</f>
        <v>0</v>
      </c>
      <c r="BG1152" s="139">
        <f>IF(N1152="zákl. přenesená",J1152,0)</f>
        <v>0</v>
      </c>
      <c r="BH1152" s="139">
        <f>IF(N1152="sníž. přenesená",J1152,0)</f>
        <v>0</v>
      </c>
      <c r="BI1152" s="139">
        <f>IF(N1152="nulová",J1152,0)</f>
        <v>0</v>
      </c>
      <c r="BJ1152" s="17" t="s">
        <v>14</v>
      </c>
      <c r="BK1152" s="139">
        <f>ROUND(I1152*H1152,2)</f>
        <v>0</v>
      </c>
      <c r="BL1152" s="17" t="s">
        <v>172</v>
      </c>
      <c r="BM1152" s="138" t="s">
        <v>1283</v>
      </c>
    </row>
    <row r="1153" spans="2:65" s="1" customFormat="1">
      <c r="B1153" s="32"/>
      <c r="D1153" s="140" t="s">
        <v>174</v>
      </c>
      <c r="F1153" s="141" t="s">
        <v>1284</v>
      </c>
      <c r="I1153" s="142"/>
      <c r="L1153" s="32"/>
      <c r="M1153" s="143"/>
      <c r="T1153" s="53"/>
      <c r="AT1153" s="17" t="s">
        <v>174</v>
      </c>
      <c r="AU1153" s="17" t="s">
        <v>84</v>
      </c>
    </row>
    <row r="1154" spans="2:65" s="12" customFormat="1">
      <c r="B1154" s="144"/>
      <c r="D1154" s="145" t="s">
        <v>176</v>
      </c>
      <c r="E1154" s="146" t="s">
        <v>19</v>
      </c>
      <c r="F1154" s="147" t="s">
        <v>1194</v>
      </c>
      <c r="H1154" s="146" t="s">
        <v>19</v>
      </c>
      <c r="I1154" s="148"/>
      <c r="L1154" s="144"/>
      <c r="M1154" s="149"/>
      <c r="T1154" s="150"/>
      <c r="AT1154" s="146" t="s">
        <v>176</v>
      </c>
      <c r="AU1154" s="146" t="s">
        <v>84</v>
      </c>
      <c r="AV1154" s="12" t="s">
        <v>14</v>
      </c>
      <c r="AW1154" s="12" t="s">
        <v>37</v>
      </c>
      <c r="AX1154" s="12" t="s">
        <v>75</v>
      </c>
      <c r="AY1154" s="146" t="s">
        <v>165</v>
      </c>
    </row>
    <row r="1155" spans="2:65" s="13" customFormat="1" ht="30.6">
      <c r="B1155" s="151"/>
      <c r="D1155" s="145" t="s">
        <v>176</v>
      </c>
      <c r="E1155" s="152" t="s">
        <v>19</v>
      </c>
      <c r="F1155" s="153" t="s">
        <v>1285</v>
      </c>
      <c r="H1155" s="154">
        <v>18.062999999999999</v>
      </c>
      <c r="I1155" s="155"/>
      <c r="L1155" s="151"/>
      <c r="M1155" s="156"/>
      <c r="T1155" s="157"/>
      <c r="AT1155" s="152" t="s">
        <v>176</v>
      </c>
      <c r="AU1155" s="152" t="s">
        <v>84</v>
      </c>
      <c r="AV1155" s="13" t="s">
        <v>84</v>
      </c>
      <c r="AW1155" s="13" t="s">
        <v>37</v>
      </c>
      <c r="AX1155" s="13" t="s">
        <v>75</v>
      </c>
      <c r="AY1155" s="152" t="s">
        <v>165</v>
      </c>
    </row>
    <row r="1156" spans="2:65" s="14" customFormat="1">
      <c r="B1156" s="158"/>
      <c r="D1156" s="145" t="s">
        <v>176</v>
      </c>
      <c r="E1156" s="159" t="s">
        <v>19</v>
      </c>
      <c r="F1156" s="160" t="s">
        <v>179</v>
      </c>
      <c r="H1156" s="161">
        <v>18.062999999999999</v>
      </c>
      <c r="I1156" s="162"/>
      <c r="L1156" s="158"/>
      <c r="M1156" s="163"/>
      <c r="T1156" s="164"/>
      <c r="AT1156" s="159" t="s">
        <v>176</v>
      </c>
      <c r="AU1156" s="159" t="s">
        <v>84</v>
      </c>
      <c r="AV1156" s="14" t="s">
        <v>172</v>
      </c>
      <c r="AW1156" s="14" t="s">
        <v>37</v>
      </c>
      <c r="AX1156" s="14" t="s">
        <v>14</v>
      </c>
      <c r="AY1156" s="159" t="s">
        <v>165</v>
      </c>
    </row>
    <row r="1157" spans="2:65" s="1" customFormat="1" ht="33" customHeight="1">
      <c r="B1157" s="32"/>
      <c r="C1157" s="127" t="s">
        <v>1286</v>
      </c>
      <c r="D1157" s="127" t="s">
        <v>167</v>
      </c>
      <c r="E1157" s="128" t="s">
        <v>1287</v>
      </c>
      <c r="F1157" s="129" t="s">
        <v>1288</v>
      </c>
      <c r="G1157" s="130" t="s">
        <v>213</v>
      </c>
      <c r="H1157" s="131">
        <v>162.571</v>
      </c>
      <c r="I1157" s="132"/>
      <c r="J1157" s="133">
        <f>ROUND(I1157*H1157,2)</f>
        <v>0</v>
      </c>
      <c r="K1157" s="129" t="s">
        <v>171</v>
      </c>
      <c r="L1157" s="32"/>
      <c r="M1157" s="134" t="s">
        <v>19</v>
      </c>
      <c r="N1157" s="135" t="s">
        <v>46</v>
      </c>
      <c r="P1157" s="136">
        <f>O1157*H1157</f>
        <v>0</v>
      </c>
      <c r="Q1157" s="136">
        <v>2.16</v>
      </c>
      <c r="R1157" s="136">
        <f>Q1157*H1157</f>
        <v>351.15336000000002</v>
      </c>
      <c r="S1157" s="136">
        <v>0</v>
      </c>
      <c r="T1157" s="137">
        <f>S1157*H1157</f>
        <v>0</v>
      </c>
      <c r="AR1157" s="138" t="s">
        <v>172</v>
      </c>
      <c r="AT1157" s="138" t="s">
        <v>167</v>
      </c>
      <c r="AU1157" s="138" t="s">
        <v>84</v>
      </c>
      <c r="AY1157" s="17" t="s">
        <v>165</v>
      </c>
      <c r="BE1157" s="139">
        <f>IF(N1157="základní",J1157,0)</f>
        <v>0</v>
      </c>
      <c r="BF1157" s="139">
        <f>IF(N1157="snížená",J1157,0)</f>
        <v>0</v>
      </c>
      <c r="BG1157" s="139">
        <f>IF(N1157="zákl. přenesená",J1157,0)</f>
        <v>0</v>
      </c>
      <c r="BH1157" s="139">
        <f>IF(N1157="sníž. přenesená",J1157,0)</f>
        <v>0</v>
      </c>
      <c r="BI1157" s="139">
        <f>IF(N1157="nulová",J1157,0)</f>
        <v>0</v>
      </c>
      <c r="BJ1157" s="17" t="s">
        <v>14</v>
      </c>
      <c r="BK1157" s="139">
        <f>ROUND(I1157*H1157,2)</f>
        <v>0</v>
      </c>
      <c r="BL1157" s="17" t="s">
        <v>172</v>
      </c>
      <c r="BM1157" s="138" t="s">
        <v>1289</v>
      </c>
    </row>
    <row r="1158" spans="2:65" s="1" customFormat="1">
      <c r="B1158" s="32"/>
      <c r="D1158" s="140" t="s">
        <v>174</v>
      </c>
      <c r="F1158" s="141" t="s">
        <v>1290</v>
      </c>
      <c r="I1158" s="142"/>
      <c r="L1158" s="32"/>
      <c r="M1158" s="143"/>
      <c r="T1158" s="53"/>
      <c r="AT1158" s="17" t="s">
        <v>174</v>
      </c>
      <c r="AU1158" s="17" t="s">
        <v>84</v>
      </c>
    </row>
    <row r="1159" spans="2:65" s="12" customFormat="1">
      <c r="B1159" s="144"/>
      <c r="D1159" s="145" t="s">
        <v>176</v>
      </c>
      <c r="E1159" s="146" t="s">
        <v>19</v>
      </c>
      <c r="F1159" s="147" t="s">
        <v>1194</v>
      </c>
      <c r="H1159" s="146" t="s">
        <v>19</v>
      </c>
      <c r="I1159" s="148"/>
      <c r="L1159" s="144"/>
      <c r="M1159" s="149"/>
      <c r="T1159" s="150"/>
      <c r="AT1159" s="146" t="s">
        <v>176</v>
      </c>
      <c r="AU1159" s="146" t="s">
        <v>84</v>
      </c>
      <c r="AV1159" s="12" t="s">
        <v>14</v>
      </c>
      <c r="AW1159" s="12" t="s">
        <v>37</v>
      </c>
      <c r="AX1159" s="12" t="s">
        <v>75</v>
      </c>
      <c r="AY1159" s="146" t="s">
        <v>165</v>
      </c>
    </row>
    <row r="1160" spans="2:65" s="12" customFormat="1">
      <c r="B1160" s="144"/>
      <c r="D1160" s="145" t="s">
        <v>176</v>
      </c>
      <c r="E1160" s="146" t="s">
        <v>19</v>
      </c>
      <c r="F1160" s="147" t="s">
        <v>1291</v>
      </c>
      <c r="H1160" s="146" t="s">
        <v>19</v>
      </c>
      <c r="I1160" s="148"/>
      <c r="L1160" s="144"/>
      <c r="M1160" s="149"/>
      <c r="T1160" s="150"/>
      <c r="AT1160" s="146" t="s">
        <v>176</v>
      </c>
      <c r="AU1160" s="146" t="s">
        <v>84</v>
      </c>
      <c r="AV1160" s="12" t="s">
        <v>14</v>
      </c>
      <c r="AW1160" s="12" t="s">
        <v>37</v>
      </c>
      <c r="AX1160" s="12" t="s">
        <v>75</v>
      </c>
      <c r="AY1160" s="146" t="s">
        <v>165</v>
      </c>
    </row>
    <row r="1161" spans="2:65" s="13" customFormat="1" ht="30.6">
      <c r="B1161" s="151"/>
      <c r="D1161" s="145" t="s">
        <v>176</v>
      </c>
      <c r="E1161" s="152" t="s">
        <v>19</v>
      </c>
      <c r="F1161" s="153" t="s">
        <v>1292</v>
      </c>
      <c r="H1161" s="154">
        <v>162.571</v>
      </c>
      <c r="I1161" s="155"/>
      <c r="L1161" s="151"/>
      <c r="M1161" s="156"/>
      <c r="T1161" s="157"/>
      <c r="AT1161" s="152" t="s">
        <v>176</v>
      </c>
      <c r="AU1161" s="152" t="s">
        <v>84</v>
      </c>
      <c r="AV1161" s="13" t="s">
        <v>84</v>
      </c>
      <c r="AW1161" s="13" t="s">
        <v>37</v>
      </c>
      <c r="AX1161" s="13" t="s">
        <v>75</v>
      </c>
      <c r="AY1161" s="152" t="s">
        <v>165</v>
      </c>
    </row>
    <row r="1162" spans="2:65" s="14" customFormat="1">
      <c r="B1162" s="158"/>
      <c r="D1162" s="145" t="s">
        <v>176</v>
      </c>
      <c r="E1162" s="159" t="s">
        <v>19</v>
      </c>
      <c r="F1162" s="160" t="s">
        <v>179</v>
      </c>
      <c r="H1162" s="161">
        <v>162.571</v>
      </c>
      <c r="I1162" s="162"/>
      <c r="L1162" s="158"/>
      <c r="M1162" s="163"/>
      <c r="T1162" s="164"/>
      <c r="AT1162" s="159" t="s">
        <v>176</v>
      </c>
      <c r="AU1162" s="159" t="s">
        <v>84</v>
      </c>
      <c r="AV1162" s="14" t="s">
        <v>172</v>
      </c>
      <c r="AW1162" s="14" t="s">
        <v>37</v>
      </c>
      <c r="AX1162" s="14" t="s">
        <v>14</v>
      </c>
      <c r="AY1162" s="159" t="s">
        <v>165</v>
      </c>
    </row>
    <row r="1163" spans="2:65" s="1" customFormat="1" ht="37.950000000000003" customHeight="1">
      <c r="B1163" s="32"/>
      <c r="C1163" s="127" t="s">
        <v>1293</v>
      </c>
      <c r="D1163" s="127" t="s">
        <v>167</v>
      </c>
      <c r="E1163" s="128" t="s">
        <v>1294</v>
      </c>
      <c r="F1163" s="129" t="s">
        <v>1295</v>
      </c>
      <c r="G1163" s="130" t="s">
        <v>170</v>
      </c>
      <c r="H1163" s="131">
        <v>18</v>
      </c>
      <c r="I1163" s="132"/>
      <c r="J1163" s="133">
        <f>ROUND(I1163*H1163,2)</f>
        <v>0</v>
      </c>
      <c r="K1163" s="129" t="s">
        <v>171</v>
      </c>
      <c r="L1163" s="32"/>
      <c r="M1163" s="134" t="s">
        <v>19</v>
      </c>
      <c r="N1163" s="135" t="s">
        <v>46</v>
      </c>
      <c r="P1163" s="136">
        <f>O1163*H1163</f>
        <v>0</v>
      </c>
      <c r="Q1163" s="136">
        <v>2E-3</v>
      </c>
      <c r="R1163" s="136">
        <f>Q1163*H1163</f>
        <v>3.6000000000000004E-2</v>
      </c>
      <c r="S1163" s="136">
        <v>0</v>
      </c>
      <c r="T1163" s="137">
        <f>S1163*H1163</f>
        <v>0</v>
      </c>
      <c r="AR1163" s="138" t="s">
        <v>172</v>
      </c>
      <c r="AT1163" s="138" t="s">
        <v>167</v>
      </c>
      <c r="AU1163" s="138" t="s">
        <v>84</v>
      </c>
      <c r="AY1163" s="17" t="s">
        <v>165</v>
      </c>
      <c r="BE1163" s="139">
        <f>IF(N1163="základní",J1163,0)</f>
        <v>0</v>
      </c>
      <c r="BF1163" s="139">
        <f>IF(N1163="snížená",J1163,0)</f>
        <v>0</v>
      </c>
      <c r="BG1163" s="139">
        <f>IF(N1163="zákl. přenesená",J1163,0)</f>
        <v>0</v>
      </c>
      <c r="BH1163" s="139">
        <f>IF(N1163="sníž. přenesená",J1163,0)</f>
        <v>0</v>
      </c>
      <c r="BI1163" s="139">
        <f>IF(N1163="nulová",J1163,0)</f>
        <v>0</v>
      </c>
      <c r="BJ1163" s="17" t="s">
        <v>14</v>
      </c>
      <c r="BK1163" s="139">
        <f>ROUND(I1163*H1163,2)</f>
        <v>0</v>
      </c>
      <c r="BL1163" s="17" t="s">
        <v>172</v>
      </c>
      <c r="BM1163" s="138" t="s">
        <v>1296</v>
      </c>
    </row>
    <row r="1164" spans="2:65" s="1" customFormat="1">
      <c r="B1164" s="32"/>
      <c r="D1164" s="140" t="s">
        <v>174</v>
      </c>
      <c r="F1164" s="141" t="s">
        <v>1297</v>
      </c>
      <c r="I1164" s="142"/>
      <c r="L1164" s="32"/>
      <c r="M1164" s="143"/>
      <c r="T1164" s="53"/>
      <c r="AT1164" s="17" t="s">
        <v>174</v>
      </c>
      <c r="AU1164" s="17" t="s">
        <v>84</v>
      </c>
    </row>
    <row r="1165" spans="2:65" s="12" customFormat="1">
      <c r="B1165" s="144"/>
      <c r="D1165" s="145" t="s">
        <v>176</v>
      </c>
      <c r="E1165" s="146" t="s">
        <v>19</v>
      </c>
      <c r="F1165" s="147" t="s">
        <v>966</v>
      </c>
      <c r="H1165" s="146" t="s">
        <v>19</v>
      </c>
      <c r="I1165" s="148"/>
      <c r="L1165" s="144"/>
      <c r="M1165" s="149"/>
      <c r="T1165" s="150"/>
      <c r="AT1165" s="146" t="s">
        <v>176</v>
      </c>
      <c r="AU1165" s="146" t="s">
        <v>84</v>
      </c>
      <c r="AV1165" s="12" t="s">
        <v>14</v>
      </c>
      <c r="AW1165" s="12" t="s">
        <v>37</v>
      </c>
      <c r="AX1165" s="12" t="s">
        <v>75</v>
      </c>
      <c r="AY1165" s="146" t="s">
        <v>165</v>
      </c>
    </row>
    <row r="1166" spans="2:65" s="13" customFormat="1">
      <c r="B1166" s="151"/>
      <c r="D1166" s="145" t="s">
        <v>176</v>
      </c>
      <c r="E1166" s="152" t="s">
        <v>19</v>
      </c>
      <c r="F1166" s="153" t="s">
        <v>960</v>
      </c>
      <c r="H1166" s="154">
        <v>18</v>
      </c>
      <c r="I1166" s="155"/>
      <c r="L1166" s="151"/>
      <c r="M1166" s="156"/>
      <c r="T1166" s="157"/>
      <c r="AT1166" s="152" t="s">
        <v>176</v>
      </c>
      <c r="AU1166" s="152" t="s">
        <v>84</v>
      </c>
      <c r="AV1166" s="13" t="s">
        <v>84</v>
      </c>
      <c r="AW1166" s="13" t="s">
        <v>37</v>
      </c>
      <c r="AX1166" s="13" t="s">
        <v>75</v>
      </c>
      <c r="AY1166" s="152" t="s">
        <v>165</v>
      </c>
    </row>
    <row r="1167" spans="2:65" s="14" customFormat="1">
      <c r="B1167" s="158"/>
      <c r="D1167" s="145" t="s">
        <v>176</v>
      </c>
      <c r="E1167" s="159" t="s">
        <v>19</v>
      </c>
      <c r="F1167" s="160" t="s">
        <v>179</v>
      </c>
      <c r="H1167" s="161">
        <v>18</v>
      </c>
      <c r="I1167" s="162"/>
      <c r="L1167" s="158"/>
      <c r="M1167" s="163"/>
      <c r="T1167" s="164"/>
      <c r="AT1167" s="159" t="s">
        <v>176</v>
      </c>
      <c r="AU1167" s="159" t="s">
        <v>84</v>
      </c>
      <c r="AV1167" s="14" t="s">
        <v>172</v>
      </c>
      <c r="AW1167" s="14" t="s">
        <v>37</v>
      </c>
      <c r="AX1167" s="14" t="s">
        <v>14</v>
      </c>
      <c r="AY1167" s="159" t="s">
        <v>165</v>
      </c>
    </row>
    <row r="1168" spans="2:65" s="1" customFormat="1" ht="24.15" customHeight="1">
      <c r="B1168" s="32"/>
      <c r="C1168" s="165" t="s">
        <v>1298</v>
      </c>
      <c r="D1168" s="165" t="s">
        <v>349</v>
      </c>
      <c r="E1168" s="166" t="s">
        <v>1299</v>
      </c>
      <c r="F1168" s="167" t="s">
        <v>1300</v>
      </c>
      <c r="G1168" s="168" t="s">
        <v>170</v>
      </c>
      <c r="H1168" s="169">
        <v>18.36</v>
      </c>
      <c r="I1168" s="170"/>
      <c r="J1168" s="171">
        <f>ROUND(I1168*H1168,2)</f>
        <v>0</v>
      </c>
      <c r="K1168" s="167" t="s">
        <v>171</v>
      </c>
      <c r="L1168" s="172"/>
      <c r="M1168" s="173" t="s">
        <v>19</v>
      </c>
      <c r="N1168" s="174" t="s">
        <v>46</v>
      </c>
      <c r="P1168" s="136">
        <f>O1168*H1168</f>
        <v>0</v>
      </c>
      <c r="Q1168" s="136">
        <v>0.112</v>
      </c>
      <c r="R1168" s="136">
        <f>Q1168*H1168</f>
        <v>2.0563199999999999</v>
      </c>
      <c r="S1168" s="136">
        <v>0</v>
      </c>
      <c r="T1168" s="137">
        <f>S1168*H1168</f>
        <v>0</v>
      </c>
      <c r="AR1168" s="138" t="s">
        <v>223</v>
      </c>
      <c r="AT1168" s="138" t="s">
        <v>349</v>
      </c>
      <c r="AU1168" s="138" t="s">
        <v>84</v>
      </c>
      <c r="AY1168" s="17" t="s">
        <v>165</v>
      </c>
      <c r="BE1168" s="139">
        <f>IF(N1168="základní",J1168,0)</f>
        <v>0</v>
      </c>
      <c r="BF1168" s="139">
        <f>IF(N1168="snížená",J1168,0)</f>
        <v>0</v>
      </c>
      <c r="BG1168" s="139">
        <f>IF(N1168="zákl. přenesená",J1168,0)</f>
        <v>0</v>
      </c>
      <c r="BH1168" s="139">
        <f>IF(N1168="sníž. přenesená",J1168,0)</f>
        <v>0</v>
      </c>
      <c r="BI1168" s="139">
        <f>IF(N1168="nulová",J1168,0)</f>
        <v>0</v>
      </c>
      <c r="BJ1168" s="17" t="s">
        <v>14</v>
      </c>
      <c r="BK1168" s="139">
        <f>ROUND(I1168*H1168,2)</f>
        <v>0</v>
      </c>
      <c r="BL1168" s="17" t="s">
        <v>172</v>
      </c>
      <c r="BM1168" s="138" t="s">
        <v>1301</v>
      </c>
    </row>
    <row r="1169" spans="2:65" s="13" customFormat="1">
      <c r="B1169" s="151"/>
      <c r="D1169" s="145" t="s">
        <v>176</v>
      </c>
      <c r="F1169" s="153" t="s">
        <v>1302</v>
      </c>
      <c r="H1169" s="154">
        <v>18.36</v>
      </c>
      <c r="I1169" s="155"/>
      <c r="L1169" s="151"/>
      <c r="M1169" s="156"/>
      <c r="T1169" s="157"/>
      <c r="AT1169" s="152" t="s">
        <v>176</v>
      </c>
      <c r="AU1169" s="152" t="s">
        <v>84</v>
      </c>
      <c r="AV1169" s="13" t="s">
        <v>84</v>
      </c>
      <c r="AW1169" s="13" t="s">
        <v>4</v>
      </c>
      <c r="AX1169" s="13" t="s">
        <v>14</v>
      </c>
      <c r="AY1169" s="152" t="s">
        <v>165</v>
      </c>
    </row>
    <row r="1170" spans="2:65" s="1" customFormat="1" ht="24.15" customHeight="1">
      <c r="B1170" s="32"/>
      <c r="C1170" s="127" t="s">
        <v>1303</v>
      </c>
      <c r="D1170" s="127" t="s">
        <v>167</v>
      </c>
      <c r="E1170" s="128" t="s">
        <v>1304</v>
      </c>
      <c r="F1170" s="129" t="s">
        <v>1305</v>
      </c>
      <c r="G1170" s="130" t="s">
        <v>170</v>
      </c>
      <c r="H1170" s="131">
        <v>54.634</v>
      </c>
      <c r="I1170" s="132"/>
      <c r="J1170" s="133">
        <f>ROUND(I1170*H1170,2)</f>
        <v>0</v>
      </c>
      <c r="K1170" s="129" t="s">
        <v>171</v>
      </c>
      <c r="L1170" s="32"/>
      <c r="M1170" s="134" t="s">
        <v>19</v>
      </c>
      <c r="N1170" s="135" t="s">
        <v>46</v>
      </c>
      <c r="P1170" s="136">
        <f>O1170*H1170</f>
        <v>0</v>
      </c>
      <c r="Q1170" s="136">
        <v>0.27560000000000001</v>
      </c>
      <c r="R1170" s="136">
        <f>Q1170*H1170</f>
        <v>15.0571304</v>
      </c>
      <c r="S1170" s="136">
        <v>0</v>
      </c>
      <c r="T1170" s="137">
        <f>S1170*H1170</f>
        <v>0</v>
      </c>
      <c r="AR1170" s="138" t="s">
        <v>172</v>
      </c>
      <c r="AT1170" s="138" t="s">
        <v>167</v>
      </c>
      <c r="AU1170" s="138" t="s">
        <v>84</v>
      </c>
      <c r="AY1170" s="17" t="s">
        <v>165</v>
      </c>
      <c r="BE1170" s="139">
        <f>IF(N1170="základní",J1170,0)</f>
        <v>0</v>
      </c>
      <c r="BF1170" s="139">
        <f>IF(N1170="snížená",J1170,0)</f>
        <v>0</v>
      </c>
      <c r="BG1170" s="139">
        <f>IF(N1170="zákl. přenesená",J1170,0)</f>
        <v>0</v>
      </c>
      <c r="BH1170" s="139">
        <f>IF(N1170="sníž. přenesená",J1170,0)</f>
        <v>0</v>
      </c>
      <c r="BI1170" s="139">
        <f>IF(N1170="nulová",J1170,0)</f>
        <v>0</v>
      </c>
      <c r="BJ1170" s="17" t="s">
        <v>14</v>
      </c>
      <c r="BK1170" s="139">
        <f>ROUND(I1170*H1170,2)</f>
        <v>0</v>
      </c>
      <c r="BL1170" s="17" t="s">
        <v>172</v>
      </c>
      <c r="BM1170" s="138" t="s">
        <v>1306</v>
      </c>
    </row>
    <row r="1171" spans="2:65" s="1" customFormat="1">
      <c r="B1171" s="32"/>
      <c r="D1171" s="140" t="s">
        <v>174</v>
      </c>
      <c r="F1171" s="141" t="s">
        <v>1307</v>
      </c>
      <c r="I1171" s="142"/>
      <c r="L1171" s="32"/>
      <c r="M1171" s="143"/>
      <c r="T1171" s="53"/>
      <c r="AT1171" s="17" t="s">
        <v>174</v>
      </c>
      <c r="AU1171" s="17" t="s">
        <v>84</v>
      </c>
    </row>
    <row r="1172" spans="2:65" s="12" customFormat="1">
      <c r="B1172" s="144"/>
      <c r="D1172" s="145" t="s">
        <v>176</v>
      </c>
      <c r="E1172" s="146" t="s">
        <v>19</v>
      </c>
      <c r="F1172" s="147" t="s">
        <v>366</v>
      </c>
      <c r="H1172" s="146" t="s">
        <v>19</v>
      </c>
      <c r="I1172" s="148"/>
      <c r="L1172" s="144"/>
      <c r="M1172" s="149"/>
      <c r="T1172" s="150"/>
      <c r="AT1172" s="146" t="s">
        <v>176</v>
      </c>
      <c r="AU1172" s="146" t="s">
        <v>84</v>
      </c>
      <c r="AV1172" s="12" t="s">
        <v>14</v>
      </c>
      <c r="AW1172" s="12" t="s">
        <v>37</v>
      </c>
      <c r="AX1172" s="12" t="s">
        <v>75</v>
      </c>
      <c r="AY1172" s="146" t="s">
        <v>165</v>
      </c>
    </row>
    <row r="1173" spans="2:65" s="13" customFormat="1">
      <c r="B1173" s="151"/>
      <c r="D1173" s="145" t="s">
        <v>176</v>
      </c>
      <c r="E1173" s="152" t="s">
        <v>19</v>
      </c>
      <c r="F1173" s="153" t="s">
        <v>360</v>
      </c>
      <c r="H1173" s="154">
        <v>54.634</v>
      </c>
      <c r="I1173" s="155"/>
      <c r="L1173" s="151"/>
      <c r="M1173" s="156"/>
      <c r="T1173" s="157"/>
      <c r="AT1173" s="152" t="s">
        <v>176</v>
      </c>
      <c r="AU1173" s="152" t="s">
        <v>84</v>
      </c>
      <c r="AV1173" s="13" t="s">
        <v>84</v>
      </c>
      <c r="AW1173" s="13" t="s">
        <v>37</v>
      </c>
      <c r="AX1173" s="13" t="s">
        <v>75</v>
      </c>
      <c r="AY1173" s="152" t="s">
        <v>165</v>
      </c>
    </row>
    <row r="1174" spans="2:65" s="14" customFormat="1">
      <c r="B1174" s="158"/>
      <c r="D1174" s="145" t="s">
        <v>176</v>
      </c>
      <c r="E1174" s="159" t="s">
        <v>19</v>
      </c>
      <c r="F1174" s="160" t="s">
        <v>179</v>
      </c>
      <c r="H1174" s="161">
        <v>54.634</v>
      </c>
      <c r="I1174" s="162"/>
      <c r="L1174" s="158"/>
      <c r="M1174" s="163"/>
      <c r="T1174" s="164"/>
      <c r="AT1174" s="159" t="s">
        <v>176</v>
      </c>
      <c r="AU1174" s="159" t="s">
        <v>84</v>
      </c>
      <c r="AV1174" s="14" t="s">
        <v>172</v>
      </c>
      <c r="AW1174" s="14" t="s">
        <v>37</v>
      </c>
      <c r="AX1174" s="14" t="s">
        <v>14</v>
      </c>
      <c r="AY1174" s="159" t="s">
        <v>165</v>
      </c>
    </row>
    <row r="1175" spans="2:65" s="1" customFormat="1" ht="37.950000000000003" customHeight="1">
      <c r="B1175" s="32"/>
      <c r="C1175" s="127" t="s">
        <v>1308</v>
      </c>
      <c r="D1175" s="127" t="s">
        <v>167</v>
      </c>
      <c r="E1175" s="128" t="s">
        <v>1309</v>
      </c>
      <c r="F1175" s="129" t="s">
        <v>1310</v>
      </c>
      <c r="G1175" s="130" t="s">
        <v>182</v>
      </c>
      <c r="H1175" s="131">
        <v>1</v>
      </c>
      <c r="I1175" s="132"/>
      <c r="J1175" s="133">
        <f>ROUND(I1175*H1175,2)</f>
        <v>0</v>
      </c>
      <c r="K1175" s="129" t="s">
        <v>171</v>
      </c>
      <c r="L1175" s="32"/>
      <c r="M1175" s="134" t="s">
        <v>19</v>
      </c>
      <c r="N1175" s="135" t="s">
        <v>46</v>
      </c>
      <c r="P1175" s="136">
        <f>O1175*H1175</f>
        <v>0</v>
      </c>
      <c r="Q1175" s="136">
        <v>5.6439999999999997E-2</v>
      </c>
      <c r="R1175" s="136">
        <f>Q1175*H1175</f>
        <v>5.6439999999999997E-2</v>
      </c>
      <c r="S1175" s="136">
        <v>0</v>
      </c>
      <c r="T1175" s="137">
        <f>S1175*H1175</f>
        <v>0</v>
      </c>
      <c r="AR1175" s="138" t="s">
        <v>172</v>
      </c>
      <c r="AT1175" s="138" t="s">
        <v>167</v>
      </c>
      <c r="AU1175" s="138" t="s">
        <v>84</v>
      </c>
      <c r="AY1175" s="17" t="s">
        <v>165</v>
      </c>
      <c r="BE1175" s="139">
        <f>IF(N1175="základní",J1175,0)</f>
        <v>0</v>
      </c>
      <c r="BF1175" s="139">
        <f>IF(N1175="snížená",J1175,0)</f>
        <v>0</v>
      </c>
      <c r="BG1175" s="139">
        <f>IF(N1175="zákl. přenesená",J1175,0)</f>
        <v>0</v>
      </c>
      <c r="BH1175" s="139">
        <f>IF(N1175="sníž. přenesená",J1175,0)</f>
        <v>0</v>
      </c>
      <c r="BI1175" s="139">
        <f>IF(N1175="nulová",J1175,0)</f>
        <v>0</v>
      </c>
      <c r="BJ1175" s="17" t="s">
        <v>14</v>
      </c>
      <c r="BK1175" s="139">
        <f>ROUND(I1175*H1175,2)</f>
        <v>0</v>
      </c>
      <c r="BL1175" s="17" t="s">
        <v>172</v>
      </c>
      <c r="BM1175" s="138" t="s">
        <v>1311</v>
      </c>
    </row>
    <row r="1176" spans="2:65" s="1" customFormat="1">
      <c r="B1176" s="32"/>
      <c r="D1176" s="140" t="s">
        <v>174</v>
      </c>
      <c r="F1176" s="141" t="s">
        <v>1312</v>
      </c>
      <c r="I1176" s="142"/>
      <c r="L1176" s="32"/>
      <c r="M1176" s="143"/>
      <c r="T1176" s="53"/>
      <c r="AT1176" s="17" t="s">
        <v>174</v>
      </c>
      <c r="AU1176" s="17" t="s">
        <v>84</v>
      </c>
    </row>
    <row r="1177" spans="2:65" s="12" customFormat="1">
      <c r="B1177" s="144"/>
      <c r="D1177" s="145" t="s">
        <v>176</v>
      </c>
      <c r="E1177" s="146" t="s">
        <v>19</v>
      </c>
      <c r="F1177" s="147" t="s">
        <v>1313</v>
      </c>
      <c r="H1177" s="146" t="s">
        <v>19</v>
      </c>
      <c r="I1177" s="148"/>
      <c r="L1177" s="144"/>
      <c r="M1177" s="149"/>
      <c r="T1177" s="150"/>
      <c r="AT1177" s="146" t="s">
        <v>176</v>
      </c>
      <c r="AU1177" s="146" t="s">
        <v>84</v>
      </c>
      <c r="AV1177" s="12" t="s">
        <v>14</v>
      </c>
      <c r="AW1177" s="12" t="s">
        <v>37</v>
      </c>
      <c r="AX1177" s="12" t="s">
        <v>75</v>
      </c>
      <c r="AY1177" s="146" t="s">
        <v>165</v>
      </c>
    </row>
    <row r="1178" spans="2:65" s="13" customFormat="1">
      <c r="B1178" s="151"/>
      <c r="D1178" s="145" t="s">
        <v>176</v>
      </c>
      <c r="E1178" s="152" t="s">
        <v>19</v>
      </c>
      <c r="F1178" s="153" t="s">
        <v>14</v>
      </c>
      <c r="H1178" s="154">
        <v>1</v>
      </c>
      <c r="I1178" s="155"/>
      <c r="L1178" s="151"/>
      <c r="M1178" s="156"/>
      <c r="T1178" s="157"/>
      <c r="AT1178" s="152" t="s">
        <v>176</v>
      </c>
      <c r="AU1178" s="152" t="s">
        <v>84</v>
      </c>
      <c r="AV1178" s="13" t="s">
        <v>84</v>
      </c>
      <c r="AW1178" s="13" t="s">
        <v>37</v>
      </c>
      <c r="AX1178" s="13" t="s">
        <v>75</v>
      </c>
      <c r="AY1178" s="152" t="s">
        <v>165</v>
      </c>
    </row>
    <row r="1179" spans="2:65" s="14" customFormat="1">
      <c r="B1179" s="158"/>
      <c r="D1179" s="145" t="s">
        <v>176</v>
      </c>
      <c r="E1179" s="159" t="s">
        <v>19</v>
      </c>
      <c r="F1179" s="160" t="s">
        <v>179</v>
      </c>
      <c r="H1179" s="161">
        <v>1</v>
      </c>
      <c r="I1179" s="162"/>
      <c r="L1179" s="158"/>
      <c r="M1179" s="163"/>
      <c r="T1179" s="164"/>
      <c r="AT1179" s="159" t="s">
        <v>176</v>
      </c>
      <c r="AU1179" s="159" t="s">
        <v>84</v>
      </c>
      <c r="AV1179" s="14" t="s">
        <v>172</v>
      </c>
      <c r="AW1179" s="14" t="s">
        <v>37</v>
      </c>
      <c r="AX1179" s="14" t="s">
        <v>14</v>
      </c>
      <c r="AY1179" s="159" t="s">
        <v>165</v>
      </c>
    </row>
    <row r="1180" spans="2:65" s="1" customFormat="1" ht="33" customHeight="1">
      <c r="B1180" s="32"/>
      <c r="C1180" s="165" t="s">
        <v>1314</v>
      </c>
      <c r="D1180" s="165" t="s">
        <v>349</v>
      </c>
      <c r="E1180" s="166" t="s">
        <v>1315</v>
      </c>
      <c r="F1180" s="167" t="s">
        <v>1316</v>
      </c>
      <c r="G1180" s="168" t="s">
        <v>182</v>
      </c>
      <c r="H1180" s="169">
        <v>1</v>
      </c>
      <c r="I1180" s="170"/>
      <c r="J1180" s="171">
        <f>ROUND(I1180*H1180,2)</f>
        <v>0</v>
      </c>
      <c r="K1180" s="167" t="s">
        <v>171</v>
      </c>
      <c r="L1180" s="172"/>
      <c r="M1180" s="173" t="s">
        <v>19</v>
      </c>
      <c r="N1180" s="174" t="s">
        <v>46</v>
      </c>
      <c r="P1180" s="136">
        <f>O1180*H1180</f>
        <v>0</v>
      </c>
      <c r="Q1180" s="136">
        <v>1.201E-2</v>
      </c>
      <c r="R1180" s="136">
        <f>Q1180*H1180</f>
        <v>1.201E-2</v>
      </c>
      <c r="S1180" s="136">
        <v>0</v>
      </c>
      <c r="T1180" s="137">
        <f>S1180*H1180</f>
        <v>0</v>
      </c>
      <c r="AR1180" s="138" t="s">
        <v>223</v>
      </c>
      <c r="AT1180" s="138" t="s">
        <v>349</v>
      </c>
      <c r="AU1180" s="138" t="s">
        <v>84</v>
      </c>
      <c r="AY1180" s="17" t="s">
        <v>165</v>
      </c>
      <c r="BE1180" s="139">
        <f>IF(N1180="základní",J1180,0)</f>
        <v>0</v>
      </c>
      <c r="BF1180" s="139">
        <f>IF(N1180="snížená",J1180,0)</f>
        <v>0</v>
      </c>
      <c r="BG1180" s="139">
        <f>IF(N1180="zákl. přenesená",J1180,0)</f>
        <v>0</v>
      </c>
      <c r="BH1180" s="139">
        <f>IF(N1180="sníž. přenesená",J1180,0)</f>
        <v>0</v>
      </c>
      <c r="BI1180" s="139">
        <f>IF(N1180="nulová",J1180,0)</f>
        <v>0</v>
      </c>
      <c r="BJ1180" s="17" t="s">
        <v>14</v>
      </c>
      <c r="BK1180" s="139">
        <f>ROUND(I1180*H1180,2)</f>
        <v>0</v>
      </c>
      <c r="BL1180" s="17" t="s">
        <v>172</v>
      </c>
      <c r="BM1180" s="138" t="s">
        <v>1317</v>
      </c>
    </row>
    <row r="1181" spans="2:65" s="11" customFormat="1" ht="22.95" customHeight="1">
      <c r="B1181" s="115"/>
      <c r="D1181" s="116" t="s">
        <v>74</v>
      </c>
      <c r="E1181" s="125" t="s">
        <v>223</v>
      </c>
      <c r="F1181" s="125" t="s">
        <v>1318</v>
      </c>
      <c r="I1181" s="118"/>
      <c r="J1181" s="126">
        <f>BK1181</f>
        <v>0</v>
      </c>
      <c r="L1181" s="115"/>
      <c r="M1181" s="120"/>
      <c r="P1181" s="121">
        <f>SUM(P1182:P1203)</f>
        <v>0</v>
      </c>
      <c r="R1181" s="121">
        <f>SUM(R1182:R1203)</f>
        <v>6.7985684199999996</v>
      </c>
      <c r="T1181" s="122">
        <f>SUM(T1182:T1203)</f>
        <v>0</v>
      </c>
      <c r="AR1181" s="116" t="s">
        <v>14</v>
      </c>
      <c r="AT1181" s="123" t="s">
        <v>74</v>
      </c>
      <c r="AU1181" s="123" t="s">
        <v>14</v>
      </c>
      <c r="AY1181" s="116" t="s">
        <v>165</v>
      </c>
      <c r="BK1181" s="124">
        <f>SUM(BK1182:BK1203)</f>
        <v>0</v>
      </c>
    </row>
    <row r="1182" spans="2:65" s="1" customFormat="1" ht="37.950000000000003" customHeight="1">
      <c r="B1182" s="32"/>
      <c r="C1182" s="165" t="s">
        <v>1319</v>
      </c>
      <c r="D1182" s="165" t="s">
        <v>349</v>
      </c>
      <c r="E1182" s="166" t="s">
        <v>1320</v>
      </c>
      <c r="F1182" s="167" t="s">
        <v>1321</v>
      </c>
      <c r="G1182" s="168" t="s">
        <v>700</v>
      </c>
      <c r="H1182" s="169">
        <v>58.58</v>
      </c>
      <c r="I1182" s="170"/>
      <c r="J1182" s="171">
        <f>ROUND(I1182*H1182,2)</f>
        <v>0</v>
      </c>
      <c r="K1182" s="167" t="s">
        <v>19</v>
      </c>
      <c r="L1182" s="172"/>
      <c r="M1182" s="173" t="s">
        <v>19</v>
      </c>
      <c r="N1182" s="174" t="s">
        <v>46</v>
      </c>
      <c r="P1182" s="136">
        <f>O1182*H1182</f>
        <v>0</v>
      </c>
      <c r="Q1182" s="136">
        <v>0</v>
      </c>
      <c r="R1182" s="136">
        <f>Q1182*H1182</f>
        <v>0</v>
      </c>
      <c r="S1182" s="136">
        <v>0</v>
      </c>
      <c r="T1182" s="137">
        <f>S1182*H1182</f>
        <v>0</v>
      </c>
      <c r="AR1182" s="138" t="s">
        <v>223</v>
      </c>
      <c r="AT1182" s="138" t="s">
        <v>349</v>
      </c>
      <c r="AU1182" s="138" t="s">
        <v>84</v>
      </c>
      <c r="AY1182" s="17" t="s">
        <v>165</v>
      </c>
      <c r="BE1182" s="139">
        <f>IF(N1182="základní",J1182,0)</f>
        <v>0</v>
      </c>
      <c r="BF1182" s="139">
        <f>IF(N1182="snížená",J1182,0)</f>
        <v>0</v>
      </c>
      <c r="BG1182" s="139">
        <f>IF(N1182="zákl. přenesená",J1182,0)</f>
        <v>0</v>
      </c>
      <c r="BH1182" s="139">
        <f>IF(N1182="sníž. přenesená",J1182,0)</f>
        <v>0</v>
      </c>
      <c r="BI1182" s="139">
        <f>IF(N1182="nulová",J1182,0)</f>
        <v>0</v>
      </c>
      <c r="BJ1182" s="17" t="s">
        <v>14</v>
      </c>
      <c r="BK1182" s="139">
        <f>ROUND(I1182*H1182,2)</f>
        <v>0</v>
      </c>
      <c r="BL1182" s="17" t="s">
        <v>172</v>
      </c>
      <c r="BM1182" s="138" t="s">
        <v>1322</v>
      </c>
    </row>
    <row r="1183" spans="2:65" s="13" customFormat="1">
      <c r="B1183" s="151"/>
      <c r="D1183" s="145" t="s">
        <v>176</v>
      </c>
      <c r="E1183" s="152" t="s">
        <v>19</v>
      </c>
      <c r="F1183" s="153" t="s">
        <v>1323</v>
      </c>
      <c r="H1183" s="154">
        <v>58.58</v>
      </c>
      <c r="I1183" s="155"/>
      <c r="L1183" s="151"/>
      <c r="M1183" s="156"/>
      <c r="T1183" s="157"/>
      <c r="AT1183" s="152" t="s">
        <v>176</v>
      </c>
      <c r="AU1183" s="152" t="s">
        <v>84</v>
      </c>
      <c r="AV1183" s="13" t="s">
        <v>84</v>
      </c>
      <c r="AW1183" s="13" t="s">
        <v>37</v>
      </c>
      <c r="AX1183" s="13" t="s">
        <v>75</v>
      </c>
      <c r="AY1183" s="152" t="s">
        <v>165</v>
      </c>
    </row>
    <row r="1184" spans="2:65" s="14" customFormat="1">
      <c r="B1184" s="158"/>
      <c r="D1184" s="145" t="s">
        <v>176</v>
      </c>
      <c r="E1184" s="159" t="s">
        <v>19</v>
      </c>
      <c r="F1184" s="160" t="s">
        <v>179</v>
      </c>
      <c r="H1184" s="161">
        <v>58.58</v>
      </c>
      <c r="I1184" s="162"/>
      <c r="L1184" s="158"/>
      <c r="M1184" s="163"/>
      <c r="T1184" s="164"/>
      <c r="AT1184" s="159" t="s">
        <v>176</v>
      </c>
      <c r="AU1184" s="159" t="s">
        <v>84</v>
      </c>
      <c r="AV1184" s="14" t="s">
        <v>172</v>
      </c>
      <c r="AW1184" s="14" t="s">
        <v>37</v>
      </c>
      <c r="AX1184" s="14" t="s">
        <v>14</v>
      </c>
      <c r="AY1184" s="159" t="s">
        <v>165</v>
      </c>
    </row>
    <row r="1185" spans="2:65" s="1" customFormat="1" ht="24.15" customHeight="1">
      <c r="B1185" s="32"/>
      <c r="C1185" s="165" t="s">
        <v>1324</v>
      </c>
      <c r="D1185" s="165" t="s">
        <v>349</v>
      </c>
      <c r="E1185" s="166" t="s">
        <v>1325</v>
      </c>
      <c r="F1185" s="167" t="s">
        <v>1326</v>
      </c>
      <c r="G1185" s="168" t="s">
        <v>700</v>
      </c>
      <c r="H1185" s="169">
        <v>5.0750000000000002</v>
      </c>
      <c r="I1185" s="170"/>
      <c r="J1185" s="171">
        <f>ROUND(I1185*H1185,2)</f>
        <v>0</v>
      </c>
      <c r="K1185" s="167" t="s">
        <v>19</v>
      </c>
      <c r="L1185" s="172"/>
      <c r="M1185" s="173" t="s">
        <v>19</v>
      </c>
      <c r="N1185" s="174" t="s">
        <v>46</v>
      </c>
      <c r="P1185" s="136">
        <f>O1185*H1185</f>
        <v>0</v>
      </c>
      <c r="Q1185" s="136">
        <v>0</v>
      </c>
      <c r="R1185" s="136">
        <f>Q1185*H1185</f>
        <v>0</v>
      </c>
      <c r="S1185" s="136">
        <v>0</v>
      </c>
      <c r="T1185" s="137">
        <f>S1185*H1185</f>
        <v>0</v>
      </c>
      <c r="AR1185" s="138" t="s">
        <v>223</v>
      </c>
      <c r="AT1185" s="138" t="s">
        <v>349</v>
      </c>
      <c r="AU1185" s="138" t="s">
        <v>84</v>
      </c>
      <c r="AY1185" s="17" t="s">
        <v>165</v>
      </c>
      <c r="BE1185" s="139">
        <f>IF(N1185="základní",J1185,0)</f>
        <v>0</v>
      </c>
      <c r="BF1185" s="139">
        <f>IF(N1185="snížená",J1185,0)</f>
        <v>0</v>
      </c>
      <c r="BG1185" s="139">
        <f>IF(N1185="zákl. přenesená",J1185,0)</f>
        <v>0</v>
      </c>
      <c r="BH1185" s="139">
        <f>IF(N1185="sníž. přenesená",J1185,0)</f>
        <v>0</v>
      </c>
      <c r="BI1185" s="139">
        <f>IF(N1185="nulová",J1185,0)</f>
        <v>0</v>
      </c>
      <c r="BJ1185" s="17" t="s">
        <v>14</v>
      </c>
      <c r="BK1185" s="139">
        <f>ROUND(I1185*H1185,2)</f>
        <v>0</v>
      </c>
      <c r="BL1185" s="17" t="s">
        <v>172</v>
      </c>
      <c r="BM1185" s="138" t="s">
        <v>1327</v>
      </c>
    </row>
    <row r="1186" spans="2:65" s="13" customFormat="1">
      <c r="B1186" s="151"/>
      <c r="D1186" s="145" t="s">
        <v>176</v>
      </c>
      <c r="E1186" s="152" t="s">
        <v>19</v>
      </c>
      <c r="F1186" s="153" t="s">
        <v>1328</v>
      </c>
      <c r="H1186" s="154">
        <v>5.0750000000000002</v>
      </c>
      <c r="I1186" s="155"/>
      <c r="L1186" s="151"/>
      <c r="M1186" s="156"/>
      <c r="T1186" s="157"/>
      <c r="AT1186" s="152" t="s">
        <v>176</v>
      </c>
      <c r="AU1186" s="152" t="s">
        <v>84</v>
      </c>
      <c r="AV1186" s="13" t="s">
        <v>84</v>
      </c>
      <c r="AW1186" s="13" t="s">
        <v>37</v>
      </c>
      <c r="AX1186" s="13" t="s">
        <v>75</v>
      </c>
      <c r="AY1186" s="152" t="s">
        <v>165</v>
      </c>
    </row>
    <row r="1187" spans="2:65" s="14" customFormat="1">
      <c r="B1187" s="158"/>
      <c r="D1187" s="145" t="s">
        <v>176</v>
      </c>
      <c r="E1187" s="159" t="s">
        <v>19</v>
      </c>
      <c r="F1187" s="160" t="s">
        <v>179</v>
      </c>
      <c r="H1187" s="161">
        <v>5.0750000000000002</v>
      </c>
      <c r="I1187" s="162"/>
      <c r="L1187" s="158"/>
      <c r="M1187" s="163"/>
      <c r="T1187" s="164"/>
      <c r="AT1187" s="159" t="s">
        <v>176</v>
      </c>
      <c r="AU1187" s="159" t="s">
        <v>84</v>
      </c>
      <c r="AV1187" s="14" t="s">
        <v>172</v>
      </c>
      <c r="AW1187" s="14" t="s">
        <v>37</v>
      </c>
      <c r="AX1187" s="14" t="s">
        <v>14</v>
      </c>
      <c r="AY1187" s="159" t="s">
        <v>165</v>
      </c>
    </row>
    <row r="1188" spans="2:65" s="1" customFormat="1" ht="24.15" customHeight="1">
      <c r="B1188" s="32"/>
      <c r="C1188" s="165" t="s">
        <v>1329</v>
      </c>
      <c r="D1188" s="165" t="s">
        <v>349</v>
      </c>
      <c r="E1188" s="166" t="s">
        <v>1330</v>
      </c>
      <c r="F1188" s="167" t="s">
        <v>1331</v>
      </c>
      <c r="G1188" s="168" t="s">
        <v>182</v>
      </c>
      <c r="H1188" s="169">
        <v>1</v>
      </c>
      <c r="I1188" s="170"/>
      <c r="J1188" s="171">
        <f>ROUND(I1188*H1188,2)</f>
        <v>0</v>
      </c>
      <c r="K1188" s="167" t="s">
        <v>19</v>
      </c>
      <c r="L1188" s="172"/>
      <c r="M1188" s="173" t="s">
        <v>19</v>
      </c>
      <c r="N1188" s="174" t="s">
        <v>46</v>
      </c>
      <c r="P1188" s="136">
        <f>O1188*H1188</f>
        <v>0</v>
      </c>
      <c r="Q1188" s="136">
        <v>0</v>
      </c>
      <c r="R1188" s="136">
        <f>Q1188*H1188</f>
        <v>0</v>
      </c>
      <c r="S1188" s="136">
        <v>0</v>
      </c>
      <c r="T1188" s="137">
        <f>S1188*H1188</f>
        <v>0</v>
      </c>
      <c r="AR1188" s="138" t="s">
        <v>223</v>
      </c>
      <c r="AT1188" s="138" t="s">
        <v>349</v>
      </c>
      <c r="AU1188" s="138" t="s">
        <v>84</v>
      </c>
      <c r="AY1188" s="17" t="s">
        <v>165</v>
      </c>
      <c r="BE1188" s="139">
        <f>IF(N1188="základní",J1188,0)</f>
        <v>0</v>
      </c>
      <c r="BF1188" s="139">
        <f>IF(N1188="snížená",J1188,0)</f>
        <v>0</v>
      </c>
      <c r="BG1188" s="139">
        <f>IF(N1188="zákl. přenesená",J1188,0)</f>
        <v>0</v>
      </c>
      <c r="BH1188" s="139">
        <f>IF(N1188="sníž. přenesená",J1188,0)</f>
        <v>0</v>
      </c>
      <c r="BI1188" s="139">
        <f>IF(N1188="nulová",J1188,0)</f>
        <v>0</v>
      </c>
      <c r="BJ1188" s="17" t="s">
        <v>14</v>
      </c>
      <c r="BK1188" s="139">
        <f>ROUND(I1188*H1188,2)</f>
        <v>0</v>
      </c>
      <c r="BL1188" s="17" t="s">
        <v>172</v>
      </c>
      <c r="BM1188" s="138" t="s">
        <v>1332</v>
      </c>
    </row>
    <row r="1189" spans="2:65" s="1" customFormat="1" ht="33" customHeight="1">
      <c r="B1189" s="32"/>
      <c r="C1189" s="127" t="s">
        <v>1333</v>
      </c>
      <c r="D1189" s="127" t="s">
        <v>167</v>
      </c>
      <c r="E1189" s="128" t="s">
        <v>1334</v>
      </c>
      <c r="F1189" s="129" t="s">
        <v>1335</v>
      </c>
      <c r="G1189" s="130" t="s">
        <v>700</v>
      </c>
      <c r="H1189" s="131">
        <v>5</v>
      </c>
      <c r="I1189" s="132"/>
      <c r="J1189" s="133">
        <f>ROUND(I1189*H1189,2)</f>
        <v>0</v>
      </c>
      <c r="K1189" s="129" t="s">
        <v>19</v>
      </c>
      <c r="L1189" s="32"/>
      <c r="M1189" s="134" t="s">
        <v>19</v>
      </c>
      <c r="N1189" s="135" t="s">
        <v>46</v>
      </c>
      <c r="P1189" s="136">
        <f>O1189*H1189</f>
        <v>0</v>
      </c>
      <c r="Q1189" s="136">
        <v>0</v>
      </c>
      <c r="R1189" s="136">
        <f>Q1189*H1189</f>
        <v>0</v>
      </c>
      <c r="S1189" s="136">
        <v>0</v>
      </c>
      <c r="T1189" s="137">
        <f>S1189*H1189</f>
        <v>0</v>
      </c>
      <c r="AR1189" s="138" t="s">
        <v>172</v>
      </c>
      <c r="AT1189" s="138" t="s">
        <v>167</v>
      </c>
      <c r="AU1189" s="138" t="s">
        <v>84</v>
      </c>
      <c r="AY1189" s="17" t="s">
        <v>165</v>
      </c>
      <c r="BE1189" s="139">
        <f>IF(N1189="základní",J1189,0)</f>
        <v>0</v>
      </c>
      <c r="BF1189" s="139">
        <f>IF(N1189="snížená",J1189,0)</f>
        <v>0</v>
      </c>
      <c r="BG1189" s="139">
        <f>IF(N1189="zákl. přenesená",J1189,0)</f>
        <v>0</v>
      </c>
      <c r="BH1189" s="139">
        <f>IF(N1189="sníž. přenesená",J1189,0)</f>
        <v>0</v>
      </c>
      <c r="BI1189" s="139">
        <f>IF(N1189="nulová",J1189,0)</f>
        <v>0</v>
      </c>
      <c r="BJ1189" s="17" t="s">
        <v>14</v>
      </c>
      <c r="BK1189" s="139">
        <f>ROUND(I1189*H1189,2)</f>
        <v>0</v>
      </c>
      <c r="BL1189" s="17" t="s">
        <v>172</v>
      </c>
      <c r="BM1189" s="138" t="s">
        <v>1336</v>
      </c>
    </row>
    <row r="1190" spans="2:65" s="1" customFormat="1" ht="24.15" customHeight="1">
      <c r="B1190" s="32"/>
      <c r="C1190" s="127" t="s">
        <v>1337</v>
      </c>
      <c r="D1190" s="127" t="s">
        <v>167</v>
      </c>
      <c r="E1190" s="128" t="s">
        <v>1338</v>
      </c>
      <c r="F1190" s="129" t="s">
        <v>1339</v>
      </c>
      <c r="G1190" s="130" t="s">
        <v>700</v>
      </c>
      <c r="H1190" s="131">
        <v>58</v>
      </c>
      <c r="I1190" s="132"/>
      <c r="J1190" s="133">
        <f>ROUND(I1190*H1190,2)</f>
        <v>0</v>
      </c>
      <c r="K1190" s="129" t="s">
        <v>19</v>
      </c>
      <c r="L1190" s="32"/>
      <c r="M1190" s="134" t="s">
        <v>19</v>
      </c>
      <c r="N1190" s="135" t="s">
        <v>46</v>
      </c>
      <c r="P1190" s="136">
        <f>O1190*H1190</f>
        <v>0</v>
      </c>
      <c r="Q1190" s="136">
        <v>0</v>
      </c>
      <c r="R1190" s="136">
        <f>Q1190*H1190</f>
        <v>0</v>
      </c>
      <c r="S1190" s="136">
        <v>0</v>
      </c>
      <c r="T1190" s="137">
        <f>S1190*H1190</f>
        <v>0</v>
      </c>
      <c r="AR1190" s="138" t="s">
        <v>172</v>
      </c>
      <c r="AT1190" s="138" t="s">
        <v>167</v>
      </c>
      <c r="AU1190" s="138" t="s">
        <v>84</v>
      </c>
      <c r="AY1190" s="17" t="s">
        <v>165</v>
      </c>
      <c r="BE1190" s="139">
        <f>IF(N1190="základní",J1190,0)</f>
        <v>0</v>
      </c>
      <c r="BF1190" s="139">
        <f>IF(N1190="snížená",J1190,0)</f>
        <v>0</v>
      </c>
      <c r="BG1190" s="139">
        <f>IF(N1190="zákl. přenesená",J1190,0)</f>
        <v>0</v>
      </c>
      <c r="BH1190" s="139">
        <f>IF(N1190="sníž. přenesená",J1190,0)</f>
        <v>0</v>
      </c>
      <c r="BI1190" s="139">
        <f>IF(N1190="nulová",J1190,0)</f>
        <v>0</v>
      </c>
      <c r="BJ1190" s="17" t="s">
        <v>14</v>
      </c>
      <c r="BK1190" s="139">
        <f>ROUND(I1190*H1190,2)</f>
        <v>0</v>
      </c>
      <c r="BL1190" s="17" t="s">
        <v>172</v>
      </c>
      <c r="BM1190" s="138" t="s">
        <v>1340</v>
      </c>
    </row>
    <row r="1191" spans="2:65" s="1" customFormat="1" ht="90" customHeight="1">
      <c r="B1191" s="32"/>
      <c r="C1191" s="127" t="s">
        <v>1341</v>
      </c>
      <c r="D1191" s="127" t="s">
        <v>167</v>
      </c>
      <c r="E1191" s="128" t="s">
        <v>1342</v>
      </c>
      <c r="F1191" s="129" t="s">
        <v>1343</v>
      </c>
      <c r="G1191" s="130" t="s">
        <v>213</v>
      </c>
      <c r="H1191" s="131">
        <v>4.7779999999999996</v>
      </c>
      <c r="I1191" s="132"/>
      <c r="J1191" s="133">
        <f>ROUND(I1191*H1191,2)</f>
        <v>0</v>
      </c>
      <c r="K1191" s="129" t="s">
        <v>171</v>
      </c>
      <c r="L1191" s="32"/>
      <c r="M1191" s="134" t="s">
        <v>19</v>
      </c>
      <c r="N1191" s="135" t="s">
        <v>46</v>
      </c>
      <c r="P1191" s="136">
        <f>O1191*H1191</f>
        <v>0</v>
      </c>
      <c r="Q1191" s="136">
        <v>1.42289</v>
      </c>
      <c r="R1191" s="136">
        <f>Q1191*H1191</f>
        <v>6.7985684199999996</v>
      </c>
      <c r="S1191" s="136">
        <v>0</v>
      </c>
      <c r="T1191" s="137">
        <f>S1191*H1191</f>
        <v>0</v>
      </c>
      <c r="AR1191" s="138" t="s">
        <v>172</v>
      </c>
      <c r="AT1191" s="138" t="s">
        <v>167</v>
      </c>
      <c r="AU1191" s="138" t="s">
        <v>84</v>
      </c>
      <c r="AY1191" s="17" t="s">
        <v>165</v>
      </c>
      <c r="BE1191" s="139">
        <f>IF(N1191="základní",J1191,0)</f>
        <v>0</v>
      </c>
      <c r="BF1191" s="139">
        <f>IF(N1191="snížená",J1191,0)</f>
        <v>0</v>
      </c>
      <c r="BG1191" s="139">
        <f>IF(N1191="zákl. přenesená",J1191,0)</f>
        <v>0</v>
      </c>
      <c r="BH1191" s="139">
        <f>IF(N1191="sníž. přenesená",J1191,0)</f>
        <v>0</v>
      </c>
      <c r="BI1191" s="139">
        <f>IF(N1191="nulová",J1191,0)</f>
        <v>0</v>
      </c>
      <c r="BJ1191" s="17" t="s">
        <v>14</v>
      </c>
      <c r="BK1191" s="139">
        <f>ROUND(I1191*H1191,2)</f>
        <v>0</v>
      </c>
      <c r="BL1191" s="17" t="s">
        <v>172</v>
      </c>
      <c r="BM1191" s="138" t="s">
        <v>1344</v>
      </c>
    </row>
    <row r="1192" spans="2:65" s="1" customFormat="1">
      <c r="B1192" s="32"/>
      <c r="D1192" s="140" t="s">
        <v>174</v>
      </c>
      <c r="F1192" s="141" t="s">
        <v>1345</v>
      </c>
      <c r="I1192" s="142"/>
      <c r="L1192" s="32"/>
      <c r="M1192" s="143"/>
      <c r="T1192" s="53"/>
      <c r="AT1192" s="17" t="s">
        <v>174</v>
      </c>
      <c r="AU1192" s="17" t="s">
        <v>84</v>
      </c>
    </row>
    <row r="1193" spans="2:65" s="12" customFormat="1">
      <c r="B1193" s="144"/>
      <c r="D1193" s="145" t="s">
        <v>176</v>
      </c>
      <c r="E1193" s="146" t="s">
        <v>19</v>
      </c>
      <c r="F1193" s="147" t="s">
        <v>1260</v>
      </c>
      <c r="H1193" s="146" t="s">
        <v>19</v>
      </c>
      <c r="I1193" s="148"/>
      <c r="L1193" s="144"/>
      <c r="M1193" s="149"/>
      <c r="T1193" s="150"/>
      <c r="AT1193" s="146" t="s">
        <v>176</v>
      </c>
      <c r="AU1193" s="146" t="s">
        <v>84</v>
      </c>
      <c r="AV1193" s="12" t="s">
        <v>14</v>
      </c>
      <c r="AW1193" s="12" t="s">
        <v>37</v>
      </c>
      <c r="AX1193" s="12" t="s">
        <v>75</v>
      </c>
      <c r="AY1193" s="146" t="s">
        <v>165</v>
      </c>
    </row>
    <row r="1194" spans="2:65" s="13" customFormat="1">
      <c r="B1194" s="151"/>
      <c r="D1194" s="145" t="s">
        <v>176</v>
      </c>
      <c r="E1194" s="152" t="s">
        <v>19</v>
      </c>
      <c r="F1194" s="153" t="s">
        <v>1346</v>
      </c>
      <c r="H1194" s="154">
        <v>4.7779999999999996</v>
      </c>
      <c r="I1194" s="155"/>
      <c r="L1194" s="151"/>
      <c r="M1194" s="156"/>
      <c r="T1194" s="157"/>
      <c r="AT1194" s="152" t="s">
        <v>176</v>
      </c>
      <c r="AU1194" s="152" t="s">
        <v>84</v>
      </c>
      <c r="AV1194" s="13" t="s">
        <v>84</v>
      </c>
      <c r="AW1194" s="13" t="s">
        <v>37</v>
      </c>
      <c r="AX1194" s="13" t="s">
        <v>75</v>
      </c>
      <c r="AY1194" s="152" t="s">
        <v>165</v>
      </c>
    </row>
    <row r="1195" spans="2:65" s="14" customFormat="1">
      <c r="B1195" s="158"/>
      <c r="D1195" s="145" t="s">
        <v>176</v>
      </c>
      <c r="E1195" s="159" t="s">
        <v>19</v>
      </c>
      <c r="F1195" s="160" t="s">
        <v>179</v>
      </c>
      <c r="H1195" s="161">
        <v>4.7779999999999996</v>
      </c>
      <c r="I1195" s="162"/>
      <c r="L1195" s="158"/>
      <c r="M1195" s="163"/>
      <c r="T1195" s="164"/>
      <c r="AT1195" s="159" t="s">
        <v>176</v>
      </c>
      <c r="AU1195" s="159" t="s">
        <v>84</v>
      </c>
      <c r="AV1195" s="14" t="s">
        <v>172</v>
      </c>
      <c r="AW1195" s="14" t="s">
        <v>37</v>
      </c>
      <c r="AX1195" s="14" t="s">
        <v>14</v>
      </c>
      <c r="AY1195" s="159" t="s">
        <v>165</v>
      </c>
    </row>
    <row r="1196" spans="2:65" s="1" customFormat="1" ht="24.15" customHeight="1">
      <c r="B1196" s="32"/>
      <c r="C1196" s="127" t="s">
        <v>1347</v>
      </c>
      <c r="D1196" s="127" t="s">
        <v>167</v>
      </c>
      <c r="E1196" s="128" t="s">
        <v>1348</v>
      </c>
      <c r="F1196" s="129" t="s">
        <v>1349</v>
      </c>
      <c r="G1196" s="130" t="s">
        <v>182</v>
      </c>
      <c r="H1196" s="131">
        <v>2</v>
      </c>
      <c r="I1196" s="132"/>
      <c r="J1196" s="133">
        <f t="shared" ref="J1196:J1203" si="10">ROUND(I1196*H1196,2)</f>
        <v>0</v>
      </c>
      <c r="K1196" s="129" t="s">
        <v>19</v>
      </c>
      <c r="L1196" s="32"/>
      <c r="M1196" s="134" t="s">
        <v>19</v>
      </c>
      <c r="N1196" s="135" t="s">
        <v>46</v>
      </c>
      <c r="P1196" s="136">
        <f t="shared" ref="P1196:P1203" si="11">O1196*H1196</f>
        <v>0</v>
      </c>
      <c r="Q1196" s="136">
        <v>0</v>
      </c>
      <c r="R1196" s="136">
        <f t="shared" ref="R1196:R1203" si="12">Q1196*H1196</f>
        <v>0</v>
      </c>
      <c r="S1196" s="136">
        <v>0</v>
      </c>
      <c r="T1196" s="137">
        <f t="shared" ref="T1196:T1203" si="13">S1196*H1196</f>
        <v>0</v>
      </c>
      <c r="AR1196" s="138" t="s">
        <v>172</v>
      </c>
      <c r="AT1196" s="138" t="s">
        <v>167</v>
      </c>
      <c r="AU1196" s="138" t="s">
        <v>84</v>
      </c>
      <c r="AY1196" s="17" t="s">
        <v>165</v>
      </c>
      <c r="BE1196" s="139">
        <f t="shared" ref="BE1196:BE1203" si="14">IF(N1196="základní",J1196,0)</f>
        <v>0</v>
      </c>
      <c r="BF1196" s="139">
        <f t="shared" ref="BF1196:BF1203" si="15">IF(N1196="snížená",J1196,0)</f>
        <v>0</v>
      </c>
      <c r="BG1196" s="139">
        <f t="shared" ref="BG1196:BG1203" si="16">IF(N1196="zákl. přenesená",J1196,0)</f>
        <v>0</v>
      </c>
      <c r="BH1196" s="139">
        <f t="shared" ref="BH1196:BH1203" si="17">IF(N1196="sníž. přenesená",J1196,0)</f>
        <v>0</v>
      </c>
      <c r="BI1196" s="139">
        <f t="shared" ref="BI1196:BI1203" si="18">IF(N1196="nulová",J1196,0)</f>
        <v>0</v>
      </c>
      <c r="BJ1196" s="17" t="s">
        <v>14</v>
      </c>
      <c r="BK1196" s="139">
        <f t="shared" ref="BK1196:BK1203" si="19">ROUND(I1196*H1196,2)</f>
        <v>0</v>
      </c>
      <c r="BL1196" s="17" t="s">
        <v>172</v>
      </c>
      <c r="BM1196" s="138" t="s">
        <v>1350</v>
      </c>
    </row>
    <row r="1197" spans="2:65" s="1" customFormat="1" ht="33" customHeight="1">
      <c r="B1197" s="32"/>
      <c r="C1197" s="127" t="s">
        <v>1351</v>
      </c>
      <c r="D1197" s="127" t="s">
        <v>167</v>
      </c>
      <c r="E1197" s="128" t="s">
        <v>1352</v>
      </c>
      <c r="F1197" s="129" t="s">
        <v>1353</v>
      </c>
      <c r="G1197" s="130" t="s">
        <v>182</v>
      </c>
      <c r="H1197" s="131">
        <v>2</v>
      </c>
      <c r="I1197" s="132"/>
      <c r="J1197" s="133">
        <f t="shared" si="10"/>
        <v>0</v>
      </c>
      <c r="K1197" s="129" t="s">
        <v>19</v>
      </c>
      <c r="L1197" s="32"/>
      <c r="M1197" s="134" t="s">
        <v>19</v>
      </c>
      <c r="N1197" s="135" t="s">
        <v>46</v>
      </c>
      <c r="P1197" s="136">
        <f t="shared" si="11"/>
        <v>0</v>
      </c>
      <c r="Q1197" s="136">
        <v>0</v>
      </c>
      <c r="R1197" s="136">
        <f t="shared" si="12"/>
        <v>0</v>
      </c>
      <c r="S1197" s="136">
        <v>0</v>
      </c>
      <c r="T1197" s="137">
        <f t="shared" si="13"/>
        <v>0</v>
      </c>
      <c r="AR1197" s="138" t="s">
        <v>172</v>
      </c>
      <c r="AT1197" s="138" t="s">
        <v>167</v>
      </c>
      <c r="AU1197" s="138" t="s">
        <v>84</v>
      </c>
      <c r="AY1197" s="17" t="s">
        <v>165</v>
      </c>
      <c r="BE1197" s="139">
        <f t="shared" si="14"/>
        <v>0</v>
      </c>
      <c r="BF1197" s="139">
        <f t="shared" si="15"/>
        <v>0</v>
      </c>
      <c r="BG1197" s="139">
        <f t="shared" si="16"/>
        <v>0</v>
      </c>
      <c r="BH1197" s="139">
        <f t="shared" si="17"/>
        <v>0</v>
      </c>
      <c r="BI1197" s="139">
        <f t="shared" si="18"/>
        <v>0</v>
      </c>
      <c r="BJ1197" s="17" t="s">
        <v>14</v>
      </c>
      <c r="BK1197" s="139">
        <f t="shared" si="19"/>
        <v>0</v>
      </c>
      <c r="BL1197" s="17" t="s">
        <v>172</v>
      </c>
      <c r="BM1197" s="138" t="s">
        <v>1354</v>
      </c>
    </row>
    <row r="1198" spans="2:65" s="1" customFormat="1" ht="24.15" customHeight="1">
      <c r="B1198" s="32"/>
      <c r="C1198" s="127" t="s">
        <v>1355</v>
      </c>
      <c r="D1198" s="127" t="s">
        <v>167</v>
      </c>
      <c r="E1198" s="128" t="s">
        <v>1356</v>
      </c>
      <c r="F1198" s="129" t="s">
        <v>1357</v>
      </c>
      <c r="G1198" s="130" t="s">
        <v>182</v>
      </c>
      <c r="H1198" s="131">
        <v>2</v>
      </c>
      <c r="I1198" s="132"/>
      <c r="J1198" s="133">
        <f t="shared" si="10"/>
        <v>0</v>
      </c>
      <c r="K1198" s="129" t="s">
        <v>19</v>
      </c>
      <c r="L1198" s="32"/>
      <c r="M1198" s="134" t="s">
        <v>19</v>
      </c>
      <c r="N1198" s="135" t="s">
        <v>46</v>
      </c>
      <c r="P1198" s="136">
        <f t="shared" si="11"/>
        <v>0</v>
      </c>
      <c r="Q1198" s="136">
        <v>0</v>
      </c>
      <c r="R1198" s="136">
        <f t="shared" si="12"/>
        <v>0</v>
      </c>
      <c r="S1198" s="136">
        <v>0</v>
      </c>
      <c r="T1198" s="137">
        <f t="shared" si="13"/>
        <v>0</v>
      </c>
      <c r="AR1198" s="138" t="s">
        <v>172</v>
      </c>
      <c r="AT1198" s="138" t="s">
        <v>167</v>
      </c>
      <c r="AU1198" s="138" t="s">
        <v>84</v>
      </c>
      <c r="AY1198" s="17" t="s">
        <v>165</v>
      </c>
      <c r="BE1198" s="139">
        <f t="shared" si="14"/>
        <v>0</v>
      </c>
      <c r="BF1198" s="139">
        <f t="shared" si="15"/>
        <v>0</v>
      </c>
      <c r="BG1198" s="139">
        <f t="shared" si="16"/>
        <v>0</v>
      </c>
      <c r="BH1198" s="139">
        <f t="shared" si="17"/>
        <v>0</v>
      </c>
      <c r="BI1198" s="139">
        <f t="shared" si="18"/>
        <v>0</v>
      </c>
      <c r="BJ1198" s="17" t="s">
        <v>14</v>
      </c>
      <c r="BK1198" s="139">
        <f t="shared" si="19"/>
        <v>0</v>
      </c>
      <c r="BL1198" s="17" t="s">
        <v>172</v>
      </c>
      <c r="BM1198" s="138" t="s">
        <v>1358</v>
      </c>
    </row>
    <row r="1199" spans="2:65" s="1" customFormat="1" ht="24.15" customHeight="1">
      <c r="B1199" s="32"/>
      <c r="C1199" s="127" t="s">
        <v>1359</v>
      </c>
      <c r="D1199" s="127" t="s">
        <v>167</v>
      </c>
      <c r="E1199" s="128" t="s">
        <v>1360</v>
      </c>
      <c r="F1199" s="129" t="s">
        <v>1361</v>
      </c>
      <c r="G1199" s="130" t="s">
        <v>182</v>
      </c>
      <c r="H1199" s="131">
        <v>2</v>
      </c>
      <c r="I1199" s="132"/>
      <c r="J1199" s="133">
        <f t="shared" si="10"/>
        <v>0</v>
      </c>
      <c r="K1199" s="129" t="s">
        <v>19</v>
      </c>
      <c r="L1199" s="32"/>
      <c r="M1199" s="134" t="s">
        <v>19</v>
      </c>
      <c r="N1199" s="135" t="s">
        <v>46</v>
      </c>
      <c r="P1199" s="136">
        <f t="shared" si="11"/>
        <v>0</v>
      </c>
      <c r="Q1199" s="136">
        <v>0</v>
      </c>
      <c r="R1199" s="136">
        <f t="shared" si="12"/>
        <v>0</v>
      </c>
      <c r="S1199" s="136">
        <v>0</v>
      </c>
      <c r="T1199" s="137">
        <f t="shared" si="13"/>
        <v>0</v>
      </c>
      <c r="AR1199" s="138" t="s">
        <v>172</v>
      </c>
      <c r="AT1199" s="138" t="s">
        <v>167</v>
      </c>
      <c r="AU1199" s="138" t="s">
        <v>84</v>
      </c>
      <c r="AY1199" s="17" t="s">
        <v>165</v>
      </c>
      <c r="BE1199" s="139">
        <f t="shared" si="14"/>
        <v>0</v>
      </c>
      <c r="BF1199" s="139">
        <f t="shared" si="15"/>
        <v>0</v>
      </c>
      <c r="BG1199" s="139">
        <f t="shared" si="16"/>
        <v>0</v>
      </c>
      <c r="BH1199" s="139">
        <f t="shared" si="17"/>
        <v>0</v>
      </c>
      <c r="BI1199" s="139">
        <f t="shared" si="18"/>
        <v>0</v>
      </c>
      <c r="BJ1199" s="17" t="s">
        <v>14</v>
      </c>
      <c r="BK1199" s="139">
        <f t="shared" si="19"/>
        <v>0</v>
      </c>
      <c r="BL1199" s="17" t="s">
        <v>172</v>
      </c>
      <c r="BM1199" s="138" t="s">
        <v>1362</v>
      </c>
    </row>
    <row r="1200" spans="2:65" s="1" customFormat="1" ht="24.15" customHeight="1">
      <c r="B1200" s="32"/>
      <c r="C1200" s="127" t="s">
        <v>1363</v>
      </c>
      <c r="D1200" s="127" t="s">
        <v>167</v>
      </c>
      <c r="E1200" s="128" t="s">
        <v>1364</v>
      </c>
      <c r="F1200" s="129" t="s">
        <v>1365</v>
      </c>
      <c r="G1200" s="130" t="s">
        <v>182</v>
      </c>
      <c r="H1200" s="131">
        <v>1</v>
      </c>
      <c r="I1200" s="132"/>
      <c r="J1200" s="133">
        <f t="shared" si="10"/>
        <v>0</v>
      </c>
      <c r="K1200" s="129" t="s">
        <v>19</v>
      </c>
      <c r="L1200" s="32"/>
      <c r="M1200" s="134" t="s">
        <v>19</v>
      </c>
      <c r="N1200" s="135" t="s">
        <v>46</v>
      </c>
      <c r="P1200" s="136">
        <f t="shared" si="11"/>
        <v>0</v>
      </c>
      <c r="Q1200" s="136">
        <v>0</v>
      </c>
      <c r="R1200" s="136">
        <f t="shared" si="12"/>
        <v>0</v>
      </c>
      <c r="S1200" s="136">
        <v>0</v>
      </c>
      <c r="T1200" s="137">
        <f t="shared" si="13"/>
        <v>0</v>
      </c>
      <c r="AR1200" s="138" t="s">
        <v>172</v>
      </c>
      <c r="AT1200" s="138" t="s">
        <v>167</v>
      </c>
      <c r="AU1200" s="138" t="s">
        <v>84</v>
      </c>
      <c r="AY1200" s="17" t="s">
        <v>165</v>
      </c>
      <c r="BE1200" s="139">
        <f t="shared" si="14"/>
        <v>0</v>
      </c>
      <c r="BF1200" s="139">
        <f t="shared" si="15"/>
        <v>0</v>
      </c>
      <c r="BG1200" s="139">
        <f t="shared" si="16"/>
        <v>0</v>
      </c>
      <c r="BH1200" s="139">
        <f t="shared" si="17"/>
        <v>0</v>
      </c>
      <c r="BI1200" s="139">
        <f t="shared" si="18"/>
        <v>0</v>
      </c>
      <c r="BJ1200" s="17" t="s">
        <v>14</v>
      </c>
      <c r="BK1200" s="139">
        <f t="shared" si="19"/>
        <v>0</v>
      </c>
      <c r="BL1200" s="17" t="s">
        <v>172</v>
      </c>
      <c r="BM1200" s="138" t="s">
        <v>1366</v>
      </c>
    </row>
    <row r="1201" spans="2:65" s="1" customFormat="1" ht="24.15" customHeight="1">
      <c r="B1201" s="32"/>
      <c r="C1201" s="127" t="s">
        <v>1367</v>
      </c>
      <c r="D1201" s="127" t="s">
        <v>167</v>
      </c>
      <c r="E1201" s="128" t="s">
        <v>1368</v>
      </c>
      <c r="F1201" s="129" t="s">
        <v>1369</v>
      </c>
      <c r="G1201" s="130" t="s">
        <v>182</v>
      </c>
      <c r="H1201" s="131">
        <v>2</v>
      </c>
      <c r="I1201" s="132"/>
      <c r="J1201" s="133">
        <f t="shared" si="10"/>
        <v>0</v>
      </c>
      <c r="K1201" s="129" t="s">
        <v>19</v>
      </c>
      <c r="L1201" s="32"/>
      <c r="M1201" s="134" t="s">
        <v>19</v>
      </c>
      <c r="N1201" s="135" t="s">
        <v>46</v>
      </c>
      <c r="P1201" s="136">
        <f t="shared" si="11"/>
        <v>0</v>
      </c>
      <c r="Q1201" s="136">
        <v>0</v>
      </c>
      <c r="R1201" s="136">
        <f t="shared" si="12"/>
        <v>0</v>
      </c>
      <c r="S1201" s="136">
        <v>0</v>
      </c>
      <c r="T1201" s="137">
        <f t="shared" si="13"/>
        <v>0</v>
      </c>
      <c r="AR1201" s="138" t="s">
        <v>172</v>
      </c>
      <c r="AT1201" s="138" t="s">
        <v>167</v>
      </c>
      <c r="AU1201" s="138" t="s">
        <v>84</v>
      </c>
      <c r="AY1201" s="17" t="s">
        <v>165</v>
      </c>
      <c r="BE1201" s="139">
        <f t="shared" si="14"/>
        <v>0</v>
      </c>
      <c r="BF1201" s="139">
        <f t="shared" si="15"/>
        <v>0</v>
      </c>
      <c r="BG1201" s="139">
        <f t="shared" si="16"/>
        <v>0</v>
      </c>
      <c r="BH1201" s="139">
        <f t="shared" si="17"/>
        <v>0</v>
      </c>
      <c r="BI1201" s="139">
        <f t="shared" si="18"/>
        <v>0</v>
      </c>
      <c r="BJ1201" s="17" t="s">
        <v>14</v>
      </c>
      <c r="BK1201" s="139">
        <f t="shared" si="19"/>
        <v>0</v>
      </c>
      <c r="BL1201" s="17" t="s">
        <v>172</v>
      </c>
      <c r="BM1201" s="138" t="s">
        <v>1370</v>
      </c>
    </row>
    <row r="1202" spans="2:65" s="1" customFormat="1" ht="24.15" customHeight="1">
      <c r="B1202" s="32"/>
      <c r="C1202" s="127" t="s">
        <v>1371</v>
      </c>
      <c r="D1202" s="127" t="s">
        <v>167</v>
      </c>
      <c r="E1202" s="128" t="s">
        <v>1372</v>
      </c>
      <c r="F1202" s="129" t="s">
        <v>1373</v>
      </c>
      <c r="G1202" s="130" t="s">
        <v>182</v>
      </c>
      <c r="H1202" s="131">
        <v>2</v>
      </c>
      <c r="I1202" s="132"/>
      <c r="J1202" s="133">
        <f t="shared" si="10"/>
        <v>0</v>
      </c>
      <c r="K1202" s="129" t="s">
        <v>19</v>
      </c>
      <c r="L1202" s="32"/>
      <c r="M1202" s="134" t="s">
        <v>19</v>
      </c>
      <c r="N1202" s="135" t="s">
        <v>46</v>
      </c>
      <c r="P1202" s="136">
        <f t="shared" si="11"/>
        <v>0</v>
      </c>
      <c r="Q1202" s="136">
        <v>0</v>
      </c>
      <c r="R1202" s="136">
        <f t="shared" si="12"/>
        <v>0</v>
      </c>
      <c r="S1202" s="136">
        <v>0</v>
      </c>
      <c r="T1202" s="137">
        <f t="shared" si="13"/>
        <v>0</v>
      </c>
      <c r="AR1202" s="138" t="s">
        <v>172</v>
      </c>
      <c r="AT1202" s="138" t="s">
        <v>167</v>
      </c>
      <c r="AU1202" s="138" t="s">
        <v>84</v>
      </c>
      <c r="AY1202" s="17" t="s">
        <v>165</v>
      </c>
      <c r="BE1202" s="139">
        <f t="shared" si="14"/>
        <v>0</v>
      </c>
      <c r="BF1202" s="139">
        <f t="shared" si="15"/>
        <v>0</v>
      </c>
      <c r="BG1202" s="139">
        <f t="shared" si="16"/>
        <v>0</v>
      </c>
      <c r="BH1202" s="139">
        <f t="shared" si="17"/>
        <v>0</v>
      </c>
      <c r="BI1202" s="139">
        <f t="shared" si="18"/>
        <v>0</v>
      </c>
      <c r="BJ1202" s="17" t="s">
        <v>14</v>
      </c>
      <c r="BK1202" s="139">
        <f t="shared" si="19"/>
        <v>0</v>
      </c>
      <c r="BL1202" s="17" t="s">
        <v>172</v>
      </c>
      <c r="BM1202" s="138" t="s">
        <v>1374</v>
      </c>
    </row>
    <row r="1203" spans="2:65" s="1" customFormat="1" ht="24.15" customHeight="1">
      <c r="B1203" s="32"/>
      <c r="C1203" s="127" t="s">
        <v>1375</v>
      </c>
      <c r="D1203" s="127" t="s">
        <v>167</v>
      </c>
      <c r="E1203" s="128" t="s">
        <v>1376</v>
      </c>
      <c r="F1203" s="129" t="s">
        <v>1377</v>
      </c>
      <c r="G1203" s="130" t="s">
        <v>182</v>
      </c>
      <c r="H1203" s="131">
        <v>1</v>
      </c>
      <c r="I1203" s="132"/>
      <c r="J1203" s="133">
        <f t="shared" si="10"/>
        <v>0</v>
      </c>
      <c r="K1203" s="129" t="s">
        <v>19</v>
      </c>
      <c r="L1203" s="32"/>
      <c r="M1203" s="134" t="s">
        <v>19</v>
      </c>
      <c r="N1203" s="135" t="s">
        <v>46</v>
      </c>
      <c r="P1203" s="136">
        <f t="shared" si="11"/>
        <v>0</v>
      </c>
      <c r="Q1203" s="136">
        <v>0</v>
      </c>
      <c r="R1203" s="136">
        <f t="shared" si="12"/>
        <v>0</v>
      </c>
      <c r="S1203" s="136">
        <v>0</v>
      </c>
      <c r="T1203" s="137">
        <f t="shared" si="13"/>
        <v>0</v>
      </c>
      <c r="AR1203" s="138" t="s">
        <v>172</v>
      </c>
      <c r="AT1203" s="138" t="s">
        <v>167</v>
      </c>
      <c r="AU1203" s="138" t="s">
        <v>84</v>
      </c>
      <c r="AY1203" s="17" t="s">
        <v>165</v>
      </c>
      <c r="BE1203" s="139">
        <f t="shared" si="14"/>
        <v>0</v>
      </c>
      <c r="BF1203" s="139">
        <f t="shared" si="15"/>
        <v>0</v>
      </c>
      <c r="BG1203" s="139">
        <f t="shared" si="16"/>
        <v>0</v>
      </c>
      <c r="BH1203" s="139">
        <f t="shared" si="17"/>
        <v>0</v>
      </c>
      <c r="BI1203" s="139">
        <f t="shared" si="18"/>
        <v>0</v>
      </c>
      <c r="BJ1203" s="17" t="s">
        <v>14</v>
      </c>
      <c r="BK1203" s="139">
        <f t="shared" si="19"/>
        <v>0</v>
      </c>
      <c r="BL1203" s="17" t="s">
        <v>172</v>
      </c>
      <c r="BM1203" s="138" t="s">
        <v>1378</v>
      </c>
    </row>
    <row r="1204" spans="2:65" s="11" customFormat="1" ht="22.95" customHeight="1">
      <c r="B1204" s="115"/>
      <c r="D1204" s="116" t="s">
        <v>74</v>
      </c>
      <c r="E1204" s="125" t="s">
        <v>234</v>
      </c>
      <c r="F1204" s="125" t="s">
        <v>1379</v>
      </c>
      <c r="I1204" s="118"/>
      <c r="J1204" s="126">
        <f>BK1204</f>
        <v>0</v>
      </c>
      <c r="L1204" s="115"/>
      <c r="M1204" s="120"/>
      <c r="P1204" s="121">
        <f>P1205+SUM(P1206:P1505)</f>
        <v>0</v>
      </c>
      <c r="R1204" s="121">
        <f>R1205+SUM(R1206:R1505)</f>
        <v>27.383337410000003</v>
      </c>
      <c r="T1204" s="122">
        <f>T1205+SUM(T1206:T1505)</f>
        <v>160.65288099999998</v>
      </c>
      <c r="AR1204" s="116" t="s">
        <v>14</v>
      </c>
      <c r="AT1204" s="123" t="s">
        <v>74</v>
      </c>
      <c r="AU1204" s="123" t="s">
        <v>14</v>
      </c>
      <c r="AY1204" s="116" t="s">
        <v>165</v>
      </c>
      <c r="BK1204" s="124">
        <f>BK1205+SUM(BK1206:BK1505)</f>
        <v>0</v>
      </c>
    </row>
    <row r="1205" spans="2:65" s="1" customFormat="1" ht="49.2" customHeight="1">
      <c r="B1205" s="32"/>
      <c r="C1205" s="127" t="s">
        <v>1380</v>
      </c>
      <c r="D1205" s="127" t="s">
        <v>167</v>
      </c>
      <c r="E1205" s="128" t="s">
        <v>1381</v>
      </c>
      <c r="F1205" s="129" t="s">
        <v>1382</v>
      </c>
      <c r="G1205" s="130" t="s">
        <v>700</v>
      </c>
      <c r="H1205" s="131">
        <v>70.900000000000006</v>
      </c>
      <c r="I1205" s="132"/>
      <c r="J1205" s="133">
        <f>ROUND(I1205*H1205,2)</f>
        <v>0</v>
      </c>
      <c r="K1205" s="129" t="s">
        <v>171</v>
      </c>
      <c r="L1205" s="32"/>
      <c r="M1205" s="134" t="s">
        <v>19</v>
      </c>
      <c r="N1205" s="135" t="s">
        <v>46</v>
      </c>
      <c r="P1205" s="136">
        <f>O1205*H1205</f>
        <v>0</v>
      </c>
      <c r="Q1205" s="136">
        <v>0.2195</v>
      </c>
      <c r="R1205" s="136">
        <f>Q1205*H1205</f>
        <v>15.562550000000002</v>
      </c>
      <c r="S1205" s="136">
        <v>0</v>
      </c>
      <c r="T1205" s="137">
        <f>S1205*H1205</f>
        <v>0</v>
      </c>
      <c r="AR1205" s="138" t="s">
        <v>172</v>
      </c>
      <c r="AT1205" s="138" t="s">
        <v>167</v>
      </c>
      <c r="AU1205" s="138" t="s">
        <v>84</v>
      </c>
      <c r="AY1205" s="17" t="s">
        <v>165</v>
      </c>
      <c r="BE1205" s="139">
        <f>IF(N1205="základní",J1205,0)</f>
        <v>0</v>
      </c>
      <c r="BF1205" s="139">
        <f>IF(N1205="snížená",J1205,0)</f>
        <v>0</v>
      </c>
      <c r="BG1205" s="139">
        <f>IF(N1205="zákl. přenesená",J1205,0)</f>
        <v>0</v>
      </c>
      <c r="BH1205" s="139">
        <f>IF(N1205="sníž. přenesená",J1205,0)</f>
        <v>0</v>
      </c>
      <c r="BI1205" s="139">
        <f>IF(N1205="nulová",J1205,0)</f>
        <v>0</v>
      </c>
      <c r="BJ1205" s="17" t="s">
        <v>14</v>
      </c>
      <c r="BK1205" s="139">
        <f>ROUND(I1205*H1205,2)</f>
        <v>0</v>
      </c>
      <c r="BL1205" s="17" t="s">
        <v>172</v>
      </c>
      <c r="BM1205" s="138" t="s">
        <v>1383</v>
      </c>
    </row>
    <row r="1206" spans="2:65" s="1" customFormat="1">
      <c r="B1206" s="32"/>
      <c r="D1206" s="140" t="s">
        <v>174</v>
      </c>
      <c r="F1206" s="141" t="s">
        <v>1384</v>
      </c>
      <c r="I1206" s="142"/>
      <c r="L1206" s="32"/>
      <c r="M1206" s="143"/>
      <c r="T1206" s="53"/>
      <c r="AT1206" s="17" t="s">
        <v>174</v>
      </c>
      <c r="AU1206" s="17" t="s">
        <v>84</v>
      </c>
    </row>
    <row r="1207" spans="2:65" s="12" customFormat="1">
      <c r="B1207" s="144"/>
      <c r="D1207" s="145" t="s">
        <v>176</v>
      </c>
      <c r="E1207" s="146" t="s">
        <v>19</v>
      </c>
      <c r="F1207" s="147" t="s">
        <v>366</v>
      </c>
      <c r="H1207" s="146" t="s">
        <v>19</v>
      </c>
      <c r="I1207" s="148"/>
      <c r="L1207" s="144"/>
      <c r="M1207" s="149"/>
      <c r="T1207" s="150"/>
      <c r="AT1207" s="146" t="s">
        <v>176</v>
      </c>
      <c r="AU1207" s="146" t="s">
        <v>84</v>
      </c>
      <c r="AV1207" s="12" t="s">
        <v>14</v>
      </c>
      <c r="AW1207" s="12" t="s">
        <v>37</v>
      </c>
      <c r="AX1207" s="12" t="s">
        <v>75</v>
      </c>
      <c r="AY1207" s="146" t="s">
        <v>165</v>
      </c>
    </row>
    <row r="1208" spans="2:65" s="13" customFormat="1">
      <c r="B1208" s="151"/>
      <c r="D1208" s="145" t="s">
        <v>176</v>
      </c>
      <c r="E1208" s="152" t="s">
        <v>19</v>
      </c>
      <c r="F1208" s="153" t="s">
        <v>1385</v>
      </c>
      <c r="H1208" s="154">
        <v>70.900000000000006</v>
      </c>
      <c r="I1208" s="155"/>
      <c r="L1208" s="151"/>
      <c r="M1208" s="156"/>
      <c r="T1208" s="157"/>
      <c r="AT1208" s="152" t="s">
        <v>176</v>
      </c>
      <c r="AU1208" s="152" t="s">
        <v>84</v>
      </c>
      <c r="AV1208" s="13" t="s">
        <v>84</v>
      </c>
      <c r="AW1208" s="13" t="s">
        <v>37</v>
      </c>
      <c r="AX1208" s="13" t="s">
        <v>75</v>
      </c>
      <c r="AY1208" s="152" t="s">
        <v>165</v>
      </c>
    </row>
    <row r="1209" spans="2:65" s="14" customFormat="1">
      <c r="B1209" s="158"/>
      <c r="D1209" s="145" t="s">
        <v>176</v>
      </c>
      <c r="E1209" s="159" t="s">
        <v>19</v>
      </c>
      <c r="F1209" s="160" t="s">
        <v>179</v>
      </c>
      <c r="H1209" s="161">
        <v>70.900000000000006</v>
      </c>
      <c r="I1209" s="162"/>
      <c r="L1209" s="158"/>
      <c r="M1209" s="163"/>
      <c r="T1209" s="164"/>
      <c r="AT1209" s="159" t="s">
        <v>176</v>
      </c>
      <c r="AU1209" s="159" t="s">
        <v>84</v>
      </c>
      <c r="AV1209" s="14" t="s">
        <v>172</v>
      </c>
      <c r="AW1209" s="14" t="s">
        <v>37</v>
      </c>
      <c r="AX1209" s="14" t="s">
        <v>14</v>
      </c>
      <c r="AY1209" s="159" t="s">
        <v>165</v>
      </c>
    </row>
    <row r="1210" spans="2:65" s="1" customFormat="1" ht="21.75" customHeight="1">
      <c r="B1210" s="32"/>
      <c r="C1210" s="165" t="s">
        <v>1386</v>
      </c>
      <c r="D1210" s="165" t="s">
        <v>349</v>
      </c>
      <c r="E1210" s="166" t="s">
        <v>1387</v>
      </c>
      <c r="F1210" s="167" t="s">
        <v>1388</v>
      </c>
      <c r="G1210" s="168" t="s">
        <v>700</v>
      </c>
      <c r="H1210" s="169">
        <v>72.317999999999998</v>
      </c>
      <c r="I1210" s="170"/>
      <c r="J1210" s="171">
        <f>ROUND(I1210*H1210,2)</f>
        <v>0</v>
      </c>
      <c r="K1210" s="167" t="s">
        <v>171</v>
      </c>
      <c r="L1210" s="172"/>
      <c r="M1210" s="173" t="s">
        <v>19</v>
      </c>
      <c r="N1210" s="174" t="s">
        <v>46</v>
      </c>
      <c r="P1210" s="136">
        <f>O1210*H1210</f>
        <v>0</v>
      </c>
      <c r="Q1210" s="136">
        <v>2.63E-2</v>
      </c>
      <c r="R1210" s="136">
        <f>Q1210*H1210</f>
        <v>1.9019634000000001</v>
      </c>
      <c r="S1210" s="136">
        <v>0</v>
      </c>
      <c r="T1210" s="137">
        <f>S1210*H1210</f>
        <v>0</v>
      </c>
      <c r="AR1210" s="138" t="s">
        <v>223</v>
      </c>
      <c r="AT1210" s="138" t="s">
        <v>349</v>
      </c>
      <c r="AU1210" s="138" t="s">
        <v>84</v>
      </c>
      <c r="AY1210" s="17" t="s">
        <v>165</v>
      </c>
      <c r="BE1210" s="139">
        <f>IF(N1210="základní",J1210,0)</f>
        <v>0</v>
      </c>
      <c r="BF1210" s="139">
        <f>IF(N1210="snížená",J1210,0)</f>
        <v>0</v>
      </c>
      <c r="BG1210" s="139">
        <f>IF(N1210="zákl. přenesená",J1210,0)</f>
        <v>0</v>
      </c>
      <c r="BH1210" s="139">
        <f>IF(N1210="sníž. přenesená",J1210,0)</f>
        <v>0</v>
      </c>
      <c r="BI1210" s="139">
        <f>IF(N1210="nulová",J1210,0)</f>
        <v>0</v>
      </c>
      <c r="BJ1210" s="17" t="s">
        <v>14</v>
      </c>
      <c r="BK1210" s="139">
        <f>ROUND(I1210*H1210,2)</f>
        <v>0</v>
      </c>
      <c r="BL1210" s="17" t="s">
        <v>172</v>
      </c>
      <c r="BM1210" s="138" t="s">
        <v>1389</v>
      </c>
    </row>
    <row r="1211" spans="2:65" s="13" customFormat="1">
      <c r="B1211" s="151"/>
      <c r="D1211" s="145" t="s">
        <v>176</v>
      </c>
      <c r="F1211" s="153" t="s">
        <v>1390</v>
      </c>
      <c r="H1211" s="154">
        <v>72.317999999999998</v>
      </c>
      <c r="I1211" s="155"/>
      <c r="L1211" s="151"/>
      <c r="M1211" s="156"/>
      <c r="T1211" s="157"/>
      <c r="AT1211" s="152" t="s">
        <v>176</v>
      </c>
      <c r="AU1211" s="152" t="s">
        <v>84</v>
      </c>
      <c r="AV1211" s="13" t="s">
        <v>84</v>
      </c>
      <c r="AW1211" s="13" t="s">
        <v>4</v>
      </c>
      <c r="AX1211" s="13" t="s">
        <v>14</v>
      </c>
      <c r="AY1211" s="152" t="s">
        <v>165</v>
      </c>
    </row>
    <row r="1212" spans="2:65" s="1" customFormat="1" ht="24.15" customHeight="1">
      <c r="B1212" s="32"/>
      <c r="C1212" s="127" t="s">
        <v>1391</v>
      </c>
      <c r="D1212" s="127" t="s">
        <v>167</v>
      </c>
      <c r="E1212" s="128" t="s">
        <v>1392</v>
      </c>
      <c r="F1212" s="129" t="s">
        <v>1393</v>
      </c>
      <c r="G1212" s="130" t="s">
        <v>170</v>
      </c>
      <c r="H1212" s="131">
        <v>32</v>
      </c>
      <c r="I1212" s="132"/>
      <c r="J1212" s="133">
        <f>ROUND(I1212*H1212,2)</f>
        <v>0</v>
      </c>
      <c r="K1212" s="129" t="s">
        <v>19</v>
      </c>
      <c r="L1212" s="32"/>
      <c r="M1212" s="134" t="s">
        <v>19</v>
      </c>
      <c r="N1212" s="135" t="s">
        <v>46</v>
      </c>
      <c r="P1212" s="136">
        <f>O1212*H1212</f>
        <v>0</v>
      </c>
      <c r="Q1212" s="136">
        <v>0</v>
      </c>
      <c r="R1212" s="136">
        <f>Q1212*H1212</f>
        <v>0</v>
      </c>
      <c r="S1212" s="136">
        <v>0</v>
      </c>
      <c r="T1212" s="137">
        <f>S1212*H1212</f>
        <v>0</v>
      </c>
      <c r="AR1212" s="138" t="s">
        <v>172</v>
      </c>
      <c r="AT1212" s="138" t="s">
        <v>167</v>
      </c>
      <c r="AU1212" s="138" t="s">
        <v>84</v>
      </c>
      <c r="AY1212" s="17" t="s">
        <v>165</v>
      </c>
      <c r="BE1212" s="139">
        <f>IF(N1212="základní",J1212,0)</f>
        <v>0</v>
      </c>
      <c r="BF1212" s="139">
        <f>IF(N1212="snížená",J1212,0)</f>
        <v>0</v>
      </c>
      <c r="BG1212" s="139">
        <f>IF(N1212="zákl. přenesená",J1212,0)</f>
        <v>0</v>
      </c>
      <c r="BH1212" s="139">
        <f>IF(N1212="sníž. přenesená",J1212,0)</f>
        <v>0</v>
      </c>
      <c r="BI1212" s="139">
        <f>IF(N1212="nulová",J1212,0)</f>
        <v>0</v>
      </c>
      <c r="BJ1212" s="17" t="s">
        <v>14</v>
      </c>
      <c r="BK1212" s="139">
        <f>ROUND(I1212*H1212,2)</f>
        <v>0</v>
      </c>
      <c r="BL1212" s="17" t="s">
        <v>172</v>
      </c>
      <c r="BM1212" s="138" t="s">
        <v>1394</v>
      </c>
    </row>
    <row r="1213" spans="2:65" s="1" customFormat="1" ht="19.2">
      <c r="B1213" s="32"/>
      <c r="D1213" s="145" t="s">
        <v>1395</v>
      </c>
      <c r="F1213" s="175" t="s">
        <v>1396</v>
      </c>
      <c r="I1213" s="142"/>
      <c r="L1213" s="32"/>
      <c r="M1213" s="143"/>
      <c r="T1213" s="53"/>
      <c r="AT1213" s="17" t="s">
        <v>1395</v>
      </c>
      <c r="AU1213" s="17" t="s">
        <v>84</v>
      </c>
    </row>
    <row r="1214" spans="2:65" s="12" customFormat="1">
      <c r="B1214" s="144"/>
      <c r="D1214" s="145" t="s">
        <v>176</v>
      </c>
      <c r="E1214" s="146" t="s">
        <v>19</v>
      </c>
      <c r="F1214" s="147" t="s">
        <v>238</v>
      </c>
      <c r="H1214" s="146" t="s">
        <v>19</v>
      </c>
      <c r="I1214" s="148"/>
      <c r="L1214" s="144"/>
      <c r="M1214" s="149"/>
      <c r="T1214" s="150"/>
      <c r="AT1214" s="146" t="s">
        <v>176</v>
      </c>
      <c r="AU1214" s="146" t="s">
        <v>84</v>
      </c>
      <c r="AV1214" s="12" t="s">
        <v>14</v>
      </c>
      <c r="AW1214" s="12" t="s">
        <v>37</v>
      </c>
      <c r="AX1214" s="12" t="s">
        <v>75</v>
      </c>
      <c r="AY1214" s="146" t="s">
        <v>165</v>
      </c>
    </row>
    <row r="1215" spans="2:65" s="13" customFormat="1">
      <c r="B1215" s="151"/>
      <c r="D1215" s="145" t="s">
        <v>176</v>
      </c>
      <c r="E1215" s="152" t="s">
        <v>19</v>
      </c>
      <c r="F1215" s="153" t="s">
        <v>1397</v>
      </c>
      <c r="H1215" s="154">
        <v>32</v>
      </c>
      <c r="I1215" s="155"/>
      <c r="L1215" s="151"/>
      <c r="M1215" s="156"/>
      <c r="T1215" s="157"/>
      <c r="AT1215" s="152" t="s">
        <v>176</v>
      </c>
      <c r="AU1215" s="152" t="s">
        <v>84</v>
      </c>
      <c r="AV1215" s="13" t="s">
        <v>84</v>
      </c>
      <c r="AW1215" s="13" t="s">
        <v>37</v>
      </c>
      <c r="AX1215" s="13" t="s">
        <v>75</v>
      </c>
      <c r="AY1215" s="152" t="s">
        <v>165</v>
      </c>
    </row>
    <row r="1216" spans="2:65" s="14" customFormat="1">
      <c r="B1216" s="158"/>
      <c r="D1216" s="145" t="s">
        <v>176</v>
      </c>
      <c r="E1216" s="159" t="s">
        <v>19</v>
      </c>
      <c r="F1216" s="160" t="s">
        <v>179</v>
      </c>
      <c r="H1216" s="161">
        <v>32</v>
      </c>
      <c r="I1216" s="162"/>
      <c r="L1216" s="158"/>
      <c r="M1216" s="163"/>
      <c r="T1216" s="164"/>
      <c r="AT1216" s="159" t="s">
        <v>176</v>
      </c>
      <c r="AU1216" s="159" t="s">
        <v>84</v>
      </c>
      <c r="AV1216" s="14" t="s">
        <v>172</v>
      </c>
      <c r="AW1216" s="14" t="s">
        <v>37</v>
      </c>
      <c r="AX1216" s="14" t="s">
        <v>14</v>
      </c>
      <c r="AY1216" s="159" t="s">
        <v>165</v>
      </c>
    </row>
    <row r="1217" spans="2:65" s="1" customFormat="1" ht="24.15" customHeight="1">
      <c r="B1217" s="32"/>
      <c r="C1217" s="127" t="s">
        <v>1398</v>
      </c>
      <c r="D1217" s="127" t="s">
        <v>167</v>
      </c>
      <c r="E1217" s="128" t="s">
        <v>1399</v>
      </c>
      <c r="F1217" s="129" t="s">
        <v>1400</v>
      </c>
      <c r="G1217" s="130" t="s">
        <v>700</v>
      </c>
      <c r="H1217" s="131">
        <v>6</v>
      </c>
      <c r="I1217" s="132"/>
      <c r="J1217" s="133">
        <f>ROUND(I1217*H1217,2)</f>
        <v>0</v>
      </c>
      <c r="K1217" s="129" t="s">
        <v>171</v>
      </c>
      <c r="L1217" s="32"/>
      <c r="M1217" s="134" t="s">
        <v>19</v>
      </c>
      <c r="N1217" s="135" t="s">
        <v>46</v>
      </c>
      <c r="P1217" s="136">
        <f>O1217*H1217</f>
        <v>0</v>
      </c>
      <c r="Q1217" s="136">
        <v>2.35E-2</v>
      </c>
      <c r="R1217" s="136">
        <f>Q1217*H1217</f>
        <v>0.14100000000000001</v>
      </c>
      <c r="S1217" s="136">
        <v>0</v>
      </c>
      <c r="T1217" s="137">
        <f>S1217*H1217</f>
        <v>0</v>
      </c>
      <c r="AR1217" s="138" t="s">
        <v>172</v>
      </c>
      <c r="AT1217" s="138" t="s">
        <v>167</v>
      </c>
      <c r="AU1217" s="138" t="s">
        <v>84</v>
      </c>
      <c r="AY1217" s="17" t="s">
        <v>165</v>
      </c>
      <c r="BE1217" s="139">
        <f>IF(N1217="základní",J1217,0)</f>
        <v>0</v>
      </c>
      <c r="BF1217" s="139">
        <f>IF(N1217="snížená",J1217,0)</f>
        <v>0</v>
      </c>
      <c r="BG1217" s="139">
        <f>IF(N1217="zákl. přenesená",J1217,0)</f>
        <v>0</v>
      </c>
      <c r="BH1217" s="139">
        <f>IF(N1217="sníž. přenesená",J1217,0)</f>
        <v>0</v>
      </c>
      <c r="BI1217" s="139">
        <f>IF(N1217="nulová",J1217,0)</f>
        <v>0</v>
      </c>
      <c r="BJ1217" s="17" t="s">
        <v>14</v>
      </c>
      <c r="BK1217" s="139">
        <f>ROUND(I1217*H1217,2)</f>
        <v>0</v>
      </c>
      <c r="BL1217" s="17" t="s">
        <v>172</v>
      </c>
      <c r="BM1217" s="138" t="s">
        <v>1401</v>
      </c>
    </row>
    <row r="1218" spans="2:65" s="1" customFormat="1">
      <c r="B1218" s="32"/>
      <c r="D1218" s="140" t="s">
        <v>174</v>
      </c>
      <c r="F1218" s="141" t="s">
        <v>1402</v>
      </c>
      <c r="I1218" s="142"/>
      <c r="L1218" s="32"/>
      <c r="M1218" s="143"/>
      <c r="T1218" s="53"/>
      <c r="AT1218" s="17" t="s">
        <v>174</v>
      </c>
      <c r="AU1218" s="17" t="s">
        <v>84</v>
      </c>
    </row>
    <row r="1219" spans="2:65" s="12" customFormat="1" ht="20.399999999999999">
      <c r="B1219" s="144"/>
      <c r="D1219" s="145" t="s">
        <v>176</v>
      </c>
      <c r="E1219" s="146" t="s">
        <v>19</v>
      </c>
      <c r="F1219" s="147" t="s">
        <v>1271</v>
      </c>
      <c r="H1219" s="146" t="s">
        <v>19</v>
      </c>
      <c r="I1219" s="148"/>
      <c r="L1219" s="144"/>
      <c r="M1219" s="149"/>
      <c r="T1219" s="150"/>
      <c r="AT1219" s="146" t="s">
        <v>176</v>
      </c>
      <c r="AU1219" s="146" t="s">
        <v>84</v>
      </c>
      <c r="AV1219" s="12" t="s">
        <v>14</v>
      </c>
      <c r="AW1219" s="12" t="s">
        <v>37</v>
      </c>
      <c r="AX1219" s="12" t="s">
        <v>75</v>
      </c>
      <c r="AY1219" s="146" t="s">
        <v>165</v>
      </c>
    </row>
    <row r="1220" spans="2:65" s="13" customFormat="1">
      <c r="B1220" s="151"/>
      <c r="D1220" s="145" t="s">
        <v>176</v>
      </c>
      <c r="E1220" s="152" t="s">
        <v>19</v>
      </c>
      <c r="F1220" s="153" t="s">
        <v>1272</v>
      </c>
      <c r="H1220" s="154">
        <v>6</v>
      </c>
      <c r="I1220" s="155"/>
      <c r="L1220" s="151"/>
      <c r="M1220" s="156"/>
      <c r="T1220" s="157"/>
      <c r="AT1220" s="152" t="s">
        <v>176</v>
      </c>
      <c r="AU1220" s="152" t="s">
        <v>84</v>
      </c>
      <c r="AV1220" s="13" t="s">
        <v>84</v>
      </c>
      <c r="AW1220" s="13" t="s">
        <v>37</v>
      </c>
      <c r="AX1220" s="13" t="s">
        <v>75</v>
      </c>
      <c r="AY1220" s="152" t="s">
        <v>165</v>
      </c>
    </row>
    <row r="1221" spans="2:65" s="14" customFormat="1">
      <c r="B1221" s="158"/>
      <c r="D1221" s="145" t="s">
        <v>176</v>
      </c>
      <c r="E1221" s="159" t="s">
        <v>19</v>
      </c>
      <c r="F1221" s="160" t="s">
        <v>179</v>
      </c>
      <c r="H1221" s="161">
        <v>6</v>
      </c>
      <c r="I1221" s="162"/>
      <c r="L1221" s="158"/>
      <c r="M1221" s="163"/>
      <c r="T1221" s="164"/>
      <c r="AT1221" s="159" t="s">
        <v>176</v>
      </c>
      <c r="AU1221" s="159" t="s">
        <v>84</v>
      </c>
      <c r="AV1221" s="14" t="s">
        <v>172</v>
      </c>
      <c r="AW1221" s="14" t="s">
        <v>37</v>
      </c>
      <c r="AX1221" s="14" t="s">
        <v>14</v>
      </c>
      <c r="AY1221" s="159" t="s">
        <v>165</v>
      </c>
    </row>
    <row r="1222" spans="2:65" s="1" customFormat="1" ht="24.15" customHeight="1">
      <c r="B1222" s="32"/>
      <c r="C1222" s="127" t="s">
        <v>1403</v>
      </c>
      <c r="D1222" s="127" t="s">
        <v>167</v>
      </c>
      <c r="E1222" s="128" t="s">
        <v>1404</v>
      </c>
      <c r="F1222" s="129" t="s">
        <v>1405</v>
      </c>
      <c r="G1222" s="130" t="s">
        <v>700</v>
      </c>
      <c r="H1222" s="131">
        <v>8.4</v>
      </c>
      <c r="I1222" s="132"/>
      <c r="J1222" s="133">
        <f>ROUND(I1222*H1222,2)</f>
        <v>0</v>
      </c>
      <c r="K1222" s="129" t="s">
        <v>171</v>
      </c>
      <c r="L1222" s="32"/>
      <c r="M1222" s="134" t="s">
        <v>19</v>
      </c>
      <c r="N1222" s="135" t="s">
        <v>46</v>
      </c>
      <c r="P1222" s="136">
        <f>O1222*H1222</f>
        <v>0</v>
      </c>
      <c r="Q1222" s="136">
        <v>2.35E-2</v>
      </c>
      <c r="R1222" s="136">
        <f>Q1222*H1222</f>
        <v>0.19740000000000002</v>
      </c>
      <c r="S1222" s="136">
        <v>0</v>
      </c>
      <c r="T1222" s="137">
        <f>S1222*H1222</f>
        <v>0</v>
      </c>
      <c r="AR1222" s="138" t="s">
        <v>172</v>
      </c>
      <c r="AT1222" s="138" t="s">
        <v>167</v>
      </c>
      <c r="AU1222" s="138" t="s">
        <v>84</v>
      </c>
      <c r="AY1222" s="17" t="s">
        <v>165</v>
      </c>
      <c r="BE1222" s="139">
        <f>IF(N1222="základní",J1222,0)</f>
        <v>0</v>
      </c>
      <c r="BF1222" s="139">
        <f>IF(N1222="snížená",J1222,0)</f>
        <v>0</v>
      </c>
      <c r="BG1222" s="139">
        <f>IF(N1222="zákl. přenesená",J1222,0)</f>
        <v>0</v>
      </c>
      <c r="BH1222" s="139">
        <f>IF(N1222="sníž. přenesená",J1222,0)</f>
        <v>0</v>
      </c>
      <c r="BI1222" s="139">
        <f>IF(N1222="nulová",J1222,0)</f>
        <v>0</v>
      </c>
      <c r="BJ1222" s="17" t="s">
        <v>14</v>
      </c>
      <c r="BK1222" s="139">
        <f>ROUND(I1222*H1222,2)</f>
        <v>0</v>
      </c>
      <c r="BL1222" s="17" t="s">
        <v>172</v>
      </c>
      <c r="BM1222" s="138" t="s">
        <v>1406</v>
      </c>
    </row>
    <row r="1223" spans="2:65" s="1" customFormat="1">
      <c r="B1223" s="32"/>
      <c r="D1223" s="140" t="s">
        <v>174</v>
      </c>
      <c r="F1223" s="141" t="s">
        <v>1407</v>
      </c>
      <c r="I1223" s="142"/>
      <c r="L1223" s="32"/>
      <c r="M1223" s="143"/>
      <c r="T1223" s="53"/>
      <c r="AT1223" s="17" t="s">
        <v>174</v>
      </c>
      <c r="AU1223" s="17" t="s">
        <v>84</v>
      </c>
    </row>
    <row r="1224" spans="2:65" s="12" customFormat="1" ht="20.399999999999999">
      <c r="B1224" s="144"/>
      <c r="D1224" s="145" t="s">
        <v>176</v>
      </c>
      <c r="E1224" s="146" t="s">
        <v>19</v>
      </c>
      <c r="F1224" s="147" t="s">
        <v>1271</v>
      </c>
      <c r="H1224" s="146" t="s">
        <v>19</v>
      </c>
      <c r="I1224" s="148"/>
      <c r="L1224" s="144"/>
      <c r="M1224" s="149"/>
      <c r="T1224" s="150"/>
      <c r="AT1224" s="146" t="s">
        <v>176</v>
      </c>
      <c r="AU1224" s="146" t="s">
        <v>84</v>
      </c>
      <c r="AV1224" s="12" t="s">
        <v>14</v>
      </c>
      <c r="AW1224" s="12" t="s">
        <v>37</v>
      </c>
      <c r="AX1224" s="12" t="s">
        <v>75</v>
      </c>
      <c r="AY1224" s="146" t="s">
        <v>165</v>
      </c>
    </row>
    <row r="1225" spans="2:65" s="13" customFormat="1">
      <c r="B1225" s="151"/>
      <c r="D1225" s="145" t="s">
        <v>176</v>
      </c>
      <c r="E1225" s="152" t="s">
        <v>19</v>
      </c>
      <c r="F1225" s="153" t="s">
        <v>1408</v>
      </c>
      <c r="H1225" s="154">
        <v>8.4</v>
      </c>
      <c r="I1225" s="155"/>
      <c r="L1225" s="151"/>
      <c r="M1225" s="156"/>
      <c r="T1225" s="157"/>
      <c r="AT1225" s="152" t="s">
        <v>176</v>
      </c>
      <c r="AU1225" s="152" t="s">
        <v>84</v>
      </c>
      <c r="AV1225" s="13" t="s">
        <v>84</v>
      </c>
      <c r="AW1225" s="13" t="s">
        <v>37</v>
      </c>
      <c r="AX1225" s="13" t="s">
        <v>75</v>
      </c>
      <c r="AY1225" s="152" t="s">
        <v>165</v>
      </c>
    </row>
    <row r="1226" spans="2:65" s="14" customFormat="1">
      <c r="B1226" s="158"/>
      <c r="D1226" s="145" t="s">
        <v>176</v>
      </c>
      <c r="E1226" s="159" t="s">
        <v>19</v>
      </c>
      <c r="F1226" s="160" t="s">
        <v>179</v>
      </c>
      <c r="H1226" s="161">
        <v>8.4</v>
      </c>
      <c r="I1226" s="162"/>
      <c r="L1226" s="158"/>
      <c r="M1226" s="163"/>
      <c r="T1226" s="164"/>
      <c r="AT1226" s="159" t="s">
        <v>176</v>
      </c>
      <c r="AU1226" s="159" t="s">
        <v>84</v>
      </c>
      <c r="AV1226" s="14" t="s">
        <v>172</v>
      </c>
      <c r="AW1226" s="14" t="s">
        <v>37</v>
      </c>
      <c r="AX1226" s="14" t="s">
        <v>14</v>
      </c>
      <c r="AY1226" s="159" t="s">
        <v>165</v>
      </c>
    </row>
    <row r="1227" spans="2:65" s="1" customFormat="1" ht="44.25" customHeight="1">
      <c r="B1227" s="32"/>
      <c r="C1227" s="127" t="s">
        <v>1409</v>
      </c>
      <c r="D1227" s="127" t="s">
        <v>167</v>
      </c>
      <c r="E1227" s="128" t="s">
        <v>1410</v>
      </c>
      <c r="F1227" s="129" t="s">
        <v>1411</v>
      </c>
      <c r="G1227" s="130" t="s">
        <v>170</v>
      </c>
      <c r="H1227" s="131">
        <v>222</v>
      </c>
      <c r="I1227" s="132"/>
      <c r="J1227" s="133">
        <f>ROUND(I1227*H1227,2)</f>
        <v>0</v>
      </c>
      <c r="K1227" s="129" t="s">
        <v>171</v>
      </c>
      <c r="L1227" s="32"/>
      <c r="M1227" s="134" t="s">
        <v>19</v>
      </c>
      <c r="N1227" s="135" t="s">
        <v>46</v>
      </c>
      <c r="P1227" s="136">
        <f>O1227*H1227</f>
        <v>0</v>
      </c>
      <c r="Q1227" s="136">
        <v>0</v>
      </c>
      <c r="R1227" s="136">
        <f>Q1227*H1227</f>
        <v>0</v>
      </c>
      <c r="S1227" s="136">
        <v>0</v>
      </c>
      <c r="T1227" s="137">
        <f>S1227*H1227</f>
        <v>0</v>
      </c>
      <c r="AR1227" s="138" t="s">
        <v>172</v>
      </c>
      <c r="AT1227" s="138" t="s">
        <v>167</v>
      </c>
      <c r="AU1227" s="138" t="s">
        <v>84</v>
      </c>
      <c r="AY1227" s="17" t="s">
        <v>165</v>
      </c>
      <c r="BE1227" s="139">
        <f>IF(N1227="základní",J1227,0)</f>
        <v>0</v>
      </c>
      <c r="BF1227" s="139">
        <f>IF(N1227="snížená",J1227,0)</f>
        <v>0</v>
      </c>
      <c r="BG1227" s="139">
        <f>IF(N1227="zákl. přenesená",J1227,0)</f>
        <v>0</v>
      </c>
      <c r="BH1227" s="139">
        <f>IF(N1227="sníž. přenesená",J1227,0)</f>
        <v>0</v>
      </c>
      <c r="BI1227" s="139">
        <f>IF(N1227="nulová",J1227,0)</f>
        <v>0</v>
      </c>
      <c r="BJ1227" s="17" t="s">
        <v>14</v>
      </c>
      <c r="BK1227" s="139">
        <f>ROUND(I1227*H1227,2)</f>
        <v>0</v>
      </c>
      <c r="BL1227" s="17" t="s">
        <v>172</v>
      </c>
      <c r="BM1227" s="138" t="s">
        <v>1412</v>
      </c>
    </row>
    <row r="1228" spans="2:65" s="1" customFormat="1">
      <c r="B1228" s="32"/>
      <c r="D1228" s="140" t="s">
        <v>174</v>
      </c>
      <c r="F1228" s="141" t="s">
        <v>1413</v>
      </c>
      <c r="I1228" s="142"/>
      <c r="L1228" s="32"/>
      <c r="M1228" s="143"/>
      <c r="T1228" s="53"/>
      <c r="AT1228" s="17" t="s">
        <v>174</v>
      </c>
      <c r="AU1228" s="17" t="s">
        <v>84</v>
      </c>
    </row>
    <row r="1229" spans="2:65" s="12" customFormat="1">
      <c r="B1229" s="144"/>
      <c r="D1229" s="145" t="s">
        <v>176</v>
      </c>
      <c r="E1229" s="146" t="s">
        <v>19</v>
      </c>
      <c r="F1229" s="147" t="s">
        <v>1414</v>
      </c>
      <c r="H1229" s="146" t="s">
        <v>19</v>
      </c>
      <c r="I1229" s="148"/>
      <c r="L1229" s="144"/>
      <c r="M1229" s="149"/>
      <c r="T1229" s="150"/>
      <c r="AT1229" s="146" t="s">
        <v>176</v>
      </c>
      <c r="AU1229" s="146" t="s">
        <v>84</v>
      </c>
      <c r="AV1229" s="12" t="s">
        <v>14</v>
      </c>
      <c r="AW1229" s="12" t="s">
        <v>37</v>
      </c>
      <c r="AX1229" s="12" t="s">
        <v>75</v>
      </c>
      <c r="AY1229" s="146" t="s">
        <v>165</v>
      </c>
    </row>
    <row r="1230" spans="2:65" s="13" customFormat="1">
      <c r="B1230" s="151"/>
      <c r="D1230" s="145" t="s">
        <v>176</v>
      </c>
      <c r="E1230" s="152" t="s">
        <v>19</v>
      </c>
      <c r="F1230" s="153" t="s">
        <v>1415</v>
      </c>
      <c r="H1230" s="154">
        <v>102</v>
      </c>
      <c r="I1230" s="155"/>
      <c r="L1230" s="151"/>
      <c r="M1230" s="156"/>
      <c r="T1230" s="157"/>
      <c r="AT1230" s="152" t="s">
        <v>176</v>
      </c>
      <c r="AU1230" s="152" t="s">
        <v>84</v>
      </c>
      <c r="AV1230" s="13" t="s">
        <v>84</v>
      </c>
      <c r="AW1230" s="13" t="s">
        <v>37</v>
      </c>
      <c r="AX1230" s="13" t="s">
        <v>75</v>
      </c>
      <c r="AY1230" s="152" t="s">
        <v>165</v>
      </c>
    </row>
    <row r="1231" spans="2:65" s="12" customFormat="1">
      <c r="B1231" s="144"/>
      <c r="D1231" s="145" t="s">
        <v>176</v>
      </c>
      <c r="E1231" s="146" t="s">
        <v>19</v>
      </c>
      <c r="F1231" s="147" t="s">
        <v>1416</v>
      </c>
      <c r="H1231" s="146" t="s">
        <v>19</v>
      </c>
      <c r="I1231" s="148"/>
      <c r="L1231" s="144"/>
      <c r="M1231" s="149"/>
      <c r="T1231" s="150"/>
      <c r="AT1231" s="146" t="s">
        <v>176</v>
      </c>
      <c r="AU1231" s="146" t="s">
        <v>84</v>
      </c>
      <c r="AV1231" s="12" t="s">
        <v>14</v>
      </c>
      <c r="AW1231" s="12" t="s">
        <v>37</v>
      </c>
      <c r="AX1231" s="12" t="s">
        <v>75</v>
      </c>
      <c r="AY1231" s="146" t="s">
        <v>165</v>
      </c>
    </row>
    <row r="1232" spans="2:65" s="13" customFormat="1">
      <c r="B1232" s="151"/>
      <c r="D1232" s="145" t="s">
        <v>176</v>
      </c>
      <c r="E1232" s="152" t="s">
        <v>19</v>
      </c>
      <c r="F1232" s="153" t="s">
        <v>1417</v>
      </c>
      <c r="H1232" s="154">
        <v>120</v>
      </c>
      <c r="I1232" s="155"/>
      <c r="L1232" s="151"/>
      <c r="M1232" s="156"/>
      <c r="T1232" s="157"/>
      <c r="AT1232" s="152" t="s">
        <v>176</v>
      </c>
      <c r="AU1232" s="152" t="s">
        <v>84</v>
      </c>
      <c r="AV1232" s="13" t="s">
        <v>84</v>
      </c>
      <c r="AW1232" s="13" t="s">
        <v>37</v>
      </c>
      <c r="AX1232" s="13" t="s">
        <v>75</v>
      </c>
      <c r="AY1232" s="152" t="s">
        <v>165</v>
      </c>
    </row>
    <row r="1233" spans="2:65" s="14" customFormat="1">
      <c r="B1233" s="158"/>
      <c r="D1233" s="145" t="s">
        <v>176</v>
      </c>
      <c r="E1233" s="159" t="s">
        <v>19</v>
      </c>
      <c r="F1233" s="160" t="s">
        <v>179</v>
      </c>
      <c r="H1233" s="161">
        <v>222</v>
      </c>
      <c r="I1233" s="162"/>
      <c r="L1233" s="158"/>
      <c r="M1233" s="163"/>
      <c r="T1233" s="164"/>
      <c r="AT1233" s="159" t="s">
        <v>176</v>
      </c>
      <c r="AU1233" s="159" t="s">
        <v>84</v>
      </c>
      <c r="AV1233" s="14" t="s">
        <v>172</v>
      </c>
      <c r="AW1233" s="14" t="s">
        <v>37</v>
      </c>
      <c r="AX1233" s="14" t="s">
        <v>14</v>
      </c>
      <c r="AY1233" s="159" t="s">
        <v>165</v>
      </c>
    </row>
    <row r="1234" spans="2:65" s="1" customFormat="1" ht="55.5" customHeight="1">
      <c r="B1234" s="32"/>
      <c r="C1234" s="127" t="s">
        <v>1418</v>
      </c>
      <c r="D1234" s="127" t="s">
        <v>167</v>
      </c>
      <c r="E1234" s="128" t="s">
        <v>1419</v>
      </c>
      <c r="F1234" s="129" t="s">
        <v>1420</v>
      </c>
      <c r="G1234" s="130" t="s">
        <v>170</v>
      </c>
      <c r="H1234" s="131">
        <v>15180</v>
      </c>
      <c r="I1234" s="132"/>
      <c r="J1234" s="133">
        <f>ROUND(I1234*H1234,2)</f>
        <v>0</v>
      </c>
      <c r="K1234" s="129" t="s">
        <v>171</v>
      </c>
      <c r="L1234" s="32"/>
      <c r="M1234" s="134" t="s">
        <v>19</v>
      </c>
      <c r="N1234" s="135" t="s">
        <v>46</v>
      </c>
      <c r="P1234" s="136">
        <f>O1234*H1234</f>
        <v>0</v>
      </c>
      <c r="Q1234" s="136">
        <v>0</v>
      </c>
      <c r="R1234" s="136">
        <f>Q1234*H1234</f>
        <v>0</v>
      </c>
      <c r="S1234" s="136">
        <v>0</v>
      </c>
      <c r="T1234" s="137">
        <f>S1234*H1234</f>
        <v>0</v>
      </c>
      <c r="AR1234" s="138" t="s">
        <v>172</v>
      </c>
      <c r="AT1234" s="138" t="s">
        <v>167</v>
      </c>
      <c r="AU1234" s="138" t="s">
        <v>84</v>
      </c>
      <c r="AY1234" s="17" t="s">
        <v>165</v>
      </c>
      <c r="BE1234" s="139">
        <f>IF(N1234="základní",J1234,0)</f>
        <v>0</v>
      </c>
      <c r="BF1234" s="139">
        <f>IF(N1234="snížená",J1234,0)</f>
        <v>0</v>
      </c>
      <c r="BG1234" s="139">
        <f>IF(N1234="zákl. přenesená",J1234,0)</f>
        <v>0</v>
      </c>
      <c r="BH1234" s="139">
        <f>IF(N1234="sníž. přenesená",J1234,0)</f>
        <v>0</v>
      </c>
      <c r="BI1234" s="139">
        <f>IF(N1234="nulová",J1234,0)</f>
        <v>0</v>
      </c>
      <c r="BJ1234" s="17" t="s">
        <v>14</v>
      </c>
      <c r="BK1234" s="139">
        <f>ROUND(I1234*H1234,2)</f>
        <v>0</v>
      </c>
      <c r="BL1234" s="17" t="s">
        <v>172</v>
      </c>
      <c r="BM1234" s="138" t="s">
        <v>1421</v>
      </c>
    </row>
    <row r="1235" spans="2:65" s="1" customFormat="1">
      <c r="B1235" s="32"/>
      <c r="D1235" s="140" t="s">
        <v>174</v>
      </c>
      <c r="F1235" s="141" t="s">
        <v>1422</v>
      </c>
      <c r="I1235" s="142"/>
      <c r="L1235" s="32"/>
      <c r="M1235" s="143"/>
      <c r="T1235" s="53"/>
      <c r="AT1235" s="17" t="s">
        <v>174</v>
      </c>
      <c r="AU1235" s="17" t="s">
        <v>84</v>
      </c>
    </row>
    <row r="1236" spans="2:65" s="12" customFormat="1">
      <c r="B1236" s="144"/>
      <c r="D1236" s="145" t="s">
        <v>176</v>
      </c>
      <c r="E1236" s="146" t="s">
        <v>19</v>
      </c>
      <c r="F1236" s="147" t="s">
        <v>1423</v>
      </c>
      <c r="H1236" s="146" t="s">
        <v>19</v>
      </c>
      <c r="I1236" s="148"/>
      <c r="L1236" s="144"/>
      <c r="M1236" s="149"/>
      <c r="T1236" s="150"/>
      <c r="AT1236" s="146" t="s">
        <v>176</v>
      </c>
      <c r="AU1236" s="146" t="s">
        <v>84</v>
      </c>
      <c r="AV1236" s="12" t="s">
        <v>14</v>
      </c>
      <c r="AW1236" s="12" t="s">
        <v>37</v>
      </c>
      <c r="AX1236" s="12" t="s">
        <v>75</v>
      </c>
      <c r="AY1236" s="146" t="s">
        <v>165</v>
      </c>
    </row>
    <row r="1237" spans="2:65" s="13" customFormat="1">
      <c r="B1237" s="151"/>
      <c r="D1237" s="145" t="s">
        <v>176</v>
      </c>
      <c r="E1237" s="152" t="s">
        <v>19</v>
      </c>
      <c r="F1237" s="153" t="s">
        <v>1424</v>
      </c>
      <c r="H1237" s="154">
        <v>9180</v>
      </c>
      <c r="I1237" s="155"/>
      <c r="L1237" s="151"/>
      <c r="M1237" s="156"/>
      <c r="T1237" s="157"/>
      <c r="AT1237" s="152" t="s">
        <v>176</v>
      </c>
      <c r="AU1237" s="152" t="s">
        <v>84</v>
      </c>
      <c r="AV1237" s="13" t="s">
        <v>84</v>
      </c>
      <c r="AW1237" s="13" t="s">
        <v>37</v>
      </c>
      <c r="AX1237" s="13" t="s">
        <v>75</v>
      </c>
      <c r="AY1237" s="152" t="s">
        <v>165</v>
      </c>
    </row>
    <row r="1238" spans="2:65" s="12" customFormat="1">
      <c r="B1238" s="144"/>
      <c r="D1238" s="145" t="s">
        <v>176</v>
      </c>
      <c r="E1238" s="146" t="s">
        <v>19</v>
      </c>
      <c r="F1238" s="147" t="s">
        <v>1416</v>
      </c>
      <c r="H1238" s="146" t="s">
        <v>19</v>
      </c>
      <c r="I1238" s="148"/>
      <c r="L1238" s="144"/>
      <c r="M1238" s="149"/>
      <c r="T1238" s="150"/>
      <c r="AT1238" s="146" t="s">
        <v>176</v>
      </c>
      <c r="AU1238" s="146" t="s">
        <v>84</v>
      </c>
      <c r="AV1238" s="12" t="s">
        <v>14</v>
      </c>
      <c r="AW1238" s="12" t="s">
        <v>37</v>
      </c>
      <c r="AX1238" s="12" t="s">
        <v>75</v>
      </c>
      <c r="AY1238" s="146" t="s">
        <v>165</v>
      </c>
    </row>
    <row r="1239" spans="2:65" s="13" customFormat="1">
      <c r="B1239" s="151"/>
      <c r="D1239" s="145" t="s">
        <v>176</v>
      </c>
      <c r="E1239" s="152" t="s">
        <v>19</v>
      </c>
      <c r="F1239" s="153" t="s">
        <v>1425</v>
      </c>
      <c r="H1239" s="154">
        <v>6000</v>
      </c>
      <c r="I1239" s="155"/>
      <c r="L1239" s="151"/>
      <c r="M1239" s="156"/>
      <c r="T1239" s="157"/>
      <c r="AT1239" s="152" t="s">
        <v>176</v>
      </c>
      <c r="AU1239" s="152" t="s">
        <v>84</v>
      </c>
      <c r="AV1239" s="13" t="s">
        <v>84</v>
      </c>
      <c r="AW1239" s="13" t="s">
        <v>37</v>
      </c>
      <c r="AX1239" s="13" t="s">
        <v>75</v>
      </c>
      <c r="AY1239" s="152" t="s">
        <v>165</v>
      </c>
    </row>
    <row r="1240" spans="2:65" s="14" customFormat="1">
      <c r="B1240" s="158"/>
      <c r="D1240" s="145" t="s">
        <v>176</v>
      </c>
      <c r="E1240" s="159" t="s">
        <v>19</v>
      </c>
      <c r="F1240" s="160" t="s">
        <v>179</v>
      </c>
      <c r="H1240" s="161">
        <v>15180</v>
      </c>
      <c r="I1240" s="162"/>
      <c r="L1240" s="158"/>
      <c r="M1240" s="163"/>
      <c r="T1240" s="164"/>
      <c r="AT1240" s="159" t="s">
        <v>176</v>
      </c>
      <c r="AU1240" s="159" t="s">
        <v>84</v>
      </c>
      <c r="AV1240" s="14" t="s">
        <v>172</v>
      </c>
      <c r="AW1240" s="14" t="s">
        <v>37</v>
      </c>
      <c r="AX1240" s="14" t="s">
        <v>14</v>
      </c>
      <c r="AY1240" s="159" t="s">
        <v>165</v>
      </c>
    </row>
    <row r="1241" spans="2:65" s="1" customFormat="1" ht="44.25" customHeight="1">
      <c r="B1241" s="32"/>
      <c r="C1241" s="127" t="s">
        <v>1426</v>
      </c>
      <c r="D1241" s="127" t="s">
        <v>167</v>
      </c>
      <c r="E1241" s="128" t="s">
        <v>1427</v>
      </c>
      <c r="F1241" s="129" t="s">
        <v>1428</v>
      </c>
      <c r="G1241" s="130" t="s">
        <v>170</v>
      </c>
      <c r="H1241" s="131">
        <v>222</v>
      </c>
      <c r="I1241" s="132"/>
      <c r="J1241" s="133">
        <f>ROUND(I1241*H1241,2)</f>
        <v>0</v>
      </c>
      <c r="K1241" s="129" t="s">
        <v>171</v>
      </c>
      <c r="L1241" s="32"/>
      <c r="M1241" s="134" t="s">
        <v>19</v>
      </c>
      <c r="N1241" s="135" t="s">
        <v>46</v>
      </c>
      <c r="P1241" s="136">
        <f>O1241*H1241</f>
        <v>0</v>
      </c>
      <c r="Q1241" s="136">
        <v>0</v>
      </c>
      <c r="R1241" s="136">
        <f>Q1241*H1241</f>
        <v>0</v>
      </c>
      <c r="S1241" s="136">
        <v>0</v>
      </c>
      <c r="T1241" s="137">
        <f>S1241*H1241</f>
        <v>0</v>
      </c>
      <c r="AR1241" s="138" t="s">
        <v>172</v>
      </c>
      <c r="AT1241" s="138" t="s">
        <v>167</v>
      </c>
      <c r="AU1241" s="138" t="s">
        <v>84</v>
      </c>
      <c r="AY1241" s="17" t="s">
        <v>165</v>
      </c>
      <c r="BE1241" s="139">
        <f>IF(N1241="základní",J1241,0)</f>
        <v>0</v>
      </c>
      <c r="BF1241" s="139">
        <f>IF(N1241="snížená",J1241,0)</f>
        <v>0</v>
      </c>
      <c r="BG1241" s="139">
        <f>IF(N1241="zákl. přenesená",J1241,0)</f>
        <v>0</v>
      </c>
      <c r="BH1241" s="139">
        <f>IF(N1241="sníž. přenesená",J1241,0)</f>
        <v>0</v>
      </c>
      <c r="BI1241" s="139">
        <f>IF(N1241="nulová",J1241,0)</f>
        <v>0</v>
      </c>
      <c r="BJ1241" s="17" t="s">
        <v>14</v>
      </c>
      <c r="BK1241" s="139">
        <f>ROUND(I1241*H1241,2)</f>
        <v>0</v>
      </c>
      <c r="BL1241" s="17" t="s">
        <v>172</v>
      </c>
      <c r="BM1241" s="138" t="s">
        <v>1429</v>
      </c>
    </row>
    <row r="1242" spans="2:65" s="1" customFormat="1">
      <c r="B1242" s="32"/>
      <c r="D1242" s="140" t="s">
        <v>174</v>
      </c>
      <c r="F1242" s="141" t="s">
        <v>1430</v>
      </c>
      <c r="I1242" s="142"/>
      <c r="L1242" s="32"/>
      <c r="M1242" s="143"/>
      <c r="T1242" s="53"/>
      <c r="AT1242" s="17" t="s">
        <v>174</v>
      </c>
      <c r="AU1242" s="17" t="s">
        <v>84</v>
      </c>
    </row>
    <row r="1243" spans="2:65" s="12" customFormat="1">
      <c r="B1243" s="144"/>
      <c r="D1243" s="145" t="s">
        <v>176</v>
      </c>
      <c r="E1243" s="146" t="s">
        <v>19</v>
      </c>
      <c r="F1243" s="147" t="s">
        <v>1423</v>
      </c>
      <c r="H1243" s="146" t="s">
        <v>19</v>
      </c>
      <c r="I1243" s="148"/>
      <c r="L1243" s="144"/>
      <c r="M1243" s="149"/>
      <c r="T1243" s="150"/>
      <c r="AT1243" s="146" t="s">
        <v>176</v>
      </c>
      <c r="AU1243" s="146" t="s">
        <v>84</v>
      </c>
      <c r="AV1243" s="12" t="s">
        <v>14</v>
      </c>
      <c r="AW1243" s="12" t="s">
        <v>37</v>
      </c>
      <c r="AX1243" s="12" t="s">
        <v>75</v>
      </c>
      <c r="AY1243" s="146" t="s">
        <v>165</v>
      </c>
    </row>
    <row r="1244" spans="2:65" s="13" customFormat="1">
      <c r="B1244" s="151"/>
      <c r="D1244" s="145" t="s">
        <v>176</v>
      </c>
      <c r="E1244" s="152" t="s">
        <v>19</v>
      </c>
      <c r="F1244" s="153" t="s">
        <v>1415</v>
      </c>
      <c r="H1244" s="154">
        <v>102</v>
      </c>
      <c r="I1244" s="155"/>
      <c r="L1244" s="151"/>
      <c r="M1244" s="156"/>
      <c r="T1244" s="157"/>
      <c r="AT1244" s="152" t="s">
        <v>176</v>
      </c>
      <c r="AU1244" s="152" t="s">
        <v>84</v>
      </c>
      <c r="AV1244" s="13" t="s">
        <v>84</v>
      </c>
      <c r="AW1244" s="13" t="s">
        <v>37</v>
      </c>
      <c r="AX1244" s="13" t="s">
        <v>75</v>
      </c>
      <c r="AY1244" s="152" t="s">
        <v>165</v>
      </c>
    </row>
    <row r="1245" spans="2:65" s="12" customFormat="1">
      <c r="B1245" s="144"/>
      <c r="D1245" s="145" t="s">
        <v>176</v>
      </c>
      <c r="E1245" s="146" t="s">
        <v>19</v>
      </c>
      <c r="F1245" s="147" t="s">
        <v>1416</v>
      </c>
      <c r="H1245" s="146" t="s">
        <v>19</v>
      </c>
      <c r="I1245" s="148"/>
      <c r="L1245" s="144"/>
      <c r="M1245" s="149"/>
      <c r="T1245" s="150"/>
      <c r="AT1245" s="146" t="s">
        <v>176</v>
      </c>
      <c r="AU1245" s="146" t="s">
        <v>84</v>
      </c>
      <c r="AV1245" s="12" t="s">
        <v>14</v>
      </c>
      <c r="AW1245" s="12" t="s">
        <v>37</v>
      </c>
      <c r="AX1245" s="12" t="s">
        <v>75</v>
      </c>
      <c r="AY1245" s="146" t="s">
        <v>165</v>
      </c>
    </row>
    <row r="1246" spans="2:65" s="13" customFormat="1">
      <c r="B1246" s="151"/>
      <c r="D1246" s="145" t="s">
        <v>176</v>
      </c>
      <c r="E1246" s="152" t="s">
        <v>19</v>
      </c>
      <c r="F1246" s="153" t="s">
        <v>1417</v>
      </c>
      <c r="H1246" s="154">
        <v>120</v>
      </c>
      <c r="I1246" s="155"/>
      <c r="L1246" s="151"/>
      <c r="M1246" s="156"/>
      <c r="T1246" s="157"/>
      <c r="AT1246" s="152" t="s">
        <v>176</v>
      </c>
      <c r="AU1246" s="152" t="s">
        <v>84</v>
      </c>
      <c r="AV1246" s="13" t="s">
        <v>84</v>
      </c>
      <c r="AW1246" s="13" t="s">
        <v>37</v>
      </c>
      <c r="AX1246" s="13" t="s">
        <v>75</v>
      </c>
      <c r="AY1246" s="152" t="s">
        <v>165</v>
      </c>
    </row>
    <row r="1247" spans="2:65" s="14" customFormat="1">
      <c r="B1247" s="158"/>
      <c r="D1247" s="145" t="s">
        <v>176</v>
      </c>
      <c r="E1247" s="159" t="s">
        <v>19</v>
      </c>
      <c r="F1247" s="160" t="s">
        <v>179</v>
      </c>
      <c r="H1247" s="161">
        <v>222</v>
      </c>
      <c r="I1247" s="162"/>
      <c r="L1247" s="158"/>
      <c r="M1247" s="163"/>
      <c r="T1247" s="164"/>
      <c r="AT1247" s="159" t="s">
        <v>176</v>
      </c>
      <c r="AU1247" s="159" t="s">
        <v>84</v>
      </c>
      <c r="AV1247" s="14" t="s">
        <v>172</v>
      </c>
      <c r="AW1247" s="14" t="s">
        <v>37</v>
      </c>
      <c r="AX1247" s="14" t="s">
        <v>14</v>
      </c>
      <c r="AY1247" s="159" t="s">
        <v>165</v>
      </c>
    </row>
    <row r="1248" spans="2:65" s="1" customFormat="1" ht="37.950000000000003" customHeight="1">
      <c r="B1248" s="32"/>
      <c r="C1248" s="127" t="s">
        <v>1431</v>
      </c>
      <c r="D1248" s="127" t="s">
        <v>167</v>
      </c>
      <c r="E1248" s="128" t="s">
        <v>1432</v>
      </c>
      <c r="F1248" s="129" t="s">
        <v>1433</v>
      </c>
      <c r="G1248" s="130" t="s">
        <v>170</v>
      </c>
      <c r="H1248" s="131">
        <v>583.15499999999997</v>
      </c>
      <c r="I1248" s="132"/>
      <c r="J1248" s="133">
        <f>ROUND(I1248*H1248,2)</f>
        <v>0</v>
      </c>
      <c r="K1248" s="129" t="s">
        <v>171</v>
      </c>
      <c r="L1248" s="32"/>
      <c r="M1248" s="134" t="s">
        <v>19</v>
      </c>
      <c r="N1248" s="135" t="s">
        <v>46</v>
      </c>
      <c r="P1248" s="136">
        <f>O1248*H1248</f>
        <v>0</v>
      </c>
      <c r="Q1248" s="136">
        <v>0</v>
      </c>
      <c r="R1248" s="136">
        <f>Q1248*H1248</f>
        <v>0</v>
      </c>
      <c r="S1248" s="136">
        <v>0</v>
      </c>
      <c r="T1248" s="137">
        <f>S1248*H1248</f>
        <v>0</v>
      </c>
      <c r="AR1248" s="138" t="s">
        <v>172</v>
      </c>
      <c r="AT1248" s="138" t="s">
        <v>167</v>
      </c>
      <c r="AU1248" s="138" t="s">
        <v>84</v>
      </c>
      <c r="AY1248" s="17" t="s">
        <v>165</v>
      </c>
      <c r="BE1248" s="139">
        <f>IF(N1248="základní",J1248,0)</f>
        <v>0</v>
      </c>
      <c r="BF1248" s="139">
        <f>IF(N1248="snížená",J1248,0)</f>
        <v>0</v>
      </c>
      <c r="BG1248" s="139">
        <f>IF(N1248="zákl. přenesená",J1248,0)</f>
        <v>0</v>
      </c>
      <c r="BH1248" s="139">
        <f>IF(N1248="sníž. přenesená",J1248,0)</f>
        <v>0</v>
      </c>
      <c r="BI1248" s="139">
        <f>IF(N1248="nulová",J1248,0)</f>
        <v>0</v>
      </c>
      <c r="BJ1248" s="17" t="s">
        <v>14</v>
      </c>
      <c r="BK1248" s="139">
        <f>ROUND(I1248*H1248,2)</f>
        <v>0</v>
      </c>
      <c r="BL1248" s="17" t="s">
        <v>172</v>
      </c>
      <c r="BM1248" s="138" t="s">
        <v>1434</v>
      </c>
    </row>
    <row r="1249" spans="2:65" s="1" customFormat="1">
      <c r="B1249" s="32"/>
      <c r="D1249" s="140" t="s">
        <v>174</v>
      </c>
      <c r="F1249" s="141" t="s">
        <v>1435</v>
      </c>
      <c r="I1249" s="142"/>
      <c r="L1249" s="32"/>
      <c r="M1249" s="143"/>
      <c r="T1249" s="53"/>
      <c r="AT1249" s="17" t="s">
        <v>174</v>
      </c>
      <c r="AU1249" s="17" t="s">
        <v>84</v>
      </c>
    </row>
    <row r="1250" spans="2:65" s="12" customFormat="1">
      <c r="B1250" s="144"/>
      <c r="D1250" s="145" t="s">
        <v>176</v>
      </c>
      <c r="E1250" s="146" t="s">
        <v>19</v>
      </c>
      <c r="F1250" s="147" t="s">
        <v>1436</v>
      </c>
      <c r="H1250" s="146" t="s">
        <v>19</v>
      </c>
      <c r="I1250" s="148"/>
      <c r="L1250" s="144"/>
      <c r="M1250" s="149"/>
      <c r="T1250" s="150"/>
      <c r="AT1250" s="146" t="s">
        <v>176</v>
      </c>
      <c r="AU1250" s="146" t="s">
        <v>84</v>
      </c>
      <c r="AV1250" s="12" t="s">
        <v>14</v>
      </c>
      <c r="AW1250" s="12" t="s">
        <v>37</v>
      </c>
      <c r="AX1250" s="12" t="s">
        <v>75</v>
      </c>
      <c r="AY1250" s="146" t="s">
        <v>165</v>
      </c>
    </row>
    <row r="1251" spans="2:65" s="13" customFormat="1">
      <c r="B1251" s="151"/>
      <c r="D1251" s="145" t="s">
        <v>176</v>
      </c>
      <c r="E1251" s="152" t="s">
        <v>19</v>
      </c>
      <c r="F1251" s="153" t="s">
        <v>1437</v>
      </c>
      <c r="H1251" s="154">
        <v>100.715</v>
      </c>
      <c r="I1251" s="155"/>
      <c r="L1251" s="151"/>
      <c r="M1251" s="156"/>
      <c r="T1251" s="157"/>
      <c r="AT1251" s="152" t="s">
        <v>176</v>
      </c>
      <c r="AU1251" s="152" t="s">
        <v>84</v>
      </c>
      <c r="AV1251" s="13" t="s">
        <v>84</v>
      </c>
      <c r="AW1251" s="13" t="s">
        <v>37</v>
      </c>
      <c r="AX1251" s="13" t="s">
        <v>75</v>
      </c>
      <c r="AY1251" s="152" t="s">
        <v>165</v>
      </c>
    </row>
    <row r="1252" spans="2:65" s="12" customFormat="1">
      <c r="B1252" s="144"/>
      <c r="D1252" s="145" t="s">
        <v>176</v>
      </c>
      <c r="E1252" s="146" t="s">
        <v>19</v>
      </c>
      <c r="F1252" s="147" t="s">
        <v>1438</v>
      </c>
      <c r="H1252" s="146" t="s">
        <v>19</v>
      </c>
      <c r="I1252" s="148"/>
      <c r="L1252" s="144"/>
      <c r="M1252" s="149"/>
      <c r="T1252" s="150"/>
      <c r="AT1252" s="146" t="s">
        <v>176</v>
      </c>
      <c r="AU1252" s="146" t="s">
        <v>84</v>
      </c>
      <c r="AV1252" s="12" t="s">
        <v>14</v>
      </c>
      <c r="AW1252" s="12" t="s">
        <v>37</v>
      </c>
      <c r="AX1252" s="12" t="s">
        <v>75</v>
      </c>
      <c r="AY1252" s="146" t="s">
        <v>165</v>
      </c>
    </row>
    <row r="1253" spans="2:65" s="13" customFormat="1" ht="30.6">
      <c r="B1253" s="151"/>
      <c r="D1253" s="145" t="s">
        <v>176</v>
      </c>
      <c r="E1253" s="152" t="s">
        <v>19</v>
      </c>
      <c r="F1253" s="153" t="s">
        <v>1439</v>
      </c>
      <c r="H1253" s="154">
        <v>371.04</v>
      </c>
      <c r="I1253" s="155"/>
      <c r="L1253" s="151"/>
      <c r="M1253" s="156"/>
      <c r="T1253" s="157"/>
      <c r="AT1253" s="152" t="s">
        <v>176</v>
      </c>
      <c r="AU1253" s="152" t="s">
        <v>84</v>
      </c>
      <c r="AV1253" s="13" t="s">
        <v>84</v>
      </c>
      <c r="AW1253" s="13" t="s">
        <v>37</v>
      </c>
      <c r="AX1253" s="13" t="s">
        <v>75</v>
      </c>
      <c r="AY1253" s="152" t="s">
        <v>165</v>
      </c>
    </row>
    <row r="1254" spans="2:65" s="13" customFormat="1">
      <c r="B1254" s="151"/>
      <c r="D1254" s="145" t="s">
        <v>176</v>
      </c>
      <c r="E1254" s="152" t="s">
        <v>19</v>
      </c>
      <c r="F1254" s="153" t="s">
        <v>1440</v>
      </c>
      <c r="H1254" s="154">
        <v>111.4</v>
      </c>
      <c r="I1254" s="155"/>
      <c r="L1254" s="151"/>
      <c r="M1254" s="156"/>
      <c r="T1254" s="157"/>
      <c r="AT1254" s="152" t="s">
        <v>176</v>
      </c>
      <c r="AU1254" s="152" t="s">
        <v>84</v>
      </c>
      <c r="AV1254" s="13" t="s">
        <v>84</v>
      </c>
      <c r="AW1254" s="13" t="s">
        <v>37</v>
      </c>
      <c r="AX1254" s="13" t="s">
        <v>75</v>
      </c>
      <c r="AY1254" s="152" t="s">
        <v>165</v>
      </c>
    </row>
    <row r="1255" spans="2:65" s="14" customFormat="1">
      <c r="B1255" s="158"/>
      <c r="D1255" s="145" t="s">
        <v>176</v>
      </c>
      <c r="E1255" s="159" t="s">
        <v>19</v>
      </c>
      <c r="F1255" s="160" t="s">
        <v>179</v>
      </c>
      <c r="H1255" s="161">
        <v>583.15499999999997</v>
      </c>
      <c r="I1255" s="162"/>
      <c r="L1255" s="158"/>
      <c r="M1255" s="163"/>
      <c r="T1255" s="164"/>
      <c r="AT1255" s="159" t="s">
        <v>176</v>
      </c>
      <c r="AU1255" s="159" t="s">
        <v>84</v>
      </c>
      <c r="AV1255" s="14" t="s">
        <v>172</v>
      </c>
      <c r="AW1255" s="14" t="s">
        <v>37</v>
      </c>
      <c r="AX1255" s="14" t="s">
        <v>14</v>
      </c>
      <c r="AY1255" s="159" t="s">
        <v>165</v>
      </c>
    </row>
    <row r="1256" spans="2:65" s="1" customFormat="1" ht="37.950000000000003" customHeight="1">
      <c r="B1256" s="32"/>
      <c r="C1256" s="127" t="s">
        <v>1441</v>
      </c>
      <c r="D1256" s="127" t="s">
        <v>167</v>
      </c>
      <c r="E1256" s="128" t="s">
        <v>1442</v>
      </c>
      <c r="F1256" s="129" t="s">
        <v>1443</v>
      </c>
      <c r="G1256" s="130" t="s">
        <v>170</v>
      </c>
      <c r="H1256" s="131">
        <v>52.173000000000002</v>
      </c>
      <c r="I1256" s="132"/>
      <c r="J1256" s="133">
        <f>ROUND(I1256*H1256,2)</f>
        <v>0</v>
      </c>
      <c r="K1256" s="129" t="s">
        <v>171</v>
      </c>
      <c r="L1256" s="32"/>
      <c r="M1256" s="134" t="s">
        <v>19</v>
      </c>
      <c r="N1256" s="135" t="s">
        <v>46</v>
      </c>
      <c r="P1256" s="136">
        <f>O1256*H1256</f>
        <v>0</v>
      </c>
      <c r="Q1256" s="136">
        <v>0</v>
      </c>
      <c r="R1256" s="136">
        <f>Q1256*H1256</f>
        <v>0</v>
      </c>
      <c r="S1256" s="136">
        <v>0</v>
      </c>
      <c r="T1256" s="137">
        <f>S1256*H1256</f>
        <v>0</v>
      </c>
      <c r="AR1256" s="138" t="s">
        <v>172</v>
      </c>
      <c r="AT1256" s="138" t="s">
        <v>167</v>
      </c>
      <c r="AU1256" s="138" t="s">
        <v>84</v>
      </c>
      <c r="AY1256" s="17" t="s">
        <v>165</v>
      </c>
      <c r="BE1256" s="139">
        <f>IF(N1256="základní",J1256,0)</f>
        <v>0</v>
      </c>
      <c r="BF1256" s="139">
        <f>IF(N1256="snížená",J1256,0)</f>
        <v>0</v>
      </c>
      <c r="BG1256" s="139">
        <f>IF(N1256="zákl. přenesená",J1256,0)</f>
        <v>0</v>
      </c>
      <c r="BH1256" s="139">
        <f>IF(N1256="sníž. přenesená",J1256,0)</f>
        <v>0</v>
      </c>
      <c r="BI1256" s="139">
        <f>IF(N1256="nulová",J1256,0)</f>
        <v>0</v>
      </c>
      <c r="BJ1256" s="17" t="s">
        <v>14</v>
      </c>
      <c r="BK1256" s="139">
        <f>ROUND(I1256*H1256,2)</f>
        <v>0</v>
      </c>
      <c r="BL1256" s="17" t="s">
        <v>172</v>
      </c>
      <c r="BM1256" s="138" t="s">
        <v>1444</v>
      </c>
    </row>
    <row r="1257" spans="2:65" s="1" customFormat="1">
      <c r="B1257" s="32"/>
      <c r="D1257" s="140" t="s">
        <v>174</v>
      </c>
      <c r="F1257" s="141" t="s">
        <v>1445</v>
      </c>
      <c r="I1257" s="142"/>
      <c r="L1257" s="32"/>
      <c r="M1257" s="143"/>
      <c r="T1257" s="53"/>
      <c r="AT1257" s="17" t="s">
        <v>174</v>
      </c>
      <c r="AU1257" s="17" t="s">
        <v>84</v>
      </c>
    </row>
    <row r="1258" spans="2:65" s="12" customFormat="1">
      <c r="B1258" s="144"/>
      <c r="D1258" s="145" t="s">
        <v>176</v>
      </c>
      <c r="E1258" s="146" t="s">
        <v>19</v>
      </c>
      <c r="F1258" s="147" t="s">
        <v>1436</v>
      </c>
      <c r="H1258" s="146" t="s">
        <v>19</v>
      </c>
      <c r="I1258" s="148"/>
      <c r="L1258" s="144"/>
      <c r="M1258" s="149"/>
      <c r="T1258" s="150"/>
      <c r="AT1258" s="146" t="s">
        <v>176</v>
      </c>
      <c r="AU1258" s="146" t="s">
        <v>84</v>
      </c>
      <c r="AV1258" s="12" t="s">
        <v>14</v>
      </c>
      <c r="AW1258" s="12" t="s">
        <v>37</v>
      </c>
      <c r="AX1258" s="12" t="s">
        <v>75</v>
      </c>
      <c r="AY1258" s="146" t="s">
        <v>165</v>
      </c>
    </row>
    <row r="1259" spans="2:65" s="13" customFormat="1">
      <c r="B1259" s="151"/>
      <c r="D1259" s="145" t="s">
        <v>176</v>
      </c>
      <c r="E1259" s="152" t="s">
        <v>19</v>
      </c>
      <c r="F1259" s="153" t="s">
        <v>1446</v>
      </c>
      <c r="H1259" s="154">
        <v>52.173000000000002</v>
      </c>
      <c r="I1259" s="155"/>
      <c r="L1259" s="151"/>
      <c r="M1259" s="156"/>
      <c r="T1259" s="157"/>
      <c r="AT1259" s="152" t="s">
        <v>176</v>
      </c>
      <c r="AU1259" s="152" t="s">
        <v>84</v>
      </c>
      <c r="AV1259" s="13" t="s">
        <v>84</v>
      </c>
      <c r="AW1259" s="13" t="s">
        <v>37</v>
      </c>
      <c r="AX1259" s="13" t="s">
        <v>75</v>
      </c>
      <c r="AY1259" s="152" t="s">
        <v>165</v>
      </c>
    </row>
    <row r="1260" spans="2:65" s="14" customFormat="1">
      <c r="B1260" s="158"/>
      <c r="D1260" s="145" t="s">
        <v>176</v>
      </c>
      <c r="E1260" s="159" t="s">
        <v>19</v>
      </c>
      <c r="F1260" s="160" t="s">
        <v>179</v>
      </c>
      <c r="H1260" s="161">
        <v>52.173000000000002</v>
      </c>
      <c r="I1260" s="162"/>
      <c r="L1260" s="158"/>
      <c r="M1260" s="163"/>
      <c r="T1260" s="164"/>
      <c r="AT1260" s="159" t="s">
        <v>176</v>
      </c>
      <c r="AU1260" s="159" t="s">
        <v>84</v>
      </c>
      <c r="AV1260" s="14" t="s">
        <v>172</v>
      </c>
      <c r="AW1260" s="14" t="s">
        <v>37</v>
      </c>
      <c r="AX1260" s="14" t="s">
        <v>14</v>
      </c>
      <c r="AY1260" s="159" t="s">
        <v>165</v>
      </c>
    </row>
    <row r="1261" spans="2:65" s="1" customFormat="1" ht="37.950000000000003" customHeight="1">
      <c r="B1261" s="32"/>
      <c r="C1261" s="127" t="s">
        <v>1447</v>
      </c>
      <c r="D1261" s="127" t="s">
        <v>167</v>
      </c>
      <c r="E1261" s="128" t="s">
        <v>1448</v>
      </c>
      <c r="F1261" s="129" t="s">
        <v>1449</v>
      </c>
      <c r="G1261" s="130" t="s">
        <v>170</v>
      </c>
      <c r="H1261" s="131">
        <v>687.524</v>
      </c>
      <c r="I1261" s="132"/>
      <c r="J1261" s="133">
        <f>ROUND(I1261*H1261,2)</f>
        <v>0</v>
      </c>
      <c r="K1261" s="129" t="s">
        <v>171</v>
      </c>
      <c r="L1261" s="32"/>
      <c r="M1261" s="134" t="s">
        <v>19</v>
      </c>
      <c r="N1261" s="135" t="s">
        <v>46</v>
      </c>
      <c r="P1261" s="136">
        <f>O1261*H1261</f>
        <v>0</v>
      </c>
      <c r="Q1261" s="136">
        <v>4.0000000000000003E-5</v>
      </c>
      <c r="R1261" s="136">
        <f>Q1261*H1261</f>
        <v>2.7500960000000001E-2</v>
      </c>
      <c r="S1261" s="136">
        <v>0</v>
      </c>
      <c r="T1261" s="137">
        <f>S1261*H1261</f>
        <v>0</v>
      </c>
      <c r="AR1261" s="138" t="s">
        <v>172</v>
      </c>
      <c r="AT1261" s="138" t="s">
        <v>167</v>
      </c>
      <c r="AU1261" s="138" t="s">
        <v>84</v>
      </c>
      <c r="AY1261" s="17" t="s">
        <v>165</v>
      </c>
      <c r="BE1261" s="139">
        <f>IF(N1261="základní",J1261,0)</f>
        <v>0</v>
      </c>
      <c r="BF1261" s="139">
        <f>IF(N1261="snížená",J1261,0)</f>
        <v>0</v>
      </c>
      <c r="BG1261" s="139">
        <f>IF(N1261="zákl. přenesená",J1261,0)</f>
        <v>0</v>
      </c>
      <c r="BH1261" s="139">
        <f>IF(N1261="sníž. přenesená",J1261,0)</f>
        <v>0</v>
      </c>
      <c r="BI1261" s="139">
        <f>IF(N1261="nulová",J1261,0)</f>
        <v>0</v>
      </c>
      <c r="BJ1261" s="17" t="s">
        <v>14</v>
      </c>
      <c r="BK1261" s="139">
        <f>ROUND(I1261*H1261,2)</f>
        <v>0</v>
      </c>
      <c r="BL1261" s="17" t="s">
        <v>172</v>
      </c>
      <c r="BM1261" s="138" t="s">
        <v>1450</v>
      </c>
    </row>
    <row r="1262" spans="2:65" s="1" customFormat="1">
      <c r="B1262" s="32"/>
      <c r="D1262" s="140" t="s">
        <v>174</v>
      </c>
      <c r="F1262" s="141" t="s">
        <v>1451</v>
      </c>
      <c r="I1262" s="142"/>
      <c r="L1262" s="32"/>
      <c r="M1262" s="143"/>
      <c r="T1262" s="53"/>
      <c r="AT1262" s="17" t="s">
        <v>174</v>
      </c>
      <c r="AU1262" s="17" t="s">
        <v>84</v>
      </c>
    </row>
    <row r="1263" spans="2:65" s="12" customFormat="1">
      <c r="B1263" s="144"/>
      <c r="D1263" s="145" t="s">
        <v>176</v>
      </c>
      <c r="E1263" s="146" t="s">
        <v>19</v>
      </c>
      <c r="F1263" s="147" t="s">
        <v>1452</v>
      </c>
      <c r="H1263" s="146" t="s">
        <v>19</v>
      </c>
      <c r="I1263" s="148"/>
      <c r="L1263" s="144"/>
      <c r="M1263" s="149"/>
      <c r="T1263" s="150"/>
      <c r="AT1263" s="146" t="s">
        <v>176</v>
      </c>
      <c r="AU1263" s="146" t="s">
        <v>84</v>
      </c>
      <c r="AV1263" s="12" t="s">
        <v>14</v>
      </c>
      <c r="AW1263" s="12" t="s">
        <v>37</v>
      </c>
      <c r="AX1263" s="12" t="s">
        <v>75</v>
      </c>
      <c r="AY1263" s="146" t="s">
        <v>165</v>
      </c>
    </row>
    <row r="1264" spans="2:65" s="13" customFormat="1">
      <c r="B1264" s="151"/>
      <c r="D1264" s="145" t="s">
        <v>176</v>
      </c>
      <c r="E1264" s="152" t="s">
        <v>19</v>
      </c>
      <c r="F1264" s="153" t="s">
        <v>1453</v>
      </c>
      <c r="H1264" s="154">
        <v>39.200000000000003</v>
      </c>
      <c r="I1264" s="155"/>
      <c r="L1264" s="151"/>
      <c r="M1264" s="156"/>
      <c r="T1264" s="157"/>
      <c r="AT1264" s="152" t="s">
        <v>176</v>
      </c>
      <c r="AU1264" s="152" t="s">
        <v>84</v>
      </c>
      <c r="AV1264" s="13" t="s">
        <v>84</v>
      </c>
      <c r="AW1264" s="13" t="s">
        <v>37</v>
      </c>
      <c r="AX1264" s="13" t="s">
        <v>75</v>
      </c>
      <c r="AY1264" s="152" t="s">
        <v>165</v>
      </c>
    </row>
    <row r="1265" spans="2:65" s="12" customFormat="1">
      <c r="B1265" s="144"/>
      <c r="D1265" s="145" t="s">
        <v>176</v>
      </c>
      <c r="E1265" s="146" t="s">
        <v>19</v>
      </c>
      <c r="F1265" s="147" t="s">
        <v>1454</v>
      </c>
      <c r="H1265" s="146" t="s">
        <v>19</v>
      </c>
      <c r="I1265" s="148"/>
      <c r="L1265" s="144"/>
      <c r="M1265" s="149"/>
      <c r="T1265" s="150"/>
      <c r="AT1265" s="146" t="s">
        <v>176</v>
      </c>
      <c r="AU1265" s="146" t="s">
        <v>84</v>
      </c>
      <c r="AV1265" s="12" t="s">
        <v>14</v>
      </c>
      <c r="AW1265" s="12" t="s">
        <v>37</v>
      </c>
      <c r="AX1265" s="12" t="s">
        <v>75</v>
      </c>
      <c r="AY1265" s="146" t="s">
        <v>165</v>
      </c>
    </row>
    <row r="1266" spans="2:65" s="13" customFormat="1">
      <c r="B1266" s="151"/>
      <c r="D1266" s="145" t="s">
        <v>176</v>
      </c>
      <c r="E1266" s="152" t="s">
        <v>19</v>
      </c>
      <c r="F1266" s="153" t="s">
        <v>1455</v>
      </c>
      <c r="H1266" s="154">
        <v>209.834</v>
      </c>
      <c r="I1266" s="155"/>
      <c r="L1266" s="151"/>
      <c r="M1266" s="156"/>
      <c r="T1266" s="157"/>
      <c r="AT1266" s="152" t="s">
        <v>176</v>
      </c>
      <c r="AU1266" s="152" t="s">
        <v>84</v>
      </c>
      <c r="AV1266" s="13" t="s">
        <v>84</v>
      </c>
      <c r="AW1266" s="13" t="s">
        <v>37</v>
      </c>
      <c r="AX1266" s="13" t="s">
        <v>75</v>
      </c>
      <c r="AY1266" s="152" t="s">
        <v>165</v>
      </c>
    </row>
    <row r="1267" spans="2:65" s="12" customFormat="1">
      <c r="B1267" s="144"/>
      <c r="D1267" s="145" t="s">
        <v>176</v>
      </c>
      <c r="E1267" s="146" t="s">
        <v>19</v>
      </c>
      <c r="F1267" s="147" t="s">
        <v>1456</v>
      </c>
      <c r="H1267" s="146" t="s">
        <v>19</v>
      </c>
      <c r="I1267" s="148"/>
      <c r="L1267" s="144"/>
      <c r="M1267" s="149"/>
      <c r="T1267" s="150"/>
      <c r="AT1267" s="146" t="s">
        <v>176</v>
      </c>
      <c r="AU1267" s="146" t="s">
        <v>84</v>
      </c>
      <c r="AV1267" s="12" t="s">
        <v>14</v>
      </c>
      <c r="AW1267" s="12" t="s">
        <v>37</v>
      </c>
      <c r="AX1267" s="12" t="s">
        <v>75</v>
      </c>
      <c r="AY1267" s="146" t="s">
        <v>165</v>
      </c>
    </row>
    <row r="1268" spans="2:65" s="13" customFormat="1" ht="30.6">
      <c r="B1268" s="151"/>
      <c r="D1268" s="145" t="s">
        <v>176</v>
      </c>
      <c r="E1268" s="152" t="s">
        <v>19</v>
      </c>
      <c r="F1268" s="153" t="s">
        <v>1457</v>
      </c>
      <c r="H1268" s="154">
        <v>392.36</v>
      </c>
      <c r="I1268" s="155"/>
      <c r="L1268" s="151"/>
      <c r="M1268" s="156"/>
      <c r="T1268" s="157"/>
      <c r="AT1268" s="152" t="s">
        <v>176</v>
      </c>
      <c r="AU1268" s="152" t="s">
        <v>84</v>
      </c>
      <c r="AV1268" s="13" t="s">
        <v>84</v>
      </c>
      <c r="AW1268" s="13" t="s">
        <v>37</v>
      </c>
      <c r="AX1268" s="13" t="s">
        <v>75</v>
      </c>
      <c r="AY1268" s="152" t="s">
        <v>165</v>
      </c>
    </row>
    <row r="1269" spans="2:65" s="13" customFormat="1">
      <c r="B1269" s="151"/>
      <c r="D1269" s="145" t="s">
        <v>176</v>
      </c>
      <c r="E1269" s="152" t="s">
        <v>19</v>
      </c>
      <c r="F1269" s="153" t="s">
        <v>1458</v>
      </c>
      <c r="H1269" s="154">
        <v>46.13</v>
      </c>
      <c r="I1269" s="155"/>
      <c r="L1269" s="151"/>
      <c r="M1269" s="156"/>
      <c r="T1269" s="157"/>
      <c r="AT1269" s="152" t="s">
        <v>176</v>
      </c>
      <c r="AU1269" s="152" t="s">
        <v>84</v>
      </c>
      <c r="AV1269" s="13" t="s">
        <v>84</v>
      </c>
      <c r="AW1269" s="13" t="s">
        <v>37</v>
      </c>
      <c r="AX1269" s="13" t="s">
        <v>75</v>
      </c>
      <c r="AY1269" s="152" t="s">
        <v>165</v>
      </c>
    </row>
    <row r="1270" spans="2:65" s="14" customFormat="1">
      <c r="B1270" s="158"/>
      <c r="D1270" s="145" t="s">
        <v>176</v>
      </c>
      <c r="E1270" s="159" t="s">
        <v>19</v>
      </c>
      <c r="F1270" s="160" t="s">
        <v>179</v>
      </c>
      <c r="H1270" s="161">
        <v>687.524</v>
      </c>
      <c r="I1270" s="162"/>
      <c r="L1270" s="158"/>
      <c r="M1270" s="163"/>
      <c r="T1270" s="164"/>
      <c r="AT1270" s="159" t="s">
        <v>176</v>
      </c>
      <c r="AU1270" s="159" t="s">
        <v>84</v>
      </c>
      <c r="AV1270" s="14" t="s">
        <v>172</v>
      </c>
      <c r="AW1270" s="14" t="s">
        <v>37</v>
      </c>
      <c r="AX1270" s="14" t="s">
        <v>14</v>
      </c>
      <c r="AY1270" s="159" t="s">
        <v>165</v>
      </c>
    </row>
    <row r="1271" spans="2:65" s="1" customFormat="1" ht="37.950000000000003" customHeight="1">
      <c r="B1271" s="32"/>
      <c r="C1271" s="127" t="s">
        <v>1459</v>
      </c>
      <c r="D1271" s="127" t="s">
        <v>167</v>
      </c>
      <c r="E1271" s="128" t="s">
        <v>1460</v>
      </c>
      <c r="F1271" s="129" t="s">
        <v>1461</v>
      </c>
      <c r="G1271" s="130" t="s">
        <v>170</v>
      </c>
      <c r="H1271" s="131">
        <v>11.074</v>
      </c>
      <c r="I1271" s="132"/>
      <c r="J1271" s="133">
        <f>ROUND(I1271*H1271,2)</f>
        <v>0</v>
      </c>
      <c r="K1271" s="129" t="s">
        <v>171</v>
      </c>
      <c r="L1271" s="32"/>
      <c r="M1271" s="134" t="s">
        <v>19</v>
      </c>
      <c r="N1271" s="135" t="s">
        <v>46</v>
      </c>
      <c r="P1271" s="136">
        <f>O1271*H1271</f>
        <v>0</v>
      </c>
      <c r="Q1271" s="136">
        <v>0</v>
      </c>
      <c r="R1271" s="136">
        <f>Q1271*H1271</f>
        <v>0</v>
      </c>
      <c r="S1271" s="136">
        <v>0</v>
      </c>
      <c r="T1271" s="137">
        <f>S1271*H1271</f>
        <v>0</v>
      </c>
      <c r="AR1271" s="138" t="s">
        <v>172</v>
      </c>
      <c r="AT1271" s="138" t="s">
        <v>167</v>
      </c>
      <c r="AU1271" s="138" t="s">
        <v>84</v>
      </c>
      <c r="AY1271" s="17" t="s">
        <v>165</v>
      </c>
      <c r="BE1271" s="139">
        <f>IF(N1271="základní",J1271,0)</f>
        <v>0</v>
      </c>
      <c r="BF1271" s="139">
        <f>IF(N1271="snížená",J1271,0)</f>
        <v>0</v>
      </c>
      <c r="BG1271" s="139">
        <f>IF(N1271="zákl. přenesená",J1271,0)</f>
        <v>0</v>
      </c>
      <c r="BH1271" s="139">
        <f>IF(N1271="sníž. přenesená",J1271,0)</f>
        <v>0</v>
      </c>
      <c r="BI1271" s="139">
        <f>IF(N1271="nulová",J1271,0)</f>
        <v>0</v>
      </c>
      <c r="BJ1271" s="17" t="s">
        <v>14</v>
      </c>
      <c r="BK1271" s="139">
        <f>ROUND(I1271*H1271,2)</f>
        <v>0</v>
      </c>
      <c r="BL1271" s="17" t="s">
        <v>172</v>
      </c>
      <c r="BM1271" s="138" t="s">
        <v>1462</v>
      </c>
    </row>
    <row r="1272" spans="2:65" s="1" customFormat="1">
      <c r="B1272" s="32"/>
      <c r="D1272" s="140" t="s">
        <v>174</v>
      </c>
      <c r="F1272" s="141" t="s">
        <v>1463</v>
      </c>
      <c r="I1272" s="142"/>
      <c r="L1272" s="32"/>
      <c r="M1272" s="143"/>
      <c r="T1272" s="53"/>
      <c r="AT1272" s="17" t="s">
        <v>174</v>
      </c>
      <c r="AU1272" s="17" t="s">
        <v>84</v>
      </c>
    </row>
    <row r="1273" spans="2:65" s="12" customFormat="1">
      <c r="B1273" s="144"/>
      <c r="D1273" s="145" t="s">
        <v>176</v>
      </c>
      <c r="E1273" s="146" t="s">
        <v>19</v>
      </c>
      <c r="F1273" s="147" t="s">
        <v>1464</v>
      </c>
      <c r="H1273" s="146" t="s">
        <v>19</v>
      </c>
      <c r="I1273" s="148"/>
      <c r="L1273" s="144"/>
      <c r="M1273" s="149"/>
      <c r="T1273" s="150"/>
      <c r="AT1273" s="146" t="s">
        <v>176</v>
      </c>
      <c r="AU1273" s="146" t="s">
        <v>84</v>
      </c>
      <c r="AV1273" s="12" t="s">
        <v>14</v>
      </c>
      <c r="AW1273" s="12" t="s">
        <v>37</v>
      </c>
      <c r="AX1273" s="12" t="s">
        <v>75</v>
      </c>
      <c r="AY1273" s="146" t="s">
        <v>165</v>
      </c>
    </row>
    <row r="1274" spans="2:65" s="13" customFormat="1">
      <c r="B1274" s="151"/>
      <c r="D1274" s="145" t="s">
        <v>176</v>
      </c>
      <c r="E1274" s="152" t="s">
        <v>19</v>
      </c>
      <c r="F1274" s="153" t="s">
        <v>1465</v>
      </c>
      <c r="H1274" s="154">
        <v>11.074</v>
      </c>
      <c r="I1274" s="155"/>
      <c r="L1274" s="151"/>
      <c r="M1274" s="156"/>
      <c r="T1274" s="157"/>
      <c r="AT1274" s="152" t="s">
        <v>176</v>
      </c>
      <c r="AU1274" s="152" t="s">
        <v>84</v>
      </c>
      <c r="AV1274" s="13" t="s">
        <v>84</v>
      </c>
      <c r="AW1274" s="13" t="s">
        <v>37</v>
      </c>
      <c r="AX1274" s="13" t="s">
        <v>75</v>
      </c>
      <c r="AY1274" s="152" t="s">
        <v>165</v>
      </c>
    </row>
    <row r="1275" spans="2:65" s="14" customFormat="1">
      <c r="B1275" s="158"/>
      <c r="D1275" s="145" t="s">
        <v>176</v>
      </c>
      <c r="E1275" s="159" t="s">
        <v>19</v>
      </c>
      <c r="F1275" s="160" t="s">
        <v>179</v>
      </c>
      <c r="H1275" s="161">
        <v>11.074</v>
      </c>
      <c r="I1275" s="162"/>
      <c r="L1275" s="158"/>
      <c r="M1275" s="163"/>
      <c r="T1275" s="164"/>
      <c r="AT1275" s="159" t="s">
        <v>176</v>
      </c>
      <c r="AU1275" s="159" t="s">
        <v>84</v>
      </c>
      <c r="AV1275" s="14" t="s">
        <v>172</v>
      </c>
      <c r="AW1275" s="14" t="s">
        <v>37</v>
      </c>
      <c r="AX1275" s="14" t="s">
        <v>14</v>
      </c>
      <c r="AY1275" s="159" t="s">
        <v>165</v>
      </c>
    </row>
    <row r="1276" spans="2:65" s="1" customFormat="1" ht="24.15" customHeight="1">
      <c r="B1276" s="32"/>
      <c r="C1276" s="127" t="s">
        <v>1466</v>
      </c>
      <c r="D1276" s="127" t="s">
        <v>167</v>
      </c>
      <c r="E1276" s="128" t="s">
        <v>1467</v>
      </c>
      <c r="F1276" s="129" t="s">
        <v>1468</v>
      </c>
      <c r="G1276" s="130" t="s">
        <v>170</v>
      </c>
      <c r="H1276" s="131">
        <v>565.47799999999995</v>
      </c>
      <c r="I1276" s="132"/>
      <c r="J1276" s="133">
        <f>ROUND(I1276*H1276,2)</f>
        <v>0</v>
      </c>
      <c r="K1276" s="129" t="s">
        <v>171</v>
      </c>
      <c r="L1276" s="32"/>
      <c r="M1276" s="134" t="s">
        <v>19</v>
      </c>
      <c r="N1276" s="135" t="s">
        <v>46</v>
      </c>
      <c r="P1276" s="136">
        <f>O1276*H1276</f>
        <v>0</v>
      </c>
      <c r="Q1276" s="136">
        <v>0</v>
      </c>
      <c r="R1276" s="136">
        <f>Q1276*H1276</f>
        <v>0</v>
      </c>
      <c r="S1276" s="136">
        <v>0</v>
      </c>
      <c r="T1276" s="137">
        <f>S1276*H1276</f>
        <v>0</v>
      </c>
      <c r="AR1276" s="138" t="s">
        <v>172</v>
      </c>
      <c r="AT1276" s="138" t="s">
        <v>167</v>
      </c>
      <c r="AU1276" s="138" t="s">
        <v>84</v>
      </c>
      <c r="AY1276" s="17" t="s">
        <v>165</v>
      </c>
      <c r="BE1276" s="139">
        <f>IF(N1276="základní",J1276,0)</f>
        <v>0</v>
      </c>
      <c r="BF1276" s="139">
        <f>IF(N1276="snížená",J1276,0)</f>
        <v>0</v>
      </c>
      <c r="BG1276" s="139">
        <f>IF(N1276="zákl. přenesená",J1276,0)</f>
        <v>0</v>
      </c>
      <c r="BH1276" s="139">
        <f>IF(N1276="sníž. přenesená",J1276,0)</f>
        <v>0</v>
      </c>
      <c r="BI1276" s="139">
        <f>IF(N1276="nulová",J1276,0)</f>
        <v>0</v>
      </c>
      <c r="BJ1276" s="17" t="s">
        <v>14</v>
      </c>
      <c r="BK1276" s="139">
        <f>ROUND(I1276*H1276,2)</f>
        <v>0</v>
      </c>
      <c r="BL1276" s="17" t="s">
        <v>172</v>
      </c>
      <c r="BM1276" s="138" t="s">
        <v>1469</v>
      </c>
    </row>
    <row r="1277" spans="2:65" s="1" customFormat="1">
      <c r="B1277" s="32"/>
      <c r="D1277" s="140" t="s">
        <v>174</v>
      </c>
      <c r="F1277" s="141" t="s">
        <v>1470</v>
      </c>
      <c r="I1277" s="142"/>
      <c r="L1277" s="32"/>
      <c r="M1277" s="143"/>
      <c r="T1277" s="53"/>
      <c r="AT1277" s="17" t="s">
        <v>174</v>
      </c>
      <c r="AU1277" s="17" t="s">
        <v>84</v>
      </c>
    </row>
    <row r="1278" spans="2:65" s="12" customFormat="1">
      <c r="B1278" s="144"/>
      <c r="D1278" s="145" t="s">
        <v>176</v>
      </c>
      <c r="E1278" s="146" t="s">
        <v>19</v>
      </c>
      <c r="F1278" s="147" t="s">
        <v>1208</v>
      </c>
      <c r="H1278" s="146" t="s">
        <v>19</v>
      </c>
      <c r="I1278" s="148"/>
      <c r="L1278" s="144"/>
      <c r="M1278" s="149"/>
      <c r="T1278" s="150"/>
      <c r="AT1278" s="146" t="s">
        <v>176</v>
      </c>
      <c r="AU1278" s="146" t="s">
        <v>84</v>
      </c>
      <c r="AV1278" s="12" t="s">
        <v>14</v>
      </c>
      <c r="AW1278" s="12" t="s">
        <v>37</v>
      </c>
      <c r="AX1278" s="12" t="s">
        <v>75</v>
      </c>
      <c r="AY1278" s="146" t="s">
        <v>165</v>
      </c>
    </row>
    <row r="1279" spans="2:65" s="13" customFormat="1">
      <c r="B1279" s="151"/>
      <c r="D1279" s="145" t="s">
        <v>176</v>
      </c>
      <c r="E1279" s="152" t="s">
        <v>19</v>
      </c>
      <c r="F1279" s="153" t="s">
        <v>967</v>
      </c>
      <c r="H1279" s="154">
        <v>125</v>
      </c>
      <c r="I1279" s="155"/>
      <c r="L1279" s="151"/>
      <c r="M1279" s="156"/>
      <c r="T1279" s="157"/>
      <c r="AT1279" s="152" t="s">
        <v>176</v>
      </c>
      <c r="AU1279" s="152" t="s">
        <v>84</v>
      </c>
      <c r="AV1279" s="13" t="s">
        <v>84</v>
      </c>
      <c r="AW1279" s="13" t="s">
        <v>37</v>
      </c>
      <c r="AX1279" s="13" t="s">
        <v>75</v>
      </c>
      <c r="AY1279" s="152" t="s">
        <v>165</v>
      </c>
    </row>
    <row r="1280" spans="2:65" s="12" customFormat="1">
      <c r="B1280" s="144"/>
      <c r="D1280" s="145" t="s">
        <v>176</v>
      </c>
      <c r="E1280" s="146" t="s">
        <v>19</v>
      </c>
      <c r="F1280" s="147" t="s">
        <v>1471</v>
      </c>
      <c r="H1280" s="146" t="s">
        <v>19</v>
      </c>
      <c r="I1280" s="148"/>
      <c r="L1280" s="144"/>
      <c r="M1280" s="149"/>
      <c r="T1280" s="150"/>
      <c r="AT1280" s="146" t="s">
        <v>176</v>
      </c>
      <c r="AU1280" s="146" t="s">
        <v>84</v>
      </c>
      <c r="AV1280" s="12" t="s">
        <v>14</v>
      </c>
      <c r="AW1280" s="12" t="s">
        <v>37</v>
      </c>
      <c r="AX1280" s="12" t="s">
        <v>75</v>
      </c>
      <c r="AY1280" s="146" t="s">
        <v>165</v>
      </c>
    </row>
    <row r="1281" spans="2:65" s="13" customFormat="1">
      <c r="B1281" s="151"/>
      <c r="D1281" s="145" t="s">
        <v>176</v>
      </c>
      <c r="E1281" s="152" t="s">
        <v>19</v>
      </c>
      <c r="F1281" s="153" t="s">
        <v>1472</v>
      </c>
      <c r="H1281" s="154">
        <v>52.347000000000001</v>
      </c>
      <c r="I1281" s="155"/>
      <c r="L1281" s="151"/>
      <c r="M1281" s="156"/>
      <c r="T1281" s="157"/>
      <c r="AT1281" s="152" t="s">
        <v>176</v>
      </c>
      <c r="AU1281" s="152" t="s">
        <v>84</v>
      </c>
      <c r="AV1281" s="13" t="s">
        <v>84</v>
      </c>
      <c r="AW1281" s="13" t="s">
        <v>37</v>
      </c>
      <c r="AX1281" s="13" t="s">
        <v>75</v>
      </c>
      <c r="AY1281" s="152" t="s">
        <v>165</v>
      </c>
    </row>
    <row r="1282" spans="2:65" s="12" customFormat="1">
      <c r="B1282" s="144"/>
      <c r="D1282" s="145" t="s">
        <v>176</v>
      </c>
      <c r="E1282" s="146" t="s">
        <v>19</v>
      </c>
      <c r="F1282" s="147" t="s">
        <v>1169</v>
      </c>
      <c r="H1282" s="146" t="s">
        <v>19</v>
      </c>
      <c r="I1282" s="148"/>
      <c r="L1282" s="144"/>
      <c r="M1282" s="149"/>
      <c r="T1282" s="150"/>
      <c r="AT1282" s="146" t="s">
        <v>176</v>
      </c>
      <c r="AU1282" s="146" t="s">
        <v>84</v>
      </c>
      <c r="AV1282" s="12" t="s">
        <v>14</v>
      </c>
      <c r="AW1282" s="12" t="s">
        <v>37</v>
      </c>
      <c r="AX1282" s="12" t="s">
        <v>75</v>
      </c>
      <c r="AY1282" s="146" t="s">
        <v>165</v>
      </c>
    </row>
    <row r="1283" spans="2:65" s="13" customFormat="1">
      <c r="B1283" s="151"/>
      <c r="D1283" s="145" t="s">
        <v>176</v>
      </c>
      <c r="E1283" s="152" t="s">
        <v>19</v>
      </c>
      <c r="F1283" s="153" t="s">
        <v>1170</v>
      </c>
      <c r="H1283" s="154">
        <v>5.25</v>
      </c>
      <c r="I1283" s="155"/>
      <c r="L1283" s="151"/>
      <c r="M1283" s="156"/>
      <c r="T1283" s="157"/>
      <c r="AT1283" s="152" t="s">
        <v>176</v>
      </c>
      <c r="AU1283" s="152" t="s">
        <v>84</v>
      </c>
      <c r="AV1283" s="13" t="s">
        <v>84</v>
      </c>
      <c r="AW1283" s="13" t="s">
        <v>37</v>
      </c>
      <c r="AX1283" s="13" t="s">
        <v>75</v>
      </c>
      <c r="AY1283" s="152" t="s">
        <v>165</v>
      </c>
    </row>
    <row r="1284" spans="2:65" s="12" customFormat="1">
      <c r="B1284" s="144"/>
      <c r="D1284" s="145" t="s">
        <v>176</v>
      </c>
      <c r="E1284" s="146" t="s">
        <v>19</v>
      </c>
      <c r="F1284" s="147" t="s">
        <v>1171</v>
      </c>
      <c r="H1284" s="146" t="s">
        <v>19</v>
      </c>
      <c r="I1284" s="148"/>
      <c r="L1284" s="144"/>
      <c r="M1284" s="149"/>
      <c r="T1284" s="150"/>
      <c r="AT1284" s="146" t="s">
        <v>176</v>
      </c>
      <c r="AU1284" s="146" t="s">
        <v>84</v>
      </c>
      <c r="AV1284" s="12" t="s">
        <v>14</v>
      </c>
      <c r="AW1284" s="12" t="s">
        <v>37</v>
      </c>
      <c r="AX1284" s="12" t="s">
        <v>75</v>
      </c>
      <c r="AY1284" s="146" t="s">
        <v>165</v>
      </c>
    </row>
    <row r="1285" spans="2:65" s="13" customFormat="1">
      <c r="B1285" s="151"/>
      <c r="D1285" s="145" t="s">
        <v>176</v>
      </c>
      <c r="E1285" s="152" t="s">
        <v>19</v>
      </c>
      <c r="F1285" s="153" t="s">
        <v>1172</v>
      </c>
      <c r="H1285" s="154">
        <v>43.8</v>
      </c>
      <c r="I1285" s="155"/>
      <c r="L1285" s="151"/>
      <c r="M1285" s="156"/>
      <c r="T1285" s="157"/>
      <c r="AT1285" s="152" t="s">
        <v>176</v>
      </c>
      <c r="AU1285" s="152" t="s">
        <v>84</v>
      </c>
      <c r="AV1285" s="13" t="s">
        <v>84</v>
      </c>
      <c r="AW1285" s="13" t="s">
        <v>37</v>
      </c>
      <c r="AX1285" s="13" t="s">
        <v>75</v>
      </c>
      <c r="AY1285" s="152" t="s">
        <v>165</v>
      </c>
    </row>
    <row r="1286" spans="2:65" s="12" customFormat="1">
      <c r="B1286" s="144"/>
      <c r="D1286" s="145" t="s">
        <v>176</v>
      </c>
      <c r="E1286" s="146" t="s">
        <v>19</v>
      </c>
      <c r="F1286" s="147" t="s">
        <v>1473</v>
      </c>
      <c r="H1286" s="146" t="s">
        <v>19</v>
      </c>
      <c r="I1286" s="148"/>
      <c r="L1286" s="144"/>
      <c r="M1286" s="149"/>
      <c r="T1286" s="150"/>
      <c r="AT1286" s="146" t="s">
        <v>176</v>
      </c>
      <c r="AU1286" s="146" t="s">
        <v>84</v>
      </c>
      <c r="AV1286" s="12" t="s">
        <v>14</v>
      </c>
      <c r="AW1286" s="12" t="s">
        <v>37</v>
      </c>
      <c r="AX1286" s="12" t="s">
        <v>75</v>
      </c>
      <c r="AY1286" s="146" t="s">
        <v>165</v>
      </c>
    </row>
    <row r="1287" spans="2:65" s="13" customFormat="1">
      <c r="B1287" s="151"/>
      <c r="D1287" s="145" t="s">
        <v>176</v>
      </c>
      <c r="E1287" s="152" t="s">
        <v>19</v>
      </c>
      <c r="F1287" s="153" t="s">
        <v>1474</v>
      </c>
      <c r="H1287" s="154">
        <v>228.12200000000001</v>
      </c>
      <c r="I1287" s="155"/>
      <c r="L1287" s="151"/>
      <c r="M1287" s="156"/>
      <c r="T1287" s="157"/>
      <c r="AT1287" s="152" t="s">
        <v>176</v>
      </c>
      <c r="AU1287" s="152" t="s">
        <v>84</v>
      </c>
      <c r="AV1287" s="13" t="s">
        <v>84</v>
      </c>
      <c r="AW1287" s="13" t="s">
        <v>37</v>
      </c>
      <c r="AX1287" s="13" t="s">
        <v>75</v>
      </c>
      <c r="AY1287" s="152" t="s">
        <v>165</v>
      </c>
    </row>
    <row r="1288" spans="2:65" s="12" customFormat="1">
      <c r="B1288" s="144"/>
      <c r="D1288" s="145" t="s">
        <v>176</v>
      </c>
      <c r="E1288" s="146" t="s">
        <v>19</v>
      </c>
      <c r="F1288" s="147" t="s">
        <v>1165</v>
      </c>
      <c r="H1288" s="146" t="s">
        <v>19</v>
      </c>
      <c r="I1288" s="148"/>
      <c r="L1288" s="144"/>
      <c r="M1288" s="149"/>
      <c r="T1288" s="150"/>
      <c r="AT1288" s="146" t="s">
        <v>176</v>
      </c>
      <c r="AU1288" s="146" t="s">
        <v>84</v>
      </c>
      <c r="AV1288" s="12" t="s">
        <v>14</v>
      </c>
      <c r="AW1288" s="12" t="s">
        <v>37</v>
      </c>
      <c r="AX1288" s="12" t="s">
        <v>75</v>
      </c>
      <c r="AY1288" s="146" t="s">
        <v>165</v>
      </c>
    </row>
    <row r="1289" spans="2:65" s="13" customFormat="1">
      <c r="B1289" s="151"/>
      <c r="D1289" s="145" t="s">
        <v>176</v>
      </c>
      <c r="E1289" s="152" t="s">
        <v>19</v>
      </c>
      <c r="F1289" s="153" t="s">
        <v>1475</v>
      </c>
      <c r="H1289" s="154">
        <v>30.07</v>
      </c>
      <c r="I1289" s="155"/>
      <c r="L1289" s="151"/>
      <c r="M1289" s="156"/>
      <c r="T1289" s="157"/>
      <c r="AT1289" s="152" t="s">
        <v>176</v>
      </c>
      <c r="AU1289" s="152" t="s">
        <v>84</v>
      </c>
      <c r="AV1289" s="13" t="s">
        <v>84</v>
      </c>
      <c r="AW1289" s="13" t="s">
        <v>37</v>
      </c>
      <c r="AX1289" s="13" t="s">
        <v>75</v>
      </c>
      <c r="AY1289" s="152" t="s">
        <v>165</v>
      </c>
    </row>
    <row r="1290" spans="2:65" s="12" customFormat="1">
      <c r="B1290" s="144"/>
      <c r="D1290" s="145" t="s">
        <v>176</v>
      </c>
      <c r="E1290" s="146" t="s">
        <v>19</v>
      </c>
      <c r="F1290" s="147" t="s">
        <v>1173</v>
      </c>
      <c r="H1290" s="146" t="s">
        <v>19</v>
      </c>
      <c r="I1290" s="148"/>
      <c r="L1290" s="144"/>
      <c r="M1290" s="149"/>
      <c r="T1290" s="150"/>
      <c r="AT1290" s="146" t="s">
        <v>176</v>
      </c>
      <c r="AU1290" s="146" t="s">
        <v>84</v>
      </c>
      <c r="AV1290" s="12" t="s">
        <v>14</v>
      </c>
      <c r="AW1290" s="12" t="s">
        <v>37</v>
      </c>
      <c r="AX1290" s="12" t="s">
        <v>75</v>
      </c>
      <c r="AY1290" s="146" t="s">
        <v>165</v>
      </c>
    </row>
    <row r="1291" spans="2:65" s="13" customFormat="1">
      <c r="B1291" s="151"/>
      <c r="D1291" s="145" t="s">
        <v>176</v>
      </c>
      <c r="E1291" s="152" t="s">
        <v>19</v>
      </c>
      <c r="F1291" s="153" t="s">
        <v>1174</v>
      </c>
      <c r="H1291" s="154">
        <v>80.888999999999996</v>
      </c>
      <c r="I1291" s="155"/>
      <c r="L1291" s="151"/>
      <c r="M1291" s="156"/>
      <c r="T1291" s="157"/>
      <c r="AT1291" s="152" t="s">
        <v>176</v>
      </c>
      <c r="AU1291" s="152" t="s">
        <v>84</v>
      </c>
      <c r="AV1291" s="13" t="s">
        <v>84</v>
      </c>
      <c r="AW1291" s="13" t="s">
        <v>37</v>
      </c>
      <c r="AX1291" s="13" t="s">
        <v>75</v>
      </c>
      <c r="AY1291" s="152" t="s">
        <v>165</v>
      </c>
    </row>
    <row r="1292" spans="2:65" s="14" customFormat="1">
      <c r="B1292" s="158"/>
      <c r="D1292" s="145" t="s">
        <v>176</v>
      </c>
      <c r="E1292" s="159" t="s">
        <v>19</v>
      </c>
      <c r="F1292" s="160" t="s">
        <v>179</v>
      </c>
      <c r="H1292" s="161">
        <v>565.47799999999995</v>
      </c>
      <c r="I1292" s="162"/>
      <c r="L1292" s="158"/>
      <c r="M1292" s="163"/>
      <c r="T1292" s="164"/>
      <c r="AT1292" s="159" t="s">
        <v>176</v>
      </c>
      <c r="AU1292" s="159" t="s">
        <v>84</v>
      </c>
      <c r="AV1292" s="14" t="s">
        <v>172</v>
      </c>
      <c r="AW1292" s="14" t="s">
        <v>37</v>
      </c>
      <c r="AX1292" s="14" t="s">
        <v>14</v>
      </c>
      <c r="AY1292" s="159" t="s">
        <v>165</v>
      </c>
    </row>
    <row r="1293" spans="2:65" s="1" customFormat="1" ht="37.950000000000003" customHeight="1">
      <c r="B1293" s="32"/>
      <c r="C1293" s="127" t="s">
        <v>1476</v>
      </c>
      <c r="D1293" s="127" t="s">
        <v>167</v>
      </c>
      <c r="E1293" s="128" t="s">
        <v>1477</v>
      </c>
      <c r="F1293" s="129" t="s">
        <v>1478</v>
      </c>
      <c r="G1293" s="130" t="s">
        <v>700</v>
      </c>
      <c r="H1293" s="131">
        <v>29.8</v>
      </c>
      <c r="I1293" s="132"/>
      <c r="J1293" s="133">
        <f>ROUND(I1293*H1293,2)</f>
        <v>0</v>
      </c>
      <c r="K1293" s="129" t="s">
        <v>171</v>
      </c>
      <c r="L1293" s="32"/>
      <c r="M1293" s="134" t="s">
        <v>19</v>
      </c>
      <c r="N1293" s="135" t="s">
        <v>46</v>
      </c>
      <c r="P1293" s="136">
        <f>O1293*H1293</f>
        <v>0</v>
      </c>
      <c r="Q1293" s="136">
        <v>9.2399999999999999E-3</v>
      </c>
      <c r="R1293" s="136">
        <f>Q1293*H1293</f>
        <v>0.27535199999999999</v>
      </c>
      <c r="S1293" s="136">
        <v>0</v>
      </c>
      <c r="T1293" s="137">
        <f>S1293*H1293</f>
        <v>0</v>
      </c>
      <c r="AR1293" s="138" t="s">
        <v>172</v>
      </c>
      <c r="AT1293" s="138" t="s">
        <v>167</v>
      </c>
      <c r="AU1293" s="138" t="s">
        <v>84</v>
      </c>
      <c r="AY1293" s="17" t="s">
        <v>165</v>
      </c>
      <c r="BE1293" s="139">
        <f>IF(N1293="základní",J1293,0)</f>
        <v>0</v>
      </c>
      <c r="BF1293" s="139">
        <f>IF(N1293="snížená",J1293,0)</f>
        <v>0</v>
      </c>
      <c r="BG1293" s="139">
        <f>IF(N1293="zákl. přenesená",J1293,0)</f>
        <v>0</v>
      </c>
      <c r="BH1293" s="139">
        <f>IF(N1293="sníž. přenesená",J1293,0)</f>
        <v>0</v>
      </c>
      <c r="BI1293" s="139">
        <f>IF(N1293="nulová",J1293,0)</f>
        <v>0</v>
      </c>
      <c r="BJ1293" s="17" t="s">
        <v>14</v>
      </c>
      <c r="BK1293" s="139">
        <f>ROUND(I1293*H1293,2)</f>
        <v>0</v>
      </c>
      <c r="BL1293" s="17" t="s">
        <v>172</v>
      </c>
      <c r="BM1293" s="138" t="s">
        <v>1479</v>
      </c>
    </row>
    <row r="1294" spans="2:65" s="1" customFormat="1">
      <c r="B1294" s="32"/>
      <c r="D1294" s="140" t="s">
        <v>174</v>
      </c>
      <c r="F1294" s="141" t="s">
        <v>1480</v>
      </c>
      <c r="I1294" s="142"/>
      <c r="L1294" s="32"/>
      <c r="M1294" s="143"/>
      <c r="T1294" s="53"/>
      <c r="AT1294" s="17" t="s">
        <v>174</v>
      </c>
      <c r="AU1294" s="17" t="s">
        <v>84</v>
      </c>
    </row>
    <row r="1295" spans="2:65" s="12" customFormat="1" ht="20.399999999999999">
      <c r="B1295" s="144"/>
      <c r="D1295" s="145" t="s">
        <v>176</v>
      </c>
      <c r="E1295" s="146" t="s">
        <v>19</v>
      </c>
      <c r="F1295" s="147" t="s">
        <v>1481</v>
      </c>
      <c r="H1295" s="146" t="s">
        <v>19</v>
      </c>
      <c r="I1295" s="148"/>
      <c r="L1295" s="144"/>
      <c r="M1295" s="149"/>
      <c r="T1295" s="150"/>
      <c r="AT1295" s="146" t="s">
        <v>176</v>
      </c>
      <c r="AU1295" s="146" t="s">
        <v>84</v>
      </c>
      <c r="AV1295" s="12" t="s">
        <v>14</v>
      </c>
      <c r="AW1295" s="12" t="s">
        <v>37</v>
      </c>
      <c r="AX1295" s="12" t="s">
        <v>75</v>
      </c>
      <c r="AY1295" s="146" t="s">
        <v>165</v>
      </c>
    </row>
    <row r="1296" spans="2:65" s="13" customFormat="1">
      <c r="B1296" s="151"/>
      <c r="D1296" s="145" t="s">
        <v>176</v>
      </c>
      <c r="E1296" s="152" t="s">
        <v>19</v>
      </c>
      <c r="F1296" s="153" t="s">
        <v>1482</v>
      </c>
      <c r="H1296" s="154">
        <v>3.2</v>
      </c>
      <c r="I1296" s="155"/>
      <c r="L1296" s="151"/>
      <c r="M1296" s="156"/>
      <c r="T1296" s="157"/>
      <c r="AT1296" s="152" t="s">
        <v>176</v>
      </c>
      <c r="AU1296" s="152" t="s">
        <v>84</v>
      </c>
      <c r="AV1296" s="13" t="s">
        <v>84</v>
      </c>
      <c r="AW1296" s="13" t="s">
        <v>37</v>
      </c>
      <c r="AX1296" s="13" t="s">
        <v>75</v>
      </c>
      <c r="AY1296" s="152" t="s">
        <v>165</v>
      </c>
    </row>
    <row r="1297" spans="2:65" s="12" customFormat="1">
      <c r="B1297" s="144"/>
      <c r="D1297" s="145" t="s">
        <v>176</v>
      </c>
      <c r="E1297" s="146" t="s">
        <v>19</v>
      </c>
      <c r="F1297" s="147" t="s">
        <v>1483</v>
      </c>
      <c r="H1297" s="146" t="s">
        <v>19</v>
      </c>
      <c r="I1297" s="148"/>
      <c r="L1297" s="144"/>
      <c r="M1297" s="149"/>
      <c r="T1297" s="150"/>
      <c r="AT1297" s="146" t="s">
        <v>176</v>
      </c>
      <c r="AU1297" s="146" t="s">
        <v>84</v>
      </c>
      <c r="AV1297" s="12" t="s">
        <v>14</v>
      </c>
      <c r="AW1297" s="12" t="s">
        <v>37</v>
      </c>
      <c r="AX1297" s="12" t="s">
        <v>75</v>
      </c>
      <c r="AY1297" s="146" t="s">
        <v>165</v>
      </c>
    </row>
    <row r="1298" spans="2:65" s="13" customFormat="1">
      <c r="B1298" s="151"/>
      <c r="D1298" s="145" t="s">
        <v>176</v>
      </c>
      <c r="E1298" s="152" t="s">
        <v>19</v>
      </c>
      <c r="F1298" s="153" t="s">
        <v>1484</v>
      </c>
      <c r="H1298" s="154">
        <v>3.6</v>
      </c>
      <c r="I1298" s="155"/>
      <c r="L1298" s="151"/>
      <c r="M1298" s="156"/>
      <c r="T1298" s="157"/>
      <c r="AT1298" s="152" t="s">
        <v>176</v>
      </c>
      <c r="AU1298" s="152" t="s">
        <v>84</v>
      </c>
      <c r="AV1298" s="13" t="s">
        <v>84</v>
      </c>
      <c r="AW1298" s="13" t="s">
        <v>37</v>
      </c>
      <c r="AX1298" s="13" t="s">
        <v>75</v>
      </c>
      <c r="AY1298" s="152" t="s">
        <v>165</v>
      </c>
    </row>
    <row r="1299" spans="2:65" s="12" customFormat="1">
      <c r="B1299" s="144"/>
      <c r="D1299" s="145" t="s">
        <v>176</v>
      </c>
      <c r="E1299" s="146" t="s">
        <v>19</v>
      </c>
      <c r="F1299" s="147" t="s">
        <v>1485</v>
      </c>
      <c r="H1299" s="146" t="s">
        <v>19</v>
      </c>
      <c r="I1299" s="148"/>
      <c r="L1299" s="144"/>
      <c r="M1299" s="149"/>
      <c r="T1299" s="150"/>
      <c r="AT1299" s="146" t="s">
        <v>176</v>
      </c>
      <c r="AU1299" s="146" t="s">
        <v>84</v>
      </c>
      <c r="AV1299" s="12" t="s">
        <v>14</v>
      </c>
      <c r="AW1299" s="12" t="s">
        <v>37</v>
      </c>
      <c r="AX1299" s="12" t="s">
        <v>75</v>
      </c>
      <c r="AY1299" s="146" t="s">
        <v>165</v>
      </c>
    </row>
    <row r="1300" spans="2:65" s="13" customFormat="1">
      <c r="B1300" s="151"/>
      <c r="D1300" s="145" t="s">
        <v>176</v>
      </c>
      <c r="E1300" s="152" t="s">
        <v>19</v>
      </c>
      <c r="F1300" s="153" t="s">
        <v>1486</v>
      </c>
      <c r="H1300" s="154">
        <v>23</v>
      </c>
      <c r="I1300" s="155"/>
      <c r="L1300" s="151"/>
      <c r="M1300" s="156"/>
      <c r="T1300" s="157"/>
      <c r="AT1300" s="152" t="s">
        <v>176</v>
      </c>
      <c r="AU1300" s="152" t="s">
        <v>84</v>
      </c>
      <c r="AV1300" s="13" t="s">
        <v>84</v>
      </c>
      <c r="AW1300" s="13" t="s">
        <v>37</v>
      </c>
      <c r="AX1300" s="13" t="s">
        <v>75</v>
      </c>
      <c r="AY1300" s="152" t="s">
        <v>165</v>
      </c>
    </row>
    <row r="1301" spans="2:65" s="14" customFormat="1">
      <c r="B1301" s="158"/>
      <c r="D1301" s="145" t="s">
        <v>176</v>
      </c>
      <c r="E1301" s="159" t="s">
        <v>19</v>
      </c>
      <c r="F1301" s="160" t="s">
        <v>179</v>
      </c>
      <c r="H1301" s="161">
        <v>29.8</v>
      </c>
      <c r="I1301" s="162"/>
      <c r="L1301" s="158"/>
      <c r="M1301" s="163"/>
      <c r="T1301" s="164"/>
      <c r="AT1301" s="159" t="s">
        <v>176</v>
      </c>
      <c r="AU1301" s="159" t="s">
        <v>84</v>
      </c>
      <c r="AV1301" s="14" t="s">
        <v>172</v>
      </c>
      <c r="AW1301" s="14" t="s">
        <v>37</v>
      </c>
      <c r="AX1301" s="14" t="s">
        <v>14</v>
      </c>
      <c r="AY1301" s="159" t="s">
        <v>165</v>
      </c>
    </row>
    <row r="1302" spans="2:65" s="1" customFormat="1" ht="21.75" customHeight="1">
      <c r="B1302" s="32"/>
      <c r="C1302" s="127" t="s">
        <v>1487</v>
      </c>
      <c r="D1302" s="127" t="s">
        <v>167</v>
      </c>
      <c r="E1302" s="128" t="s">
        <v>1488</v>
      </c>
      <c r="F1302" s="129" t="s">
        <v>1489</v>
      </c>
      <c r="G1302" s="130" t="s">
        <v>182</v>
      </c>
      <c r="H1302" s="131">
        <v>30</v>
      </c>
      <c r="I1302" s="132"/>
      <c r="J1302" s="133">
        <f>ROUND(I1302*H1302,2)</f>
        <v>0</v>
      </c>
      <c r="K1302" s="129" t="s">
        <v>171</v>
      </c>
      <c r="L1302" s="32"/>
      <c r="M1302" s="134" t="s">
        <v>19</v>
      </c>
      <c r="N1302" s="135" t="s">
        <v>46</v>
      </c>
      <c r="P1302" s="136">
        <f>O1302*H1302</f>
        <v>0</v>
      </c>
      <c r="Q1302" s="136">
        <v>0</v>
      </c>
      <c r="R1302" s="136">
        <f>Q1302*H1302</f>
        <v>0</v>
      </c>
      <c r="S1302" s="136">
        <v>0</v>
      </c>
      <c r="T1302" s="137">
        <f>S1302*H1302</f>
        <v>0</v>
      </c>
      <c r="AR1302" s="138" t="s">
        <v>172</v>
      </c>
      <c r="AT1302" s="138" t="s">
        <v>167</v>
      </c>
      <c r="AU1302" s="138" t="s">
        <v>84</v>
      </c>
      <c r="AY1302" s="17" t="s">
        <v>165</v>
      </c>
      <c r="BE1302" s="139">
        <f>IF(N1302="základní",J1302,0)</f>
        <v>0</v>
      </c>
      <c r="BF1302" s="139">
        <f>IF(N1302="snížená",J1302,0)</f>
        <v>0</v>
      </c>
      <c r="BG1302" s="139">
        <f>IF(N1302="zákl. přenesená",J1302,0)</f>
        <v>0</v>
      </c>
      <c r="BH1302" s="139">
        <f>IF(N1302="sníž. přenesená",J1302,0)</f>
        <v>0</v>
      </c>
      <c r="BI1302" s="139">
        <f>IF(N1302="nulová",J1302,0)</f>
        <v>0</v>
      </c>
      <c r="BJ1302" s="17" t="s">
        <v>14</v>
      </c>
      <c r="BK1302" s="139">
        <f>ROUND(I1302*H1302,2)</f>
        <v>0</v>
      </c>
      <c r="BL1302" s="17" t="s">
        <v>172</v>
      </c>
      <c r="BM1302" s="138" t="s">
        <v>1490</v>
      </c>
    </row>
    <row r="1303" spans="2:65" s="1" customFormat="1">
      <c r="B1303" s="32"/>
      <c r="D1303" s="140" t="s">
        <v>174</v>
      </c>
      <c r="F1303" s="141" t="s">
        <v>1491</v>
      </c>
      <c r="I1303" s="142"/>
      <c r="L1303" s="32"/>
      <c r="M1303" s="143"/>
      <c r="T1303" s="53"/>
      <c r="AT1303" s="17" t="s">
        <v>174</v>
      </c>
      <c r="AU1303" s="17" t="s">
        <v>84</v>
      </c>
    </row>
    <row r="1304" spans="2:65" s="12" customFormat="1" ht="20.399999999999999">
      <c r="B1304" s="144"/>
      <c r="D1304" s="145" t="s">
        <v>176</v>
      </c>
      <c r="E1304" s="146" t="s">
        <v>19</v>
      </c>
      <c r="F1304" s="147" t="s">
        <v>1492</v>
      </c>
      <c r="H1304" s="146" t="s">
        <v>19</v>
      </c>
      <c r="I1304" s="148"/>
      <c r="L1304" s="144"/>
      <c r="M1304" s="149"/>
      <c r="T1304" s="150"/>
      <c r="AT1304" s="146" t="s">
        <v>176</v>
      </c>
      <c r="AU1304" s="146" t="s">
        <v>84</v>
      </c>
      <c r="AV1304" s="12" t="s">
        <v>14</v>
      </c>
      <c r="AW1304" s="12" t="s">
        <v>37</v>
      </c>
      <c r="AX1304" s="12" t="s">
        <v>75</v>
      </c>
      <c r="AY1304" s="146" t="s">
        <v>165</v>
      </c>
    </row>
    <row r="1305" spans="2:65" s="13" customFormat="1">
      <c r="B1305" s="151"/>
      <c r="D1305" s="145" t="s">
        <v>176</v>
      </c>
      <c r="E1305" s="152" t="s">
        <v>19</v>
      </c>
      <c r="F1305" s="153" t="s">
        <v>368</v>
      </c>
      <c r="H1305" s="154">
        <v>30</v>
      </c>
      <c r="I1305" s="155"/>
      <c r="L1305" s="151"/>
      <c r="M1305" s="156"/>
      <c r="T1305" s="157"/>
      <c r="AT1305" s="152" t="s">
        <v>176</v>
      </c>
      <c r="AU1305" s="152" t="s">
        <v>84</v>
      </c>
      <c r="AV1305" s="13" t="s">
        <v>84</v>
      </c>
      <c r="AW1305" s="13" t="s">
        <v>37</v>
      </c>
      <c r="AX1305" s="13" t="s">
        <v>75</v>
      </c>
      <c r="AY1305" s="152" t="s">
        <v>165</v>
      </c>
    </row>
    <row r="1306" spans="2:65" s="14" customFormat="1">
      <c r="B1306" s="158"/>
      <c r="D1306" s="145" t="s">
        <v>176</v>
      </c>
      <c r="E1306" s="159" t="s">
        <v>19</v>
      </c>
      <c r="F1306" s="160" t="s">
        <v>179</v>
      </c>
      <c r="H1306" s="161">
        <v>30</v>
      </c>
      <c r="I1306" s="162"/>
      <c r="L1306" s="158"/>
      <c r="M1306" s="163"/>
      <c r="T1306" s="164"/>
      <c r="AT1306" s="159" t="s">
        <v>176</v>
      </c>
      <c r="AU1306" s="159" t="s">
        <v>84</v>
      </c>
      <c r="AV1306" s="14" t="s">
        <v>172</v>
      </c>
      <c r="AW1306" s="14" t="s">
        <v>37</v>
      </c>
      <c r="AX1306" s="14" t="s">
        <v>14</v>
      </c>
      <c r="AY1306" s="159" t="s">
        <v>165</v>
      </c>
    </row>
    <row r="1307" spans="2:65" s="1" customFormat="1" ht="16.5" customHeight="1">
      <c r="B1307" s="32"/>
      <c r="C1307" s="165" t="s">
        <v>1493</v>
      </c>
      <c r="D1307" s="165" t="s">
        <v>349</v>
      </c>
      <c r="E1307" s="166" t="s">
        <v>1494</v>
      </c>
      <c r="F1307" s="167" t="s">
        <v>1495</v>
      </c>
      <c r="G1307" s="168" t="s">
        <v>700</v>
      </c>
      <c r="H1307" s="169">
        <v>30</v>
      </c>
      <c r="I1307" s="170"/>
      <c r="J1307" s="171">
        <f>ROUND(I1307*H1307,2)</f>
        <v>0</v>
      </c>
      <c r="K1307" s="167" t="s">
        <v>19</v>
      </c>
      <c r="L1307" s="172"/>
      <c r="M1307" s="173" t="s">
        <v>19</v>
      </c>
      <c r="N1307" s="174" t="s">
        <v>46</v>
      </c>
      <c r="P1307" s="136">
        <f>O1307*H1307</f>
        <v>0</v>
      </c>
      <c r="Q1307" s="136">
        <v>2.3000000000000001E-4</v>
      </c>
      <c r="R1307" s="136">
        <f>Q1307*H1307</f>
        <v>6.8999999999999999E-3</v>
      </c>
      <c r="S1307" s="136">
        <v>0</v>
      </c>
      <c r="T1307" s="137">
        <f>S1307*H1307</f>
        <v>0</v>
      </c>
      <c r="AR1307" s="138" t="s">
        <v>223</v>
      </c>
      <c r="AT1307" s="138" t="s">
        <v>349</v>
      </c>
      <c r="AU1307" s="138" t="s">
        <v>84</v>
      </c>
      <c r="AY1307" s="17" t="s">
        <v>165</v>
      </c>
      <c r="BE1307" s="139">
        <f>IF(N1307="základní",J1307,0)</f>
        <v>0</v>
      </c>
      <c r="BF1307" s="139">
        <f>IF(N1307="snížená",J1307,0)</f>
        <v>0</v>
      </c>
      <c r="BG1307" s="139">
        <f>IF(N1307="zákl. přenesená",J1307,0)</f>
        <v>0</v>
      </c>
      <c r="BH1307" s="139">
        <f>IF(N1307="sníž. přenesená",J1307,0)</f>
        <v>0</v>
      </c>
      <c r="BI1307" s="139">
        <f>IF(N1307="nulová",J1307,0)</f>
        <v>0</v>
      </c>
      <c r="BJ1307" s="17" t="s">
        <v>14</v>
      </c>
      <c r="BK1307" s="139">
        <f>ROUND(I1307*H1307,2)</f>
        <v>0</v>
      </c>
      <c r="BL1307" s="17" t="s">
        <v>172</v>
      </c>
      <c r="BM1307" s="138" t="s">
        <v>1496</v>
      </c>
    </row>
    <row r="1308" spans="2:65" s="12" customFormat="1" ht="20.399999999999999">
      <c r="B1308" s="144"/>
      <c r="D1308" s="145" t="s">
        <v>176</v>
      </c>
      <c r="E1308" s="146" t="s">
        <v>19</v>
      </c>
      <c r="F1308" s="147" t="s">
        <v>1492</v>
      </c>
      <c r="H1308" s="146" t="s">
        <v>19</v>
      </c>
      <c r="I1308" s="148"/>
      <c r="L1308" s="144"/>
      <c r="M1308" s="149"/>
      <c r="T1308" s="150"/>
      <c r="AT1308" s="146" t="s">
        <v>176</v>
      </c>
      <c r="AU1308" s="146" t="s">
        <v>84</v>
      </c>
      <c r="AV1308" s="12" t="s">
        <v>14</v>
      </c>
      <c r="AW1308" s="12" t="s">
        <v>37</v>
      </c>
      <c r="AX1308" s="12" t="s">
        <v>75</v>
      </c>
      <c r="AY1308" s="146" t="s">
        <v>165</v>
      </c>
    </row>
    <row r="1309" spans="2:65" s="13" customFormat="1">
      <c r="B1309" s="151"/>
      <c r="D1309" s="145" t="s">
        <v>176</v>
      </c>
      <c r="E1309" s="152" t="s">
        <v>19</v>
      </c>
      <c r="F1309" s="153" t="s">
        <v>368</v>
      </c>
      <c r="H1309" s="154">
        <v>30</v>
      </c>
      <c r="I1309" s="155"/>
      <c r="L1309" s="151"/>
      <c r="M1309" s="156"/>
      <c r="T1309" s="157"/>
      <c r="AT1309" s="152" t="s">
        <v>176</v>
      </c>
      <c r="AU1309" s="152" t="s">
        <v>84</v>
      </c>
      <c r="AV1309" s="13" t="s">
        <v>84</v>
      </c>
      <c r="AW1309" s="13" t="s">
        <v>37</v>
      </c>
      <c r="AX1309" s="13" t="s">
        <v>75</v>
      </c>
      <c r="AY1309" s="152" t="s">
        <v>165</v>
      </c>
    </row>
    <row r="1310" spans="2:65" s="14" customFormat="1">
      <c r="B1310" s="158"/>
      <c r="D1310" s="145" t="s">
        <v>176</v>
      </c>
      <c r="E1310" s="159" t="s">
        <v>19</v>
      </c>
      <c r="F1310" s="160" t="s">
        <v>179</v>
      </c>
      <c r="H1310" s="161">
        <v>30</v>
      </c>
      <c r="I1310" s="162"/>
      <c r="L1310" s="158"/>
      <c r="M1310" s="163"/>
      <c r="T1310" s="164"/>
      <c r="AT1310" s="159" t="s">
        <v>176</v>
      </c>
      <c r="AU1310" s="159" t="s">
        <v>84</v>
      </c>
      <c r="AV1310" s="14" t="s">
        <v>172</v>
      </c>
      <c r="AW1310" s="14" t="s">
        <v>37</v>
      </c>
      <c r="AX1310" s="14" t="s">
        <v>14</v>
      </c>
      <c r="AY1310" s="159" t="s">
        <v>165</v>
      </c>
    </row>
    <row r="1311" spans="2:65" s="1" customFormat="1" ht="49.2" customHeight="1">
      <c r="B1311" s="32"/>
      <c r="C1311" s="127" t="s">
        <v>1497</v>
      </c>
      <c r="D1311" s="127" t="s">
        <v>167</v>
      </c>
      <c r="E1311" s="128" t="s">
        <v>1498</v>
      </c>
      <c r="F1311" s="129" t="s">
        <v>1499</v>
      </c>
      <c r="G1311" s="130" t="s">
        <v>182</v>
      </c>
      <c r="H1311" s="131">
        <v>7</v>
      </c>
      <c r="I1311" s="132"/>
      <c r="J1311" s="133">
        <f>ROUND(I1311*H1311,2)</f>
        <v>0</v>
      </c>
      <c r="K1311" s="129" t="s">
        <v>171</v>
      </c>
      <c r="L1311" s="32"/>
      <c r="M1311" s="134" t="s">
        <v>19</v>
      </c>
      <c r="N1311" s="135" t="s">
        <v>46</v>
      </c>
      <c r="P1311" s="136">
        <f>O1311*H1311</f>
        <v>0</v>
      </c>
      <c r="Q1311" s="136">
        <v>4.5969999999999997E-2</v>
      </c>
      <c r="R1311" s="136">
        <f>Q1311*H1311</f>
        <v>0.32178999999999996</v>
      </c>
      <c r="S1311" s="136">
        <v>0</v>
      </c>
      <c r="T1311" s="137">
        <f>S1311*H1311</f>
        <v>0</v>
      </c>
      <c r="AR1311" s="138" t="s">
        <v>172</v>
      </c>
      <c r="AT1311" s="138" t="s">
        <v>167</v>
      </c>
      <c r="AU1311" s="138" t="s">
        <v>84</v>
      </c>
      <c r="AY1311" s="17" t="s">
        <v>165</v>
      </c>
      <c r="BE1311" s="139">
        <f>IF(N1311="základní",J1311,0)</f>
        <v>0</v>
      </c>
      <c r="BF1311" s="139">
        <f>IF(N1311="snížená",J1311,0)</f>
        <v>0</v>
      </c>
      <c r="BG1311" s="139">
        <f>IF(N1311="zákl. přenesená",J1311,0)</f>
        <v>0</v>
      </c>
      <c r="BH1311" s="139">
        <f>IF(N1311="sníž. přenesená",J1311,0)</f>
        <v>0</v>
      </c>
      <c r="BI1311" s="139">
        <f>IF(N1311="nulová",J1311,0)</f>
        <v>0</v>
      </c>
      <c r="BJ1311" s="17" t="s">
        <v>14</v>
      </c>
      <c r="BK1311" s="139">
        <f>ROUND(I1311*H1311,2)</f>
        <v>0</v>
      </c>
      <c r="BL1311" s="17" t="s">
        <v>172</v>
      </c>
      <c r="BM1311" s="138" t="s">
        <v>1500</v>
      </c>
    </row>
    <row r="1312" spans="2:65" s="1" customFormat="1">
      <c r="B1312" s="32"/>
      <c r="D1312" s="140" t="s">
        <v>174</v>
      </c>
      <c r="F1312" s="141" t="s">
        <v>1501</v>
      </c>
      <c r="I1312" s="142"/>
      <c r="L1312" s="32"/>
      <c r="M1312" s="143"/>
      <c r="T1312" s="53"/>
      <c r="AT1312" s="17" t="s">
        <v>174</v>
      </c>
      <c r="AU1312" s="17" t="s">
        <v>84</v>
      </c>
    </row>
    <row r="1313" spans="2:65" s="12" customFormat="1">
      <c r="B1313" s="144"/>
      <c r="D1313" s="145" t="s">
        <v>176</v>
      </c>
      <c r="E1313" s="146" t="s">
        <v>19</v>
      </c>
      <c r="F1313" s="147" t="s">
        <v>1502</v>
      </c>
      <c r="H1313" s="146" t="s">
        <v>19</v>
      </c>
      <c r="I1313" s="148"/>
      <c r="L1313" s="144"/>
      <c r="M1313" s="149"/>
      <c r="T1313" s="150"/>
      <c r="AT1313" s="146" t="s">
        <v>176</v>
      </c>
      <c r="AU1313" s="146" t="s">
        <v>84</v>
      </c>
      <c r="AV1313" s="12" t="s">
        <v>14</v>
      </c>
      <c r="AW1313" s="12" t="s">
        <v>37</v>
      </c>
      <c r="AX1313" s="12" t="s">
        <v>75</v>
      </c>
      <c r="AY1313" s="146" t="s">
        <v>165</v>
      </c>
    </row>
    <row r="1314" spans="2:65" s="13" customFormat="1">
      <c r="B1314" s="151"/>
      <c r="D1314" s="145" t="s">
        <v>176</v>
      </c>
      <c r="E1314" s="152" t="s">
        <v>19</v>
      </c>
      <c r="F1314" s="153" t="s">
        <v>210</v>
      </c>
      <c r="H1314" s="154">
        <v>7</v>
      </c>
      <c r="I1314" s="155"/>
      <c r="L1314" s="151"/>
      <c r="M1314" s="156"/>
      <c r="T1314" s="157"/>
      <c r="AT1314" s="152" t="s">
        <v>176</v>
      </c>
      <c r="AU1314" s="152" t="s">
        <v>84</v>
      </c>
      <c r="AV1314" s="13" t="s">
        <v>84</v>
      </c>
      <c r="AW1314" s="13" t="s">
        <v>37</v>
      </c>
      <c r="AX1314" s="13" t="s">
        <v>75</v>
      </c>
      <c r="AY1314" s="152" t="s">
        <v>165</v>
      </c>
    </row>
    <row r="1315" spans="2:65" s="14" customFormat="1">
      <c r="B1315" s="158"/>
      <c r="D1315" s="145" t="s">
        <v>176</v>
      </c>
      <c r="E1315" s="159" t="s">
        <v>19</v>
      </c>
      <c r="F1315" s="160" t="s">
        <v>179</v>
      </c>
      <c r="H1315" s="161">
        <v>7</v>
      </c>
      <c r="I1315" s="162"/>
      <c r="L1315" s="158"/>
      <c r="M1315" s="163"/>
      <c r="T1315" s="164"/>
      <c r="AT1315" s="159" t="s">
        <v>176</v>
      </c>
      <c r="AU1315" s="159" t="s">
        <v>84</v>
      </c>
      <c r="AV1315" s="14" t="s">
        <v>172</v>
      </c>
      <c r="AW1315" s="14" t="s">
        <v>37</v>
      </c>
      <c r="AX1315" s="14" t="s">
        <v>14</v>
      </c>
      <c r="AY1315" s="159" t="s">
        <v>165</v>
      </c>
    </row>
    <row r="1316" spans="2:65" s="1" customFormat="1" ht="16.5" customHeight="1">
      <c r="B1316" s="32"/>
      <c r="C1316" s="165" t="s">
        <v>1503</v>
      </c>
      <c r="D1316" s="165" t="s">
        <v>349</v>
      </c>
      <c r="E1316" s="166" t="s">
        <v>1504</v>
      </c>
      <c r="F1316" s="167" t="s">
        <v>1505</v>
      </c>
      <c r="G1316" s="168" t="s">
        <v>182</v>
      </c>
      <c r="H1316" s="169">
        <v>7</v>
      </c>
      <c r="I1316" s="170"/>
      <c r="J1316" s="171">
        <f>ROUND(I1316*H1316,2)</f>
        <v>0</v>
      </c>
      <c r="K1316" s="167" t="s">
        <v>19</v>
      </c>
      <c r="L1316" s="172"/>
      <c r="M1316" s="173" t="s">
        <v>19</v>
      </c>
      <c r="N1316" s="174" t="s">
        <v>46</v>
      </c>
      <c r="P1316" s="136">
        <f>O1316*H1316</f>
        <v>0</v>
      </c>
      <c r="Q1316" s="136">
        <v>1.06E-2</v>
      </c>
      <c r="R1316" s="136">
        <f>Q1316*H1316</f>
        <v>7.4200000000000002E-2</v>
      </c>
      <c r="S1316" s="136">
        <v>0</v>
      </c>
      <c r="T1316" s="137">
        <f>S1316*H1316</f>
        <v>0</v>
      </c>
      <c r="AR1316" s="138" t="s">
        <v>223</v>
      </c>
      <c r="AT1316" s="138" t="s">
        <v>349</v>
      </c>
      <c r="AU1316" s="138" t="s">
        <v>84</v>
      </c>
      <c r="AY1316" s="17" t="s">
        <v>165</v>
      </c>
      <c r="BE1316" s="139">
        <f>IF(N1316="základní",J1316,0)</f>
        <v>0</v>
      </c>
      <c r="BF1316" s="139">
        <f>IF(N1316="snížená",J1316,0)</f>
        <v>0</v>
      </c>
      <c r="BG1316" s="139">
        <f>IF(N1316="zákl. přenesená",J1316,0)</f>
        <v>0</v>
      </c>
      <c r="BH1316" s="139">
        <f>IF(N1316="sníž. přenesená",J1316,0)</f>
        <v>0</v>
      </c>
      <c r="BI1316" s="139">
        <f>IF(N1316="nulová",J1316,0)</f>
        <v>0</v>
      </c>
      <c r="BJ1316" s="17" t="s">
        <v>14</v>
      </c>
      <c r="BK1316" s="139">
        <f>ROUND(I1316*H1316,2)</f>
        <v>0</v>
      </c>
      <c r="BL1316" s="17" t="s">
        <v>172</v>
      </c>
      <c r="BM1316" s="138" t="s">
        <v>1506</v>
      </c>
    </row>
    <row r="1317" spans="2:65" s="1" customFormat="1" ht="55.5" customHeight="1">
      <c r="B1317" s="32"/>
      <c r="C1317" s="127" t="s">
        <v>1507</v>
      </c>
      <c r="D1317" s="127" t="s">
        <v>167</v>
      </c>
      <c r="E1317" s="128" t="s">
        <v>1508</v>
      </c>
      <c r="F1317" s="129" t="s">
        <v>1509</v>
      </c>
      <c r="G1317" s="130" t="s">
        <v>182</v>
      </c>
      <c r="H1317" s="131">
        <v>24</v>
      </c>
      <c r="I1317" s="132"/>
      <c r="J1317" s="133">
        <f>ROUND(I1317*H1317,2)</f>
        <v>0</v>
      </c>
      <c r="K1317" s="129" t="s">
        <v>171</v>
      </c>
      <c r="L1317" s="32"/>
      <c r="M1317" s="134" t="s">
        <v>19</v>
      </c>
      <c r="N1317" s="135" t="s">
        <v>46</v>
      </c>
      <c r="P1317" s="136">
        <f>O1317*H1317</f>
        <v>0</v>
      </c>
      <c r="Q1317" s="136">
        <v>1.6379999999999999E-2</v>
      </c>
      <c r="R1317" s="136">
        <f>Q1317*H1317</f>
        <v>0.39311999999999997</v>
      </c>
      <c r="S1317" s="136">
        <v>0</v>
      </c>
      <c r="T1317" s="137">
        <f>S1317*H1317</f>
        <v>0</v>
      </c>
      <c r="AR1317" s="138" t="s">
        <v>172</v>
      </c>
      <c r="AT1317" s="138" t="s">
        <v>167</v>
      </c>
      <c r="AU1317" s="138" t="s">
        <v>84</v>
      </c>
      <c r="AY1317" s="17" t="s">
        <v>165</v>
      </c>
      <c r="BE1317" s="139">
        <f>IF(N1317="základní",J1317,0)</f>
        <v>0</v>
      </c>
      <c r="BF1317" s="139">
        <f>IF(N1317="snížená",J1317,0)</f>
        <v>0</v>
      </c>
      <c r="BG1317" s="139">
        <f>IF(N1317="zákl. přenesená",J1317,0)</f>
        <v>0</v>
      </c>
      <c r="BH1317" s="139">
        <f>IF(N1317="sníž. přenesená",J1317,0)</f>
        <v>0</v>
      </c>
      <c r="BI1317" s="139">
        <f>IF(N1317="nulová",J1317,0)</f>
        <v>0</v>
      </c>
      <c r="BJ1317" s="17" t="s">
        <v>14</v>
      </c>
      <c r="BK1317" s="139">
        <f>ROUND(I1317*H1317,2)</f>
        <v>0</v>
      </c>
      <c r="BL1317" s="17" t="s">
        <v>172</v>
      </c>
      <c r="BM1317" s="138" t="s">
        <v>1510</v>
      </c>
    </row>
    <row r="1318" spans="2:65" s="1" customFormat="1">
      <c r="B1318" s="32"/>
      <c r="D1318" s="140" t="s">
        <v>174</v>
      </c>
      <c r="F1318" s="141" t="s">
        <v>1511</v>
      </c>
      <c r="I1318" s="142"/>
      <c r="L1318" s="32"/>
      <c r="M1318" s="143"/>
      <c r="T1318" s="53"/>
      <c r="AT1318" s="17" t="s">
        <v>174</v>
      </c>
      <c r="AU1318" s="17" t="s">
        <v>84</v>
      </c>
    </row>
    <row r="1319" spans="2:65" s="12" customFormat="1">
      <c r="B1319" s="144"/>
      <c r="D1319" s="145" t="s">
        <v>176</v>
      </c>
      <c r="E1319" s="146" t="s">
        <v>19</v>
      </c>
      <c r="F1319" s="147" t="s">
        <v>1512</v>
      </c>
      <c r="H1319" s="146" t="s">
        <v>19</v>
      </c>
      <c r="I1319" s="148"/>
      <c r="L1319" s="144"/>
      <c r="M1319" s="149"/>
      <c r="T1319" s="150"/>
      <c r="AT1319" s="146" t="s">
        <v>176</v>
      </c>
      <c r="AU1319" s="146" t="s">
        <v>84</v>
      </c>
      <c r="AV1319" s="12" t="s">
        <v>14</v>
      </c>
      <c r="AW1319" s="12" t="s">
        <v>37</v>
      </c>
      <c r="AX1319" s="12" t="s">
        <v>75</v>
      </c>
      <c r="AY1319" s="146" t="s">
        <v>165</v>
      </c>
    </row>
    <row r="1320" spans="2:65" s="13" customFormat="1">
      <c r="B1320" s="151"/>
      <c r="D1320" s="145" t="s">
        <v>176</v>
      </c>
      <c r="E1320" s="152" t="s">
        <v>19</v>
      </c>
      <c r="F1320" s="153" t="s">
        <v>14</v>
      </c>
      <c r="H1320" s="154">
        <v>1</v>
      </c>
      <c r="I1320" s="155"/>
      <c r="L1320" s="151"/>
      <c r="M1320" s="156"/>
      <c r="T1320" s="157"/>
      <c r="AT1320" s="152" t="s">
        <v>176</v>
      </c>
      <c r="AU1320" s="152" t="s">
        <v>84</v>
      </c>
      <c r="AV1320" s="13" t="s">
        <v>84</v>
      </c>
      <c r="AW1320" s="13" t="s">
        <v>37</v>
      </c>
      <c r="AX1320" s="13" t="s">
        <v>75</v>
      </c>
      <c r="AY1320" s="152" t="s">
        <v>165</v>
      </c>
    </row>
    <row r="1321" spans="2:65" s="12" customFormat="1">
      <c r="B1321" s="144"/>
      <c r="D1321" s="145" t="s">
        <v>176</v>
      </c>
      <c r="E1321" s="146" t="s">
        <v>19</v>
      </c>
      <c r="F1321" s="147" t="s">
        <v>1513</v>
      </c>
      <c r="H1321" s="146" t="s">
        <v>19</v>
      </c>
      <c r="I1321" s="148"/>
      <c r="L1321" s="144"/>
      <c r="M1321" s="149"/>
      <c r="T1321" s="150"/>
      <c r="AT1321" s="146" t="s">
        <v>176</v>
      </c>
      <c r="AU1321" s="146" t="s">
        <v>84</v>
      </c>
      <c r="AV1321" s="12" t="s">
        <v>14</v>
      </c>
      <c r="AW1321" s="12" t="s">
        <v>37</v>
      </c>
      <c r="AX1321" s="12" t="s">
        <v>75</v>
      </c>
      <c r="AY1321" s="146" t="s">
        <v>165</v>
      </c>
    </row>
    <row r="1322" spans="2:65" s="13" customFormat="1">
      <c r="B1322" s="151"/>
      <c r="D1322" s="145" t="s">
        <v>176</v>
      </c>
      <c r="E1322" s="152" t="s">
        <v>19</v>
      </c>
      <c r="F1322" s="153" t="s">
        <v>210</v>
      </c>
      <c r="H1322" s="154">
        <v>7</v>
      </c>
      <c r="I1322" s="155"/>
      <c r="L1322" s="151"/>
      <c r="M1322" s="156"/>
      <c r="T1322" s="157"/>
      <c r="AT1322" s="152" t="s">
        <v>176</v>
      </c>
      <c r="AU1322" s="152" t="s">
        <v>84</v>
      </c>
      <c r="AV1322" s="13" t="s">
        <v>84</v>
      </c>
      <c r="AW1322" s="13" t="s">
        <v>37</v>
      </c>
      <c r="AX1322" s="13" t="s">
        <v>75</v>
      </c>
      <c r="AY1322" s="152" t="s">
        <v>165</v>
      </c>
    </row>
    <row r="1323" spans="2:65" s="12" customFormat="1">
      <c r="B1323" s="144"/>
      <c r="D1323" s="145" t="s">
        <v>176</v>
      </c>
      <c r="E1323" s="146" t="s">
        <v>19</v>
      </c>
      <c r="F1323" s="147" t="s">
        <v>1514</v>
      </c>
      <c r="H1323" s="146" t="s">
        <v>19</v>
      </c>
      <c r="I1323" s="148"/>
      <c r="L1323" s="144"/>
      <c r="M1323" s="149"/>
      <c r="T1323" s="150"/>
      <c r="AT1323" s="146" t="s">
        <v>176</v>
      </c>
      <c r="AU1323" s="146" t="s">
        <v>84</v>
      </c>
      <c r="AV1323" s="12" t="s">
        <v>14</v>
      </c>
      <c r="AW1323" s="12" t="s">
        <v>37</v>
      </c>
      <c r="AX1323" s="12" t="s">
        <v>75</v>
      </c>
      <c r="AY1323" s="146" t="s">
        <v>165</v>
      </c>
    </row>
    <row r="1324" spans="2:65" s="13" customFormat="1">
      <c r="B1324" s="151"/>
      <c r="D1324" s="145" t="s">
        <v>176</v>
      </c>
      <c r="E1324" s="152" t="s">
        <v>19</v>
      </c>
      <c r="F1324" s="153" t="s">
        <v>14</v>
      </c>
      <c r="H1324" s="154">
        <v>1</v>
      </c>
      <c r="I1324" s="155"/>
      <c r="L1324" s="151"/>
      <c r="M1324" s="156"/>
      <c r="T1324" s="157"/>
      <c r="AT1324" s="152" t="s">
        <v>176</v>
      </c>
      <c r="AU1324" s="152" t="s">
        <v>84</v>
      </c>
      <c r="AV1324" s="13" t="s">
        <v>84</v>
      </c>
      <c r="AW1324" s="13" t="s">
        <v>37</v>
      </c>
      <c r="AX1324" s="13" t="s">
        <v>75</v>
      </c>
      <c r="AY1324" s="152" t="s">
        <v>165</v>
      </c>
    </row>
    <row r="1325" spans="2:65" s="12" customFormat="1">
      <c r="B1325" s="144"/>
      <c r="D1325" s="145" t="s">
        <v>176</v>
      </c>
      <c r="E1325" s="146" t="s">
        <v>19</v>
      </c>
      <c r="F1325" s="147" t="s">
        <v>1515</v>
      </c>
      <c r="H1325" s="146" t="s">
        <v>19</v>
      </c>
      <c r="I1325" s="148"/>
      <c r="L1325" s="144"/>
      <c r="M1325" s="149"/>
      <c r="T1325" s="150"/>
      <c r="AT1325" s="146" t="s">
        <v>176</v>
      </c>
      <c r="AU1325" s="146" t="s">
        <v>84</v>
      </c>
      <c r="AV1325" s="12" t="s">
        <v>14</v>
      </c>
      <c r="AW1325" s="12" t="s">
        <v>37</v>
      </c>
      <c r="AX1325" s="12" t="s">
        <v>75</v>
      </c>
      <c r="AY1325" s="146" t="s">
        <v>165</v>
      </c>
    </row>
    <row r="1326" spans="2:65" s="13" customFormat="1">
      <c r="B1326" s="151"/>
      <c r="D1326" s="145" t="s">
        <v>176</v>
      </c>
      <c r="E1326" s="152" t="s">
        <v>19</v>
      </c>
      <c r="F1326" s="153" t="s">
        <v>14</v>
      </c>
      <c r="H1326" s="154">
        <v>1</v>
      </c>
      <c r="I1326" s="155"/>
      <c r="L1326" s="151"/>
      <c r="M1326" s="156"/>
      <c r="T1326" s="157"/>
      <c r="AT1326" s="152" t="s">
        <v>176</v>
      </c>
      <c r="AU1326" s="152" t="s">
        <v>84</v>
      </c>
      <c r="AV1326" s="13" t="s">
        <v>84</v>
      </c>
      <c r="AW1326" s="13" t="s">
        <v>37</v>
      </c>
      <c r="AX1326" s="13" t="s">
        <v>75</v>
      </c>
      <c r="AY1326" s="152" t="s">
        <v>165</v>
      </c>
    </row>
    <row r="1327" spans="2:65" s="12" customFormat="1">
      <c r="B1327" s="144"/>
      <c r="D1327" s="145" t="s">
        <v>176</v>
      </c>
      <c r="E1327" s="146" t="s">
        <v>19</v>
      </c>
      <c r="F1327" s="147" t="s">
        <v>1516</v>
      </c>
      <c r="H1327" s="146" t="s">
        <v>19</v>
      </c>
      <c r="I1327" s="148"/>
      <c r="L1327" s="144"/>
      <c r="M1327" s="149"/>
      <c r="T1327" s="150"/>
      <c r="AT1327" s="146" t="s">
        <v>176</v>
      </c>
      <c r="AU1327" s="146" t="s">
        <v>84</v>
      </c>
      <c r="AV1327" s="12" t="s">
        <v>14</v>
      </c>
      <c r="AW1327" s="12" t="s">
        <v>37</v>
      </c>
      <c r="AX1327" s="12" t="s">
        <v>75</v>
      </c>
      <c r="AY1327" s="146" t="s">
        <v>165</v>
      </c>
    </row>
    <row r="1328" spans="2:65" s="13" customFormat="1">
      <c r="B1328" s="151"/>
      <c r="D1328" s="145" t="s">
        <v>176</v>
      </c>
      <c r="E1328" s="152" t="s">
        <v>19</v>
      </c>
      <c r="F1328" s="153" t="s">
        <v>210</v>
      </c>
      <c r="H1328" s="154">
        <v>7</v>
      </c>
      <c r="I1328" s="155"/>
      <c r="L1328" s="151"/>
      <c r="M1328" s="156"/>
      <c r="T1328" s="157"/>
      <c r="AT1328" s="152" t="s">
        <v>176</v>
      </c>
      <c r="AU1328" s="152" t="s">
        <v>84</v>
      </c>
      <c r="AV1328" s="13" t="s">
        <v>84</v>
      </c>
      <c r="AW1328" s="13" t="s">
        <v>37</v>
      </c>
      <c r="AX1328" s="13" t="s">
        <v>75</v>
      </c>
      <c r="AY1328" s="152" t="s">
        <v>165</v>
      </c>
    </row>
    <row r="1329" spans="2:65" s="12" customFormat="1">
      <c r="B1329" s="144"/>
      <c r="D1329" s="145" t="s">
        <v>176</v>
      </c>
      <c r="E1329" s="146" t="s">
        <v>19</v>
      </c>
      <c r="F1329" s="147" t="s">
        <v>1517</v>
      </c>
      <c r="H1329" s="146" t="s">
        <v>19</v>
      </c>
      <c r="I1329" s="148"/>
      <c r="L1329" s="144"/>
      <c r="M1329" s="149"/>
      <c r="T1329" s="150"/>
      <c r="AT1329" s="146" t="s">
        <v>176</v>
      </c>
      <c r="AU1329" s="146" t="s">
        <v>84</v>
      </c>
      <c r="AV1329" s="12" t="s">
        <v>14</v>
      </c>
      <c r="AW1329" s="12" t="s">
        <v>37</v>
      </c>
      <c r="AX1329" s="12" t="s">
        <v>75</v>
      </c>
      <c r="AY1329" s="146" t="s">
        <v>165</v>
      </c>
    </row>
    <row r="1330" spans="2:65" s="13" customFormat="1">
      <c r="B1330" s="151"/>
      <c r="D1330" s="145" t="s">
        <v>176</v>
      </c>
      <c r="E1330" s="152" t="s">
        <v>19</v>
      </c>
      <c r="F1330" s="153" t="s">
        <v>210</v>
      </c>
      <c r="H1330" s="154">
        <v>7</v>
      </c>
      <c r="I1330" s="155"/>
      <c r="L1330" s="151"/>
      <c r="M1330" s="156"/>
      <c r="T1330" s="157"/>
      <c r="AT1330" s="152" t="s">
        <v>176</v>
      </c>
      <c r="AU1330" s="152" t="s">
        <v>84</v>
      </c>
      <c r="AV1330" s="13" t="s">
        <v>84</v>
      </c>
      <c r="AW1330" s="13" t="s">
        <v>37</v>
      </c>
      <c r="AX1330" s="13" t="s">
        <v>75</v>
      </c>
      <c r="AY1330" s="152" t="s">
        <v>165</v>
      </c>
    </row>
    <row r="1331" spans="2:65" s="14" customFormat="1">
      <c r="B1331" s="158"/>
      <c r="D1331" s="145" t="s">
        <v>176</v>
      </c>
      <c r="E1331" s="159" t="s">
        <v>19</v>
      </c>
      <c r="F1331" s="160" t="s">
        <v>179</v>
      </c>
      <c r="H1331" s="161">
        <v>24</v>
      </c>
      <c r="I1331" s="162"/>
      <c r="L1331" s="158"/>
      <c r="M1331" s="163"/>
      <c r="T1331" s="164"/>
      <c r="AT1331" s="159" t="s">
        <v>176</v>
      </c>
      <c r="AU1331" s="159" t="s">
        <v>84</v>
      </c>
      <c r="AV1331" s="14" t="s">
        <v>172</v>
      </c>
      <c r="AW1331" s="14" t="s">
        <v>37</v>
      </c>
      <c r="AX1331" s="14" t="s">
        <v>14</v>
      </c>
      <c r="AY1331" s="159" t="s">
        <v>165</v>
      </c>
    </row>
    <row r="1332" spans="2:65" s="1" customFormat="1" ht="16.5" customHeight="1">
      <c r="B1332" s="32"/>
      <c r="C1332" s="165" t="s">
        <v>1518</v>
      </c>
      <c r="D1332" s="165" t="s">
        <v>349</v>
      </c>
      <c r="E1332" s="166" t="s">
        <v>1519</v>
      </c>
      <c r="F1332" s="167" t="s">
        <v>1520</v>
      </c>
      <c r="G1332" s="168" t="s">
        <v>182</v>
      </c>
      <c r="H1332" s="169">
        <v>7</v>
      </c>
      <c r="I1332" s="170"/>
      <c r="J1332" s="171">
        <f t="shared" ref="J1332:J1338" si="20">ROUND(I1332*H1332,2)</f>
        <v>0</v>
      </c>
      <c r="K1332" s="167" t="s">
        <v>19</v>
      </c>
      <c r="L1332" s="172"/>
      <c r="M1332" s="173" t="s">
        <v>19</v>
      </c>
      <c r="N1332" s="174" t="s">
        <v>46</v>
      </c>
      <c r="P1332" s="136">
        <f t="shared" ref="P1332:P1338" si="21">O1332*H1332</f>
        <v>0</v>
      </c>
      <c r="Q1332" s="136">
        <v>5.0000000000000001E-3</v>
      </c>
      <c r="R1332" s="136">
        <f t="shared" ref="R1332:R1338" si="22">Q1332*H1332</f>
        <v>3.5000000000000003E-2</v>
      </c>
      <c r="S1332" s="136">
        <v>0</v>
      </c>
      <c r="T1332" s="137">
        <f t="shared" ref="T1332:T1338" si="23">S1332*H1332</f>
        <v>0</v>
      </c>
      <c r="AR1332" s="138" t="s">
        <v>223</v>
      </c>
      <c r="AT1332" s="138" t="s">
        <v>349</v>
      </c>
      <c r="AU1332" s="138" t="s">
        <v>84</v>
      </c>
      <c r="AY1332" s="17" t="s">
        <v>165</v>
      </c>
      <c r="BE1332" s="139">
        <f t="shared" ref="BE1332:BE1338" si="24">IF(N1332="základní",J1332,0)</f>
        <v>0</v>
      </c>
      <c r="BF1332" s="139">
        <f t="shared" ref="BF1332:BF1338" si="25">IF(N1332="snížená",J1332,0)</f>
        <v>0</v>
      </c>
      <c r="BG1332" s="139">
        <f t="shared" ref="BG1332:BG1338" si="26">IF(N1332="zákl. přenesená",J1332,0)</f>
        <v>0</v>
      </c>
      <c r="BH1332" s="139">
        <f t="shared" ref="BH1332:BH1338" si="27">IF(N1332="sníž. přenesená",J1332,0)</f>
        <v>0</v>
      </c>
      <c r="BI1332" s="139">
        <f t="shared" ref="BI1332:BI1338" si="28">IF(N1332="nulová",J1332,0)</f>
        <v>0</v>
      </c>
      <c r="BJ1332" s="17" t="s">
        <v>14</v>
      </c>
      <c r="BK1332" s="139">
        <f t="shared" ref="BK1332:BK1338" si="29">ROUND(I1332*H1332,2)</f>
        <v>0</v>
      </c>
      <c r="BL1332" s="17" t="s">
        <v>172</v>
      </c>
      <c r="BM1332" s="138" t="s">
        <v>1521</v>
      </c>
    </row>
    <row r="1333" spans="2:65" s="1" customFormat="1" ht="16.5" customHeight="1">
      <c r="B1333" s="32"/>
      <c r="C1333" s="165" t="s">
        <v>1522</v>
      </c>
      <c r="D1333" s="165" t="s">
        <v>349</v>
      </c>
      <c r="E1333" s="166" t="s">
        <v>1523</v>
      </c>
      <c r="F1333" s="167" t="s">
        <v>1524</v>
      </c>
      <c r="G1333" s="168" t="s">
        <v>182</v>
      </c>
      <c r="H1333" s="169">
        <v>7</v>
      </c>
      <c r="I1333" s="170"/>
      <c r="J1333" s="171">
        <f t="shared" si="20"/>
        <v>0</v>
      </c>
      <c r="K1333" s="167" t="s">
        <v>19</v>
      </c>
      <c r="L1333" s="172"/>
      <c r="M1333" s="173" t="s">
        <v>19</v>
      </c>
      <c r="N1333" s="174" t="s">
        <v>46</v>
      </c>
      <c r="P1333" s="136">
        <f t="shared" si="21"/>
        <v>0</v>
      </c>
      <c r="Q1333" s="136">
        <v>5.0000000000000001E-4</v>
      </c>
      <c r="R1333" s="136">
        <f t="shared" si="22"/>
        <v>3.5000000000000001E-3</v>
      </c>
      <c r="S1333" s="136">
        <v>0</v>
      </c>
      <c r="T1333" s="137">
        <f t="shared" si="23"/>
        <v>0</v>
      </c>
      <c r="AR1333" s="138" t="s">
        <v>223</v>
      </c>
      <c r="AT1333" s="138" t="s">
        <v>349</v>
      </c>
      <c r="AU1333" s="138" t="s">
        <v>84</v>
      </c>
      <c r="AY1333" s="17" t="s">
        <v>165</v>
      </c>
      <c r="BE1333" s="139">
        <f t="shared" si="24"/>
        <v>0</v>
      </c>
      <c r="BF1333" s="139">
        <f t="shared" si="25"/>
        <v>0</v>
      </c>
      <c r="BG1333" s="139">
        <f t="shared" si="26"/>
        <v>0</v>
      </c>
      <c r="BH1333" s="139">
        <f t="shared" si="27"/>
        <v>0</v>
      </c>
      <c r="BI1333" s="139">
        <f t="shared" si="28"/>
        <v>0</v>
      </c>
      <c r="BJ1333" s="17" t="s">
        <v>14</v>
      </c>
      <c r="BK1333" s="139">
        <f t="shared" si="29"/>
        <v>0</v>
      </c>
      <c r="BL1333" s="17" t="s">
        <v>172</v>
      </c>
      <c r="BM1333" s="138" t="s">
        <v>1525</v>
      </c>
    </row>
    <row r="1334" spans="2:65" s="1" customFormat="1" ht="24.15" customHeight="1">
      <c r="B1334" s="32"/>
      <c r="C1334" s="165" t="s">
        <v>1526</v>
      </c>
      <c r="D1334" s="165" t="s">
        <v>349</v>
      </c>
      <c r="E1334" s="166" t="s">
        <v>1527</v>
      </c>
      <c r="F1334" s="167" t="s">
        <v>1528</v>
      </c>
      <c r="G1334" s="168" t="s">
        <v>182</v>
      </c>
      <c r="H1334" s="169">
        <v>1</v>
      </c>
      <c r="I1334" s="170"/>
      <c r="J1334" s="171">
        <f t="shared" si="20"/>
        <v>0</v>
      </c>
      <c r="K1334" s="167" t="s">
        <v>171</v>
      </c>
      <c r="L1334" s="172"/>
      <c r="M1334" s="173" t="s">
        <v>19</v>
      </c>
      <c r="N1334" s="174" t="s">
        <v>46</v>
      </c>
      <c r="P1334" s="136">
        <f t="shared" si="21"/>
        <v>0</v>
      </c>
      <c r="Q1334" s="136">
        <v>1.2999999999999999E-3</v>
      </c>
      <c r="R1334" s="136">
        <f t="shared" si="22"/>
        <v>1.2999999999999999E-3</v>
      </c>
      <c r="S1334" s="136">
        <v>0</v>
      </c>
      <c r="T1334" s="137">
        <f t="shared" si="23"/>
        <v>0</v>
      </c>
      <c r="AR1334" s="138" t="s">
        <v>223</v>
      </c>
      <c r="AT1334" s="138" t="s">
        <v>349</v>
      </c>
      <c r="AU1334" s="138" t="s">
        <v>84</v>
      </c>
      <c r="AY1334" s="17" t="s">
        <v>165</v>
      </c>
      <c r="BE1334" s="139">
        <f t="shared" si="24"/>
        <v>0</v>
      </c>
      <c r="BF1334" s="139">
        <f t="shared" si="25"/>
        <v>0</v>
      </c>
      <c r="BG1334" s="139">
        <f t="shared" si="26"/>
        <v>0</v>
      </c>
      <c r="BH1334" s="139">
        <f t="shared" si="27"/>
        <v>0</v>
      </c>
      <c r="BI1334" s="139">
        <f t="shared" si="28"/>
        <v>0</v>
      </c>
      <c r="BJ1334" s="17" t="s">
        <v>14</v>
      </c>
      <c r="BK1334" s="139">
        <f t="shared" si="29"/>
        <v>0</v>
      </c>
      <c r="BL1334" s="17" t="s">
        <v>172</v>
      </c>
      <c r="BM1334" s="138" t="s">
        <v>1529</v>
      </c>
    </row>
    <row r="1335" spans="2:65" s="1" customFormat="1" ht="24.15" customHeight="1">
      <c r="B1335" s="32"/>
      <c r="C1335" s="165" t="s">
        <v>1530</v>
      </c>
      <c r="D1335" s="165" t="s">
        <v>349</v>
      </c>
      <c r="E1335" s="166" t="s">
        <v>1531</v>
      </c>
      <c r="F1335" s="167" t="s">
        <v>1532</v>
      </c>
      <c r="G1335" s="168" t="s">
        <v>182</v>
      </c>
      <c r="H1335" s="169">
        <v>7</v>
      </c>
      <c r="I1335" s="170"/>
      <c r="J1335" s="171">
        <f t="shared" si="20"/>
        <v>0</v>
      </c>
      <c r="K1335" s="167" t="s">
        <v>171</v>
      </c>
      <c r="L1335" s="172"/>
      <c r="M1335" s="173" t="s">
        <v>19</v>
      </c>
      <c r="N1335" s="174" t="s">
        <v>46</v>
      </c>
      <c r="P1335" s="136">
        <f t="shared" si="21"/>
        <v>0</v>
      </c>
      <c r="Q1335" s="136">
        <v>5.0000000000000001E-4</v>
      </c>
      <c r="R1335" s="136">
        <f t="shared" si="22"/>
        <v>3.5000000000000001E-3</v>
      </c>
      <c r="S1335" s="136">
        <v>0</v>
      </c>
      <c r="T1335" s="137">
        <f t="shared" si="23"/>
        <v>0</v>
      </c>
      <c r="AR1335" s="138" t="s">
        <v>223</v>
      </c>
      <c r="AT1335" s="138" t="s">
        <v>349</v>
      </c>
      <c r="AU1335" s="138" t="s">
        <v>84</v>
      </c>
      <c r="AY1335" s="17" t="s">
        <v>165</v>
      </c>
      <c r="BE1335" s="139">
        <f t="shared" si="24"/>
        <v>0</v>
      </c>
      <c r="BF1335" s="139">
        <f t="shared" si="25"/>
        <v>0</v>
      </c>
      <c r="BG1335" s="139">
        <f t="shared" si="26"/>
        <v>0</v>
      </c>
      <c r="BH1335" s="139">
        <f t="shared" si="27"/>
        <v>0</v>
      </c>
      <c r="BI1335" s="139">
        <f t="shared" si="28"/>
        <v>0</v>
      </c>
      <c r="BJ1335" s="17" t="s">
        <v>14</v>
      </c>
      <c r="BK1335" s="139">
        <f t="shared" si="29"/>
        <v>0</v>
      </c>
      <c r="BL1335" s="17" t="s">
        <v>172</v>
      </c>
      <c r="BM1335" s="138" t="s">
        <v>1533</v>
      </c>
    </row>
    <row r="1336" spans="2:65" s="1" customFormat="1" ht="21.75" customHeight="1">
      <c r="B1336" s="32"/>
      <c r="C1336" s="165" t="s">
        <v>1534</v>
      </c>
      <c r="D1336" s="165" t="s">
        <v>349</v>
      </c>
      <c r="E1336" s="166" t="s">
        <v>1535</v>
      </c>
      <c r="F1336" s="167" t="s">
        <v>1536</v>
      </c>
      <c r="G1336" s="168" t="s">
        <v>182</v>
      </c>
      <c r="H1336" s="169">
        <v>1</v>
      </c>
      <c r="I1336" s="170"/>
      <c r="J1336" s="171">
        <f t="shared" si="20"/>
        <v>0</v>
      </c>
      <c r="K1336" s="167" t="s">
        <v>19</v>
      </c>
      <c r="L1336" s="172"/>
      <c r="M1336" s="173" t="s">
        <v>19</v>
      </c>
      <c r="N1336" s="174" t="s">
        <v>46</v>
      </c>
      <c r="P1336" s="136">
        <f t="shared" si="21"/>
        <v>0</v>
      </c>
      <c r="Q1336" s="136">
        <v>5.0000000000000001E-4</v>
      </c>
      <c r="R1336" s="136">
        <f t="shared" si="22"/>
        <v>5.0000000000000001E-4</v>
      </c>
      <c r="S1336" s="136">
        <v>0</v>
      </c>
      <c r="T1336" s="137">
        <f t="shared" si="23"/>
        <v>0</v>
      </c>
      <c r="AR1336" s="138" t="s">
        <v>223</v>
      </c>
      <c r="AT1336" s="138" t="s">
        <v>349</v>
      </c>
      <c r="AU1336" s="138" t="s">
        <v>84</v>
      </c>
      <c r="AY1336" s="17" t="s">
        <v>165</v>
      </c>
      <c r="BE1336" s="139">
        <f t="shared" si="24"/>
        <v>0</v>
      </c>
      <c r="BF1336" s="139">
        <f t="shared" si="25"/>
        <v>0</v>
      </c>
      <c r="BG1336" s="139">
        <f t="shared" si="26"/>
        <v>0</v>
      </c>
      <c r="BH1336" s="139">
        <f t="shared" si="27"/>
        <v>0</v>
      </c>
      <c r="BI1336" s="139">
        <f t="shared" si="28"/>
        <v>0</v>
      </c>
      <c r="BJ1336" s="17" t="s">
        <v>14</v>
      </c>
      <c r="BK1336" s="139">
        <f t="shared" si="29"/>
        <v>0</v>
      </c>
      <c r="BL1336" s="17" t="s">
        <v>172</v>
      </c>
      <c r="BM1336" s="138" t="s">
        <v>1537</v>
      </c>
    </row>
    <row r="1337" spans="2:65" s="1" customFormat="1" ht="21.75" customHeight="1">
      <c r="B1337" s="32"/>
      <c r="C1337" s="165" t="s">
        <v>1538</v>
      </c>
      <c r="D1337" s="165" t="s">
        <v>349</v>
      </c>
      <c r="E1337" s="166" t="s">
        <v>1539</v>
      </c>
      <c r="F1337" s="167" t="s">
        <v>1540</v>
      </c>
      <c r="G1337" s="168" t="s">
        <v>182</v>
      </c>
      <c r="H1337" s="169">
        <v>1</v>
      </c>
      <c r="I1337" s="170"/>
      <c r="J1337" s="171">
        <f t="shared" si="20"/>
        <v>0</v>
      </c>
      <c r="K1337" s="167" t="s">
        <v>19</v>
      </c>
      <c r="L1337" s="172"/>
      <c r="M1337" s="173" t="s">
        <v>19</v>
      </c>
      <c r="N1337" s="174" t="s">
        <v>46</v>
      </c>
      <c r="P1337" s="136">
        <f t="shared" si="21"/>
        <v>0</v>
      </c>
      <c r="Q1337" s="136">
        <v>5.0000000000000001E-4</v>
      </c>
      <c r="R1337" s="136">
        <f t="shared" si="22"/>
        <v>5.0000000000000001E-4</v>
      </c>
      <c r="S1337" s="136">
        <v>0</v>
      </c>
      <c r="T1337" s="137">
        <f t="shared" si="23"/>
        <v>0</v>
      </c>
      <c r="AR1337" s="138" t="s">
        <v>223</v>
      </c>
      <c r="AT1337" s="138" t="s">
        <v>349</v>
      </c>
      <c r="AU1337" s="138" t="s">
        <v>84</v>
      </c>
      <c r="AY1337" s="17" t="s">
        <v>165</v>
      </c>
      <c r="BE1337" s="139">
        <f t="shared" si="24"/>
        <v>0</v>
      </c>
      <c r="BF1337" s="139">
        <f t="shared" si="25"/>
        <v>0</v>
      </c>
      <c r="BG1337" s="139">
        <f t="shared" si="26"/>
        <v>0</v>
      </c>
      <c r="BH1337" s="139">
        <f t="shared" si="27"/>
        <v>0</v>
      </c>
      <c r="BI1337" s="139">
        <f t="shared" si="28"/>
        <v>0</v>
      </c>
      <c r="BJ1337" s="17" t="s">
        <v>14</v>
      </c>
      <c r="BK1337" s="139">
        <f t="shared" si="29"/>
        <v>0</v>
      </c>
      <c r="BL1337" s="17" t="s">
        <v>172</v>
      </c>
      <c r="BM1337" s="138" t="s">
        <v>1541</v>
      </c>
    </row>
    <row r="1338" spans="2:65" s="1" customFormat="1" ht="55.5" customHeight="1">
      <c r="B1338" s="32"/>
      <c r="C1338" s="127" t="s">
        <v>1542</v>
      </c>
      <c r="D1338" s="127" t="s">
        <v>167</v>
      </c>
      <c r="E1338" s="128" t="s">
        <v>1543</v>
      </c>
      <c r="F1338" s="129" t="s">
        <v>1544</v>
      </c>
      <c r="G1338" s="130" t="s">
        <v>182</v>
      </c>
      <c r="H1338" s="131">
        <v>5</v>
      </c>
      <c r="I1338" s="132"/>
      <c r="J1338" s="133">
        <f t="shared" si="20"/>
        <v>0</v>
      </c>
      <c r="K1338" s="129" t="s">
        <v>171</v>
      </c>
      <c r="L1338" s="32"/>
      <c r="M1338" s="134" t="s">
        <v>19</v>
      </c>
      <c r="N1338" s="135" t="s">
        <v>46</v>
      </c>
      <c r="P1338" s="136">
        <f t="shared" si="21"/>
        <v>0</v>
      </c>
      <c r="Q1338" s="136">
        <v>2.3400000000000001E-2</v>
      </c>
      <c r="R1338" s="136">
        <f t="shared" si="22"/>
        <v>0.11700000000000001</v>
      </c>
      <c r="S1338" s="136">
        <v>0</v>
      </c>
      <c r="T1338" s="137">
        <f t="shared" si="23"/>
        <v>0</v>
      </c>
      <c r="AR1338" s="138" t="s">
        <v>172</v>
      </c>
      <c r="AT1338" s="138" t="s">
        <v>167</v>
      </c>
      <c r="AU1338" s="138" t="s">
        <v>84</v>
      </c>
      <c r="AY1338" s="17" t="s">
        <v>165</v>
      </c>
      <c r="BE1338" s="139">
        <f t="shared" si="24"/>
        <v>0</v>
      </c>
      <c r="BF1338" s="139">
        <f t="shared" si="25"/>
        <v>0</v>
      </c>
      <c r="BG1338" s="139">
        <f t="shared" si="26"/>
        <v>0</v>
      </c>
      <c r="BH1338" s="139">
        <f t="shared" si="27"/>
        <v>0</v>
      </c>
      <c r="BI1338" s="139">
        <f t="shared" si="28"/>
        <v>0</v>
      </c>
      <c r="BJ1338" s="17" t="s">
        <v>14</v>
      </c>
      <c r="BK1338" s="139">
        <f t="shared" si="29"/>
        <v>0</v>
      </c>
      <c r="BL1338" s="17" t="s">
        <v>172</v>
      </c>
      <c r="BM1338" s="138" t="s">
        <v>1545</v>
      </c>
    </row>
    <row r="1339" spans="2:65" s="1" customFormat="1">
      <c r="B1339" s="32"/>
      <c r="D1339" s="140" t="s">
        <v>174</v>
      </c>
      <c r="F1339" s="141" t="s">
        <v>1546</v>
      </c>
      <c r="I1339" s="142"/>
      <c r="L1339" s="32"/>
      <c r="M1339" s="143"/>
      <c r="T1339" s="53"/>
      <c r="AT1339" s="17" t="s">
        <v>174</v>
      </c>
      <c r="AU1339" s="17" t="s">
        <v>84</v>
      </c>
    </row>
    <row r="1340" spans="2:65" s="12" customFormat="1">
      <c r="B1340" s="144"/>
      <c r="D1340" s="145" t="s">
        <v>176</v>
      </c>
      <c r="E1340" s="146" t="s">
        <v>19</v>
      </c>
      <c r="F1340" s="147" t="s">
        <v>1547</v>
      </c>
      <c r="H1340" s="146" t="s">
        <v>19</v>
      </c>
      <c r="I1340" s="148"/>
      <c r="L1340" s="144"/>
      <c r="M1340" s="149"/>
      <c r="T1340" s="150"/>
      <c r="AT1340" s="146" t="s">
        <v>176</v>
      </c>
      <c r="AU1340" s="146" t="s">
        <v>84</v>
      </c>
      <c r="AV1340" s="12" t="s">
        <v>14</v>
      </c>
      <c r="AW1340" s="12" t="s">
        <v>37</v>
      </c>
      <c r="AX1340" s="12" t="s">
        <v>75</v>
      </c>
      <c r="AY1340" s="146" t="s">
        <v>165</v>
      </c>
    </row>
    <row r="1341" spans="2:65" s="13" customFormat="1">
      <c r="B1341" s="151"/>
      <c r="D1341" s="145" t="s">
        <v>176</v>
      </c>
      <c r="E1341" s="152" t="s">
        <v>19</v>
      </c>
      <c r="F1341" s="153" t="s">
        <v>1548</v>
      </c>
      <c r="H1341" s="154">
        <v>5</v>
      </c>
      <c r="I1341" s="155"/>
      <c r="L1341" s="151"/>
      <c r="M1341" s="156"/>
      <c r="T1341" s="157"/>
      <c r="AT1341" s="152" t="s">
        <v>176</v>
      </c>
      <c r="AU1341" s="152" t="s">
        <v>84</v>
      </c>
      <c r="AV1341" s="13" t="s">
        <v>84</v>
      </c>
      <c r="AW1341" s="13" t="s">
        <v>37</v>
      </c>
      <c r="AX1341" s="13" t="s">
        <v>75</v>
      </c>
      <c r="AY1341" s="152" t="s">
        <v>165</v>
      </c>
    </row>
    <row r="1342" spans="2:65" s="14" customFormat="1">
      <c r="B1342" s="158"/>
      <c r="D1342" s="145" t="s">
        <v>176</v>
      </c>
      <c r="E1342" s="159" t="s">
        <v>19</v>
      </c>
      <c r="F1342" s="160" t="s">
        <v>179</v>
      </c>
      <c r="H1342" s="161">
        <v>5</v>
      </c>
      <c r="I1342" s="162"/>
      <c r="L1342" s="158"/>
      <c r="M1342" s="163"/>
      <c r="T1342" s="164"/>
      <c r="AT1342" s="159" t="s">
        <v>176</v>
      </c>
      <c r="AU1342" s="159" t="s">
        <v>84</v>
      </c>
      <c r="AV1342" s="14" t="s">
        <v>172</v>
      </c>
      <c r="AW1342" s="14" t="s">
        <v>37</v>
      </c>
      <c r="AX1342" s="14" t="s">
        <v>14</v>
      </c>
      <c r="AY1342" s="159" t="s">
        <v>165</v>
      </c>
    </row>
    <row r="1343" spans="2:65" s="1" customFormat="1" ht="16.5" customHeight="1">
      <c r="B1343" s="32"/>
      <c r="C1343" s="165" t="s">
        <v>1549</v>
      </c>
      <c r="D1343" s="165" t="s">
        <v>349</v>
      </c>
      <c r="E1343" s="166" t="s">
        <v>1550</v>
      </c>
      <c r="F1343" s="167" t="s">
        <v>1551</v>
      </c>
      <c r="G1343" s="168" t="s">
        <v>182</v>
      </c>
      <c r="H1343" s="169">
        <v>1</v>
      </c>
      <c r="I1343" s="170"/>
      <c r="J1343" s="171">
        <f>ROUND(I1343*H1343,2)</f>
        <v>0</v>
      </c>
      <c r="K1343" s="167" t="s">
        <v>19</v>
      </c>
      <c r="L1343" s="172"/>
      <c r="M1343" s="173" t="s">
        <v>19</v>
      </c>
      <c r="N1343" s="174" t="s">
        <v>46</v>
      </c>
      <c r="P1343" s="136">
        <f>O1343*H1343</f>
        <v>0</v>
      </c>
      <c r="Q1343" s="136">
        <v>1.4999999999999999E-2</v>
      </c>
      <c r="R1343" s="136">
        <f>Q1343*H1343</f>
        <v>1.4999999999999999E-2</v>
      </c>
      <c r="S1343" s="136">
        <v>0</v>
      </c>
      <c r="T1343" s="137">
        <f>S1343*H1343</f>
        <v>0</v>
      </c>
      <c r="AR1343" s="138" t="s">
        <v>223</v>
      </c>
      <c r="AT1343" s="138" t="s">
        <v>349</v>
      </c>
      <c r="AU1343" s="138" t="s">
        <v>84</v>
      </c>
      <c r="AY1343" s="17" t="s">
        <v>165</v>
      </c>
      <c r="BE1343" s="139">
        <f>IF(N1343="základní",J1343,0)</f>
        <v>0</v>
      </c>
      <c r="BF1343" s="139">
        <f>IF(N1343="snížená",J1343,0)</f>
        <v>0</v>
      </c>
      <c r="BG1343" s="139">
        <f>IF(N1343="zákl. přenesená",J1343,0)</f>
        <v>0</v>
      </c>
      <c r="BH1343" s="139">
        <f>IF(N1343="sníž. přenesená",J1343,0)</f>
        <v>0</v>
      </c>
      <c r="BI1343" s="139">
        <f>IF(N1343="nulová",J1343,0)</f>
        <v>0</v>
      </c>
      <c r="BJ1343" s="17" t="s">
        <v>14</v>
      </c>
      <c r="BK1343" s="139">
        <f>ROUND(I1343*H1343,2)</f>
        <v>0</v>
      </c>
      <c r="BL1343" s="17" t="s">
        <v>172</v>
      </c>
      <c r="BM1343" s="138" t="s">
        <v>1552</v>
      </c>
    </row>
    <row r="1344" spans="2:65" s="12" customFormat="1">
      <c r="B1344" s="144"/>
      <c r="D1344" s="145" t="s">
        <v>176</v>
      </c>
      <c r="E1344" s="146" t="s">
        <v>19</v>
      </c>
      <c r="F1344" s="147" t="s">
        <v>1553</v>
      </c>
      <c r="H1344" s="146" t="s">
        <v>19</v>
      </c>
      <c r="I1344" s="148"/>
      <c r="L1344" s="144"/>
      <c r="M1344" s="149"/>
      <c r="T1344" s="150"/>
      <c r="AT1344" s="146" t="s">
        <v>176</v>
      </c>
      <c r="AU1344" s="146" t="s">
        <v>84</v>
      </c>
      <c r="AV1344" s="12" t="s">
        <v>14</v>
      </c>
      <c r="AW1344" s="12" t="s">
        <v>37</v>
      </c>
      <c r="AX1344" s="12" t="s">
        <v>75</v>
      </c>
      <c r="AY1344" s="146" t="s">
        <v>165</v>
      </c>
    </row>
    <row r="1345" spans="2:65" s="13" customFormat="1">
      <c r="B1345" s="151"/>
      <c r="D1345" s="145" t="s">
        <v>176</v>
      </c>
      <c r="E1345" s="152" t="s">
        <v>19</v>
      </c>
      <c r="F1345" s="153" t="s">
        <v>14</v>
      </c>
      <c r="H1345" s="154">
        <v>1</v>
      </c>
      <c r="I1345" s="155"/>
      <c r="L1345" s="151"/>
      <c r="M1345" s="156"/>
      <c r="T1345" s="157"/>
      <c r="AT1345" s="152" t="s">
        <v>176</v>
      </c>
      <c r="AU1345" s="152" t="s">
        <v>84</v>
      </c>
      <c r="AV1345" s="13" t="s">
        <v>84</v>
      </c>
      <c r="AW1345" s="13" t="s">
        <v>37</v>
      </c>
      <c r="AX1345" s="13" t="s">
        <v>75</v>
      </c>
      <c r="AY1345" s="152" t="s">
        <v>165</v>
      </c>
    </row>
    <row r="1346" spans="2:65" s="14" customFormat="1">
      <c r="B1346" s="158"/>
      <c r="D1346" s="145" t="s">
        <v>176</v>
      </c>
      <c r="E1346" s="159" t="s">
        <v>19</v>
      </c>
      <c r="F1346" s="160" t="s">
        <v>179</v>
      </c>
      <c r="H1346" s="161">
        <v>1</v>
      </c>
      <c r="I1346" s="162"/>
      <c r="L1346" s="158"/>
      <c r="M1346" s="163"/>
      <c r="T1346" s="164"/>
      <c r="AT1346" s="159" t="s">
        <v>176</v>
      </c>
      <c r="AU1346" s="159" t="s">
        <v>84</v>
      </c>
      <c r="AV1346" s="14" t="s">
        <v>172</v>
      </c>
      <c r="AW1346" s="14" t="s">
        <v>37</v>
      </c>
      <c r="AX1346" s="14" t="s">
        <v>14</v>
      </c>
      <c r="AY1346" s="159" t="s">
        <v>165</v>
      </c>
    </row>
    <row r="1347" spans="2:65" s="1" customFormat="1" ht="16.5" customHeight="1">
      <c r="B1347" s="32"/>
      <c r="C1347" s="165" t="s">
        <v>1554</v>
      </c>
      <c r="D1347" s="165" t="s">
        <v>349</v>
      </c>
      <c r="E1347" s="166" t="s">
        <v>1555</v>
      </c>
      <c r="F1347" s="167" t="s">
        <v>1556</v>
      </c>
      <c r="G1347" s="168" t="s">
        <v>182</v>
      </c>
      <c r="H1347" s="169">
        <v>4</v>
      </c>
      <c r="I1347" s="170"/>
      <c r="J1347" s="171">
        <f>ROUND(I1347*H1347,2)</f>
        <v>0</v>
      </c>
      <c r="K1347" s="167" t="s">
        <v>19</v>
      </c>
      <c r="L1347" s="172"/>
      <c r="M1347" s="173" t="s">
        <v>19</v>
      </c>
      <c r="N1347" s="174" t="s">
        <v>46</v>
      </c>
      <c r="P1347" s="136">
        <f>O1347*H1347</f>
        <v>0</v>
      </c>
      <c r="Q1347" s="136">
        <v>2.1999999999999999E-2</v>
      </c>
      <c r="R1347" s="136">
        <f>Q1347*H1347</f>
        <v>8.7999999999999995E-2</v>
      </c>
      <c r="S1347" s="136">
        <v>0</v>
      </c>
      <c r="T1347" s="137">
        <f>S1347*H1347</f>
        <v>0</v>
      </c>
      <c r="AR1347" s="138" t="s">
        <v>223</v>
      </c>
      <c r="AT1347" s="138" t="s">
        <v>349</v>
      </c>
      <c r="AU1347" s="138" t="s">
        <v>84</v>
      </c>
      <c r="AY1347" s="17" t="s">
        <v>165</v>
      </c>
      <c r="BE1347" s="139">
        <f>IF(N1347="základní",J1347,0)</f>
        <v>0</v>
      </c>
      <c r="BF1347" s="139">
        <f>IF(N1347="snížená",J1347,0)</f>
        <v>0</v>
      </c>
      <c r="BG1347" s="139">
        <f>IF(N1347="zákl. přenesená",J1347,0)</f>
        <v>0</v>
      </c>
      <c r="BH1347" s="139">
        <f>IF(N1347="sníž. přenesená",J1347,0)</f>
        <v>0</v>
      </c>
      <c r="BI1347" s="139">
        <f>IF(N1347="nulová",J1347,0)</f>
        <v>0</v>
      </c>
      <c r="BJ1347" s="17" t="s">
        <v>14</v>
      </c>
      <c r="BK1347" s="139">
        <f>ROUND(I1347*H1347,2)</f>
        <v>0</v>
      </c>
      <c r="BL1347" s="17" t="s">
        <v>172</v>
      </c>
      <c r="BM1347" s="138" t="s">
        <v>1557</v>
      </c>
    </row>
    <row r="1348" spans="2:65" s="12" customFormat="1">
      <c r="B1348" s="144"/>
      <c r="D1348" s="145" t="s">
        <v>176</v>
      </c>
      <c r="E1348" s="146" t="s">
        <v>19</v>
      </c>
      <c r="F1348" s="147" t="s">
        <v>1558</v>
      </c>
      <c r="H1348" s="146" t="s">
        <v>19</v>
      </c>
      <c r="I1348" s="148"/>
      <c r="L1348" s="144"/>
      <c r="M1348" s="149"/>
      <c r="T1348" s="150"/>
      <c r="AT1348" s="146" t="s">
        <v>176</v>
      </c>
      <c r="AU1348" s="146" t="s">
        <v>84</v>
      </c>
      <c r="AV1348" s="12" t="s">
        <v>14</v>
      </c>
      <c r="AW1348" s="12" t="s">
        <v>37</v>
      </c>
      <c r="AX1348" s="12" t="s">
        <v>75</v>
      </c>
      <c r="AY1348" s="146" t="s">
        <v>165</v>
      </c>
    </row>
    <row r="1349" spans="2:65" s="13" customFormat="1">
      <c r="B1349" s="151"/>
      <c r="D1349" s="145" t="s">
        <v>176</v>
      </c>
      <c r="E1349" s="152" t="s">
        <v>19</v>
      </c>
      <c r="F1349" s="153" t="s">
        <v>172</v>
      </c>
      <c r="H1349" s="154">
        <v>4</v>
      </c>
      <c r="I1349" s="155"/>
      <c r="L1349" s="151"/>
      <c r="M1349" s="156"/>
      <c r="T1349" s="157"/>
      <c r="AT1349" s="152" t="s">
        <v>176</v>
      </c>
      <c r="AU1349" s="152" t="s">
        <v>84</v>
      </c>
      <c r="AV1349" s="13" t="s">
        <v>84</v>
      </c>
      <c r="AW1349" s="13" t="s">
        <v>37</v>
      </c>
      <c r="AX1349" s="13" t="s">
        <v>14</v>
      </c>
      <c r="AY1349" s="152" t="s">
        <v>165</v>
      </c>
    </row>
    <row r="1350" spans="2:65" s="1" customFormat="1" ht="49.2" customHeight="1">
      <c r="B1350" s="32"/>
      <c r="C1350" s="127" t="s">
        <v>1559</v>
      </c>
      <c r="D1350" s="127" t="s">
        <v>167</v>
      </c>
      <c r="E1350" s="128" t="s">
        <v>1560</v>
      </c>
      <c r="F1350" s="129" t="s">
        <v>1561</v>
      </c>
      <c r="G1350" s="130" t="s">
        <v>182</v>
      </c>
      <c r="H1350" s="131">
        <v>8</v>
      </c>
      <c r="I1350" s="132"/>
      <c r="J1350" s="133">
        <f>ROUND(I1350*H1350,2)</f>
        <v>0</v>
      </c>
      <c r="K1350" s="129" t="s">
        <v>171</v>
      </c>
      <c r="L1350" s="32"/>
      <c r="M1350" s="134" t="s">
        <v>19</v>
      </c>
      <c r="N1350" s="135" t="s">
        <v>46</v>
      </c>
      <c r="P1350" s="136">
        <f>O1350*H1350</f>
        <v>0</v>
      </c>
      <c r="Q1350" s="136">
        <v>6.8000000000000005E-4</v>
      </c>
      <c r="R1350" s="136">
        <f>Q1350*H1350</f>
        <v>5.4400000000000004E-3</v>
      </c>
      <c r="S1350" s="136">
        <v>0</v>
      </c>
      <c r="T1350" s="137">
        <f>S1350*H1350</f>
        <v>0</v>
      </c>
      <c r="AR1350" s="138" t="s">
        <v>172</v>
      </c>
      <c r="AT1350" s="138" t="s">
        <v>167</v>
      </c>
      <c r="AU1350" s="138" t="s">
        <v>84</v>
      </c>
      <c r="AY1350" s="17" t="s">
        <v>165</v>
      </c>
      <c r="BE1350" s="139">
        <f>IF(N1350="základní",J1350,0)</f>
        <v>0</v>
      </c>
      <c r="BF1350" s="139">
        <f>IF(N1350="snížená",J1350,0)</f>
        <v>0</v>
      </c>
      <c r="BG1350" s="139">
        <f>IF(N1350="zákl. přenesená",J1350,0)</f>
        <v>0</v>
      </c>
      <c r="BH1350" s="139">
        <f>IF(N1350="sníž. přenesená",J1350,0)</f>
        <v>0</v>
      </c>
      <c r="BI1350" s="139">
        <f>IF(N1350="nulová",J1350,0)</f>
        <v>0</v>
      </c>
      <c r="BJ1350" s="17" t="s">
        <v>14</v>
      </c>
      <c r="BK1350" s="139">
        <f>ROUND(I1350*H1350,2)</f>
        <v>0</v>
      </c>
      <c r="BL1350" s="17" t="s">
        <v>172</v>
      </c>
      <c r="BM1350" s="138" t="s">
        <v>1562</v>
      </c>
    </row>
    <row r="1351" spans="2:65" s="1" customFormat="1">
      <c r="B1351" s="32"/>
      <c r="D1351" s="140" t="s">
        <v>174</v>
      </c>
      <c r="F1351" s="141" t="s">
        <v>1563</v>
      </c>
      <c r="I1351" s="142"/>
      <c r="L1351" s="32"/>
      <c r="M1351" s="143"/>
      <c r="T1351" s="53"/>
      <c r="AT1351" s="17" t="s">
        <v>174</v>
      </c>
      <c r="AU1351" s="17" t="s">
        <v>84</v>
      </c>
    </row>
    <row r="1352" spans="2:65" s="12" customFormat="1">
      <c r="B1352" s="144"/>
      <c r="D1352" s="145" t="s">
        <v>176</v>
      </c>
      <c r="E1352" s="146" t="s">
        <v>19</v>
      </c>
      <c r="F1352" s="147" t="s">
        <v>1260</v>
      </c>
      <c r="H1352" s="146" t="s">
        <v>19</v>
      </c>
      <c r="I1352" s="148"/>
      <c r="L1352" s="144"/>
      <c r="M1352" s="149"/>
      <c r="T1352" s="150"/>
      <c r="AT1352" s="146" t="s">
        <v>176</v>
      </c>
      <c r="AU1352" s="146" t="s">
        <v>84</v>
      </c>
      <c r="AV1352" s="12" t="s">
        <v>14</v>
      </c>
      <c r="AW1352" s="12" t="s">
        <v>37</v>
      </c>
      <c r="AX1352" s="12" t="s">
        <v>75</v>
      </c>
      <c r="AY1352" s="146" t="s">
        <v>165</v>
      </c>
    </row>
    <row r="1353" spans="2:65" s="13" customFormat="1">
      <c r="B1353" s="151"/>
      <c r="D1353" s="145" t="s">
        <v>176</v>
      </c>
      <c r="E1353" s="152" t="s">
        <v>19</v>
      </c>
      <c r="F1353" s="153" t="s">
        <v>200</v>
      </c>
      <c r="H1353" s="154">
        <v>5</v>
      </c>
      <c r="I1353" s="155"/>
      <c r="L1353" s="151"/>
      <c r="M1353" s="156"/>
      <c r="T1353" s="157"/>
      <c r="AT1353" s="152" t="s">
        <v>176</v>
      </c>
      <c r="AU1353" s="152" t="s">
        <v>84</v>
      </c>
      <c r="AV1353" s="13" t="s">
        <v>84</v>
      </c>
      <c r="AW1353" s="13" t="s">
        <v>37</v>
      </c>
      <c r="AX1353" s="13" t="s">
        <v>75</v>
      </c>
      <c r="AY1353" s="152" t="s">
        <v>165</v>
      </c>
    </row>
    <row r="1354" spans="2:65" s="12" customFormat="1">
      <c r="B1354" s="144"/>
      <c r="D1354" s="145" t="s">
        <v>176</v>
      </c>
      <c r="E1354" s="146" t="s">
        <v>19</v>
      </c>
      <c r="F1354" s="147" t="s">
        <v>1564</v>
      </c>
      <c r="H1354" s="146" t="s">
        <v>19</v>
      </c>
      <c r="I1354" s="148"/>
      <c r="L1354" s="144"/>
      <c r="M1354" s="149"/>
      <c r="T1354" s="150"/>
      <c r="AT1354" s="146" t="s">
        <v>176</v>
      </c>
      <c r="AU1354" s="146" t="s">
        <v>84</v>
      </c>
      <c r="AV1354" s="12" t="s">
        <v>14</v>
      </c>
      <c r="AW1354" s="12" t="s">
        <v>37</v>
      </c>
      <c r="AX1354" s="12" t="s">
        <v>75</v>
      </c>
      <c r="AY1354" s="146" t="s">
        <v>165</v>
      </c>
    </row>
    <row r="1355" spans="2:65" s="13" customFormat="1">
      <c r="B1355" s="151"/>
      <c r="D1355" s="145" t="s">
        <v>176</v>
      </c>
      <c r="E1355" s="152" t="s">
        <v>19</v>
      </c>
      <c r="F1355" s="153" t="s">
        <v>14</v>
      </c>
      <c r="H1355" s="154">
        <v>1</v>
      </c>
      <c r="I1355" s="155"/>
      <c r="L1355" s="151"/>
      <c r="M1355" s="156"/>
      <c r="T1355" s="157"/>
      <c r="AT1355" s="152" t="s">
        <v>176</v>
      </c>
      <c r="AU1355" s="152" t="s">
        <v>84</v>
      </c>
      <c r="AV1355" s="13" t="s">
        <v>84</v>
      </c>
      <c r="AW1355" s="13" t="s">
        <v>37</v>
      </c>
      <c r="AX1355" s="13" t="s">
        <v>75</v>
      </c>
      <c r="AY1355" s="152" t="s">
        <v>165</v>
      </c>
    </row>
    <row r="1356" spans="2:65" s="12" customFormat="1">
      <c r="B1356" s="144"/>
      <c r="D1356" s="145" t="s">
        <v>176</v>
      </c>
      <c r="E1356" s="146" t="s">
        <v>19</v>
      </c>
      <c r="F1356" s="147" t="s">
        <v>1565</v>
      </c>
      <c r="H1356" s="146" t="s">
        <v>19</v>
      </c>
      <c r="I1356" s="148"/>
      <c r="L1356" s="144"/>
      <c r="M1356" s="149"/>
      <c r="T1356" s="150"/>
      <c r="AT1356" s="146" t="s">
        <v>176</v>
      </c>
      <c r="AU1356" s="146" t="s">
        <v>84</v>
      </c>
      <c r="AV1356" s="12" t="s">
        <v>14</v>
      </c>
      <c r="AW1356" s="12" t="s">
        <v>37</v>
      </c>
      <c r="AX1356" s="12" t="s">
        <v>75</v>
      </c>
      <c r="AY1356" s="146" t="s">
        <v>165</v>
      </c>
    </row>
    <row r="1357" spans="2:65" s="13" customFormat="1">
      <c r="B1357" s="151"/>
      <c r="D1357" s="145" t="s">
        <v>176</v>
      </c>
      <c r="E1357" s="152" t="s">
        <v>19</v>
      </c>
      <c r="F1357" s="153" t="s">
        <v>84</v>
      </c>
      <c r="H1357" s="154">
        <v>2</v>
      </c>
      <c r="I1357" s="155"/>
      <c r="L1357" s="151"/>
      <c r="M1357" s="156"/>
      <c r="T1357" s="157"/>
      <c r="AT1357" s="152" t="s">
        <v>176</v>
      </c>
      <c r="AU1357" s="152" t="s">
        <v>84</v>
      </c>
      <c r="AV1357" s="13" t="s">
        <v>84</v>
      </c>
      <c r="AW1357" s="13" t="s">
        <v>37</v>
      </c>
      <c r="AX1357" s="13" t="s">
        <v>75</v>
      </c>
      <c r="AY1357" s="152" t="s">
        <v>165</v>
      </c>
    </row>
    <row r="1358" spans="2:65" s="14" customFormat="1">
      <c r="B1358" s="158"/>
      <c r="D1358" s="145" t="s">
        <v>176</v>
      </c>
      <c r="E1358" s="159" t="s">
        <v>19</v>
      </c>
      <c r="F1358" s="160" t="s">
        <v>179</v>
      </c>
      <c r="H1358" s="161">
        <v>8</v>
      </c>
      <c r="I1358" s="162"/>
      <c r="L1358" s="158"/>
      <c r="M1358" s="163"/>
      <c r="T1358" s="164"/>
      <c r="AT1358" s="159" t="s">
        <v>176</v>
      </c>
      <c r="AU1358" s="159" t="s">
        <v>84</v>
      </c>
      <c r="AV1358" s="14" t="s">
        <v>172</v>
      </c>
      <c r="AW1358" s="14" t="s">
        <v>37</v>
      </c>
      <c r="AX1358" s="14" t="s">
        <v>14</v>
      </c>
      <c r="AY1358" s="159" t="s">
        <v>165</v>
      </c>
    </row>
    <row r="1359" spans="2:65" s="1" customFormat="1" ht="16.5" customHeight="1">
      <c r="B1359" s="32"/>
      <c r="C1359" s="165" t="s">
        <v>1566</v>
      </c>
      <c r="D1359" s="165" t="s">
        <v>349</v>
      </c>
      <c r="E1359" s="166" t="s">
        <v>1567</v>
      </c>
      <c r="F1359" s="167" t="s">
        <v>1568</v>
      </c>
      <c r="G1359" s="168" t="s">
        <v>182</v>
      </c>
      <c r="H1359" s="169">
        <v>5</v>
      </c>
      <c r="I1359" s="170"/>
      <c r="J1359" s="171">
        <f>ROUND(I1359*H1359,2)</f>
        <v>0</v>
      </c>
      <c r="K1359" s="167" t="s">
        <v>19</v>
      </c>
      <c r="L1359" s="172"/>
      <c r="M1359" s="173" t="s">
        <v>19</v>
      </c>
      <c r="N1359" s="174" t="s">
        <v>46</v>
      </c>
      <c r="P1359" s="136">
        <f>O1359*H1359</f>
        <v>0</v>
      </c>
      <c r="Q1359" s="136">
        <v>3.2000000000000001E-2</v>
      </c>
      <c r="R1359" s="136">
        <f>Q1359*H1359</f>
        <v>0.16</v>
      </c>
      <c r="S1359" s="136">
        <v>0</v>
      </c>
      <c r="T1359" s="137">
        <f>S1359*H1359</f>
        <v>0</v>
      </c>
      <c r="AR1359" s="138" t="s">
        <v>223</v>
      </c>
      <c r="AT1359" s="138" t="s">
        <v>349</v>
      </c>
      <c r="AU1359" s="138" t="s">
        <v>84</v>
      </c>
      <c r="AY1359" s="17" t="s">
        <v>165</v>
      </c>
      <c r="BE1359" s="139">
        <f>IF(N1359="základní",J1359,0)</f>
        <v>0</v>
      </c>
      <c r="BF1359" s="139">
        <f>IF(N1359="snížená",J1359,0)</f>
        <v>0</v>
      </c>
      <c r="BG1359" s="139">
        <f>IF(N1359="zákl. přenesená",J1359,0)</f>
        <v>0</v>
      </c>
      <c r="BH1359" s="139">
        <f>IF(N1359="sníž. přenesená",J1359,0)</f>
        <v>0</v>
      </c>
      <c r="BI1359" s="139">
        <f>IF(N1359="nulová",J1359,0)</f>
        <v>0</v>
      </c>
      <c r="BJ1359" s="17" t="s">
        <v>14</v>
      </c>
      <c r="BK1359" s="139">
        <f>ROUND(I1359*H1359,2)</f>
        <v>0</v>
      </c>
      <c r="BL1359" s="17" t="s">
        <v>172</v>
      </c>
      <c r="BM1359" s="138" t="s">
        <v>1569</v>
      </c>
    </row>
    <row r="1360" spans="2:65" s="1" customFormat="1" ht="16.5" customHeight="1">
      <c r="B1360" s="32"/>
      <c r="C1360" s="165" t="s">
        <v>1570</v>
      </c>
      <c r="D1360" s="165" t="s">
        <v>349</v>
      </c>
      <c r="E1360" s="166" t="s">
        <v>1571</v>
      </c>
      <c r="F1360" s="167" t="s">
        <v>1572</v>
      </c>
      <c r="G1360" s="168" t="s">
        <v>182</v>
      </c>
      <c r="H1360" s="169">
        <v>2</v>
      </c>
      <c r="I1360" s="170"/>
      <c r="J1360" s="171">
        <f>ROUND(I1360*H1360,2)</f>
        <v>0</v>
      </c>
      <c r="K1360" s="167" t="s">
        <v>19</v>
      </c>
      <c r="L1360" s="172"/>
      <c r="M1360" s="173" t="s">
        <v>19</v>
      </c>
      <c r="N1360" s="174" t="s">
        <v>46</v>
      </c>
      <c r="P1360" s="136">
        <f>O1360*H1360</f>
        <v>0</v>
      </c>
      <c r="Q1360" s="136">
        <v>1.2E-2</v>
      </c>
      <c r="R1360" s="136">
        <f>Q1360*H1360</f>
        <v>2.4E-2</v>
      </c>
      <c r="S1360" s="136">
        <v>0</v>
      </c>
      <c r="T1360" s="137">
        <f>S1360*H1360</f>
        <v>0</v>
      </c>
      <c r="AR1360" s="138" t="s">
        <v>223</v>
      </c>
      <c r="AT1360" s="138" t="s">
        <v>349</v>
      </c>
      <c r="AU1360" s="138" t="s">
        <v>84</v>
      </c>
      <c r="AY1360" s="17" t="s">
        <v>165</v>
      </c>
      <c r="BE1360" s="139">
        <f>IF(N1360="základní",J1360,0)</f>
        <v>0</v>
      </c>
      <c r="BF1360" s="139">
        <f>IF(N1360="snížená",J1360,0)</f>
        <v>0</v>
      </c>
      <c r="BG1360" s="139">
        <f>IF(N1360="zákl. přenesená",J1360,0)</f>
        <v>0</v>
      </c>
      <c r="BH1360" s="139">
        <f>IF(N1360="sníž. přenesená",J1360,0)</f>
        <v>0</v>
      </c>
      <c r="BI1360" s="139">
        <f>IF(N1360="nulová",J1360,0)</f>
        <v>0</v>
      </c>
      <c r="BJ1360" s="17" t="s">
        <v>14</v>
      </c>
      <c r="BK1360" s="139">
        <f>ROUND(I1360*H1360,2)</f>
        <v>0</v>
      </c>
      <c r="BL1360" s="17" t="s">
        <v>172</v>
      </c>
      <c r="BM1360" s="138" t="s">
        <v>1573</v>
      </c>
    </row>
    <row r="1361" spans="2:65" s="13" customFormat="1">
      <c r="B1361" s="151"/>
      <c r="D1361" s="145" t="s">
        <v>176</v>
      </c>
      <c r="E1361" s="152" t="s">
        <v>19</v>
      </c>
      <c r="F1361" s="153" t="s">
        <v>84</v>
      </c>
      <c r="H1361" s="154">
        <v>2</v>
      </c>
      <c r="I1361" s="155"/>
      <c r="L1361" s="151"/>
      <c r="M1361" s="156"/>
      <c r="T1361" s="157"/>
      <c r="AT1361" s="152" t="s">
        <v>176</v>
      </c>
      <c r="AU1361" s="152" t="s">
        <v>84</v>
      </c>
      <c r="AV1361" s="13" t="s">
        <v>84</v>
      </c>
      <c r="AW1361" s="13" t="s">
        <v>37</v>
      </c>
      <c r="AX1361" s="13" t="s">
        <v>75</v>
      </c>
      <c r="AY1361" s="152" t="s">
        <v>165</v>
      </c>
    </row>
    <row r="1362" spans="2:65" s="14" customFormat="1">
      <c r="B1362" s="158"/>
      <c r="D1362" s="145" t="s">
        <v>176</v>
      </c>
      <c r="E1362" s="159" t="s">
        <v>19</v>
      </c>
      <c r="F1362" s="160" t="s">
        <v>179</v>
      </c>
      <c r="H1362" s="161">
        <v>2</v>
      </c>
      <c r="I1362" s="162"/>
      <c r="L1362" s="158"/>
      <c r="M1362" s="163"/>
      <c r="T1362" s="164"/>
      <c r="AT1362" s="159" t="s">
        <v>176</v>
      </c>
      <c r="AU1362" s="159" t="s">
        <v>84</v>
      </c>
      <c r="AV1362" s="14" t="s">
        <v>172</v>
      </c>
      <c r="AW1362" s="14" t="s">
        <v>37</v>
      </c>
      <c r="AX1362" s="14" t="s">
        <v>14</v>
      </c>
      <c r="AY1362" s="159" t="s">
        <v>165</v>
      </c>
    </row>
    <row r="1363" spans="2:65" s="1" customFormat="1" ht="37.950000000000003" customHeight="1">
      <c r="B1363" s="32"/>
      <c r="C1363" s="127" t="s">
        <v>1574</v>
      </c>
      <c r="D1363" s="127" t="s">
        <v>167</v>
      </c>
      <c r="E1363" s="128" t="s">
        <v>1575</v>
      </c>
      <c r="F1363" s="129" t="s">
        <v>1576</v>
      </c>
      <c r="G1363" s="130" t="s">
        <v>182</v>
      </c>
      <c r="H1363" s="131">
        <v>149</v>
      </c>
      <c r="I1363" s="132"/>
      <c r="J1363" s="133">
        <f>ROUND(I1363*H1363,2)</f>
        <v>0</v>
      </c>
      <c r="K1363" s="129" t="s">
        <v>171</v>
      </c>
      <c r="L1363" s="32"/>
      <c r="M1363" s="134" t="s">
        <v>19</v>
      </c>
      <c r="N1363" s="135" t="s">
        <v>46</v>
      </c>
      <c r="P1363" s="136">
        <f>O1363*H1363</f>
        <v>0</v>
      </c>
      <c r="Q1363" s="136">
        <v>1.1E-4</v>
      </c>
      <c r="R1363" s="136">
        <f>Q1363*H1363</f>
        <v>1.6390000000000002E-2</v>
      </c>
      <c r="S1363" s="136">
        <v>0</v>
      </c>
      <c r="T1363" s="137">
        <f>S1363*H1363</f>
        <v>0</v>
      </c>
      <c r="AR1363" s="138" t="s">
        <v>172</v>
      </c>
      <c r="AT1363" s="138" t="s">
        <v>167</v>
      </c>
      <c r="AU1363" s="138" t="s">
        <v>84</v>
      </c>
      <c r="AY1363" s="17" t="s">
        <v>165</v>
      </c>
      <c r="BE1363" s="139">
        <f>IF(N1363="základní",J1363,0)</f>
        <v>0</v>
      </c>
      <c r="BF1363" s="139">
        <f>IF(N1363="snížená",J1363,0)</f>
        <v>0</v>
      </c>
      <c r="BG1363" s="139">
        <f>IF(N1363="zákl. přenesená",J1363,0)</f>
        <v>0</v>
      </c>
      <c r="BH1363" s="139">
        <f>IF(N1363="sníž. přenesená",J1363,0)</f>
        <v>0</v>
      </c>
      <c r="BI1363" s="139">
        <f>IF(N1363="nulová",J1363,0)</f>
        <v>0</v>
      </c>
      <c r="BJ1363" s="17" t="s">
        <v>14</v>
      </c>
      <c r="BK1363" s="139">
        <f>ROUND(I1363*H1363,2)</f>
        <v>0</v>
      </c>
      <c r="BL1363" s="17" t="s">
        <v>172</v>
      </c>
      <c r="BM1363" s="138" t="s">
        <v>1577</v>
      </c>
    </row>
    <row r="1364" spans="2:65" s="1" customFormat="1">
      <c r="B1364" s="32"/>
      <c r="D1364" s="140" t="s">
        <v>174</v>
      </c>
      <c r="F1364" s="141" t="s">
        <v>1578</v>
      </c>
      <c r="I1364" s="142"/>
      <c r="L1364" s="32"/>
      <c r="M1364" s="143"/>
      <c r="T1364" s="53"/>
      <c r="AT1364" s="17" t="s">
        <v>174</v>
      </c>
      <c r="AU1364" s="17" t="s">
        <v>84</v>
      </c>
    </row>
    <row r="1365" spans="2:65" s="12" customFormat="1" ht="20.399999999999999">
      <c r="B1365" s="144"/>
      <c r="D1365" s="145" t="s">
        <v>176</v>
      </c>
      <c r="E1365" s="146" t="s">
        <v>19</v>
      </c>
      <c r="F1365" s="147" t="s">
        <v>1481</v>
      </c>
      <c r="H1365" s="146" t="s">
        <v>19</v>
      </c>
      <c r="I1365" s="148"/>
      <c r="L1365" s="144"/>
      <c r="M1365" s="149"/>
      <c r="T1365" s="150"/>
      <c r="AT1365" s="146" t="s">
        <v>176</v>
      </c>
      <c r="AU1365" s="146" t="s">
        <v>84</v>
      </c>
      <c r="AV1365" s="12" t="s">
        <v>14</v>
      </c>
      <c r="AW1365" s="12" t="s">
        <v>37</v>
      </c>
      <c r="AX1365" s="12" t="s">
        <v>75</v>
      </c>
      <c r="AY1365" s="146" t="s">
        <v>165</v>
      </c>
    </row>
    <row r="1366" spans="2:65" s="13" customFormat="1">
      <c r="B1366" s="151"/>
      <c r="D1366" s="145" t="s">
        <v>176</v>
      </c>
      <c r="E1366" s="152" t="s">
        <v>19</v>
      </c>
      <c r="F1366" s="153" t="s">
        <v>1579</v>
      </c>
      <c r="H1366" s="154">
        <v>16</v>
      </c>
      <c r="I1366" s="155"/>
      <c r="L1366" s="151"/>
      <c r="M1366" s="156"/>
      <c r="T1366" s="157"/>
      <c r="AT1366" s="152" t="s">
        <v>176</v>
      </c>
      <c r="AU1366" s="152" t="s">
        <v>84</v>
      </c>
      <c r="AV1366" s="13" t="s">
        <v>84</v>
      </c>
      <c r="AW1366" s="13" t="s">
        <v>37</v>
      </c>
      <c r="AX1366" s="13" t="s">
        <v>75</v>
      </c>
      <c r="AY1366" s="152" t="s">
        <v>165</v>
      </c>
    </row>
    <row r="1367" spans="2:65" s="12" customFormat="1">
      <c r="B1367" s="144"/>
      <c r="D1367" s="145" t="s">
        <v>176</v>
      </c>
      <c r="E1367" s="146" t="s">
        <v>19</v>
      </c>
      <c r="F1367" s="147" t="s">
        <v>1483</v>
      </c>
      <c r="H1367" s="146" t="s">
        <v>19</v>
      </c>
      <c r="I1367" s="148"/>
      <c r="L1367" s="144"/>
      <c r="M1367" s="149"/>
      <c r="T1367" s="150"/>
      <c r="AT1367" s="146" t="s">
        <v>176</v>
      </c>
      <c r="AU1367" s="146" t="s">
        <v>84</v>
      </c>
      <c r="AV1367" s="12" t="s">
        <v>14</v>
      </c>
      <c r="AW1367" s="12" t="s">
        <v>37</v>
      </c>
      <c r="AX1367" s="12" t="s">
        <v>75</v>
      </c>
      <c r="AY1367" s="146" t="s">
        <v>165</v>
      </c>
    </row>
    <row r="1368" spans="2:65" s="13" customFormat="1">
      <c r="B1368" s="151"/>
      <c r="D1368" s="145" t="s">
        <v>176</v>
      </c>
      <c r="E1368" s="152" t="s">
        <v>19</v>
      </c>
      <c r="F1368" s="153" t="s">
        <v>1580</v>
      </c>
      <c r="H1368" s="154">
        <v>18</v>
      </c>
      <c r="I1368" s="155"/>
      <c r="L1368" s="151"/>
      <c r="M1368" s="156"/>
      <c r="T1368" s="157"/>
      <c r="AT1368" s="152" t="s">
        <v>176</v>
      </c>
      <c r="AU1368" s="152" t="s">
        <v>84</v>
      </c>
      <c r="AV1368" s="13" t="s">
        <v>84</v>
      </c>
      <c r="AW1368" s="13" t="s">
        <v>37</v>
      </c>
      <c r="AX1368" s="13" t="s">
        <v>75</v>
      </c>
      <c r="AY1368" s="152" t="s">
        <v>165</v>
      </c>
    </row>
    <row r="1369" spans="2:65" s="12" customFormat="1">
      <c r="B1369" s="144"/>
      <c r="D1369" s="145" t="s">
        <v>176</v>
      </c>
      <c r="E1369" s="146" t="s">
        <v>19</v>
      </c>
      <c r="F1369" s="147" t="s">
        <v>1485</v>
      </c>
      <c r="H1369" s="146" t="s">
        <v>19</v>
      </c>
      <c r="I1369" s="148"/>
      <c r="L1369" s="144"/>
      <c r="M1369" s="149"/>
      <c r="T1369" s="150"/>
      <c r="AT1369" s="146" t="s">
        <v>176</v>
      </c>
      <c r="AU1369" s="146" t="s">
        <v>84</v>
      </c>
      <c r="AV1369" s="12" t="s">
        <v>14</v>
      </c>
      <c r="AW1369" s="12" t="s">
        <v>37</v>
      </c>
      <c r="AX1369" s="12" t="s">
        <v>75</v>
      </c>
      <c r="AY1369" s="146" t="s">
        <v>165</v>
      </c>
    </row>
    <row r="1370" spans="2:65" s="13" customFormat="1">
      <c r="B1370" s="151"/>
      <c r="D1370" s="145" t="s">
        <v>176</v>
      </c>
      <c r="E1370" s="152" t="s">
        <v>19</v>
      </c>
      <c r="F1370" s="153" t="s">
        <v>1581</v>
      </c>
      <c r="H1370" s="154">
        <v>115</v>
      </c>
      <c r="I1370" s="155"/>
      <c r="L1370" s="151"/>
      <c r="M1370" s="156"/>
      <c r="T1370" s="157"/>
      <c r="AT1370" s="152" t="s">
        <v>176</v>
      </c>
      <c r="AU1370" s="152" t="s">
        <v>84</v>
      </c>
      <c r="AV1370" s="13" t="s">
        <v>84</v>
      </c>
      <c r="AW1370" s="13" t="s">
        <v>37</v>
      </c>
      <c r="AX1370" s="13" t="s">
        <v>75</v>
      </c>
      <c r="AY1370" s="152" t="s">
        <v>165</v>
      </c>
    </row>
    <row r="1371" spans="2:65" s="14" customFormat="1">
      <c r="B1371" s="158"/>
      <c r="D1371" s="145" t="s">
        <v>176</v>
      </c>
      <c r="E1371" s="159" t="s">
        <v>19</v>
      </c>
      <c r="F1371" s="160" t="s">
        <v>179</v>
      </c>
      <c r="H1371" s="161">
        <v>149</v>
      </c>
      <c r="I1371" s="162"/>
      <c r="L1371" s="158"/>
      <c r="M1371" s="163"/>
      <c r="T1371" s="164"/>
      <c r="AT1371" s="159" t="s">
        <v>176</v>
      </c>
      <c r="AU1371" s="159" t="s">
        <v>84</v>
      </c>
      <c r="AV1371" s="14" t="s">
        <v>172</v>
      </c>
      <c r="AW1371" s="14" t="s">
        <v>37</v>
      </c>
      <c r="AX1371" s="14" t="s">
        <v>14</v>
      </c>
      <c r="AY1371" s="159" t="s">
        <v>165</v>
      </c>
    </row>
    <row r="1372" spans="2:65" s="1" customFormat="1" ht="33" customHeight="1">
      <c r="B1372" s="32"/>
      <c r="C1372" s="127" t="s">
        <v>1582</v>
      </c>
      <c r="D1372" s="127" t="s">
        <v>167</v>
      </c>
      <c r="E1372" s="128" t="s">
        <v>1583</v>
      </c>
      <c r="F1372" s="129" t="s">
        <v>1584</v>
      </c>
      <c r="G1372" s="130" t="s">
        <v>182</v>
      </c>
      <c r="H1372" s="131">
        <v>2</v>
      </c>
      <c r="I1372" s="132"/>
      <c r="J1372" s="133">
        <f>ROUND(I1372*H1372,2)</f>
        <v>0</v>
      </c>
      <c r="K1372" s="129" t="s">
        <v>171</v>
      </c>
      <c r="L1372" s="32"/>
      <c r="M1372" s="134" t="s">
        <v>19</v>
      </c>
      <c r="N1372" s="135" t="s">
        <v>46</v>
      </c>
      <c r="P1372" s="136">
        <f>O1372*H1372</f>
        <v>0</v>
      </c>
      <c r="Q1372" s="136">
        <v>2.7999999999999998E-4</v>
      </c>
      <c r="R1372" s="136">
        <f>Q1372*H1372</f>
        <v>5.5999999999999995E-4</v>
      </c>
      <c r="S1372" s="136">
        <v>0</v>
      </c>
      <c r="T1372" s="137">
        <f>S1372*H1372</f>
        <v>0</v>
      </c>
      <c r="AR1372" s="138" t="s">
        <v>172</v>
      </c>
      <c r="AT1372" s="138" t="s">
        <v>167</v>
      </c>
      <c r="AU1372" s="138" t="s">
        <v>84</v>
      </c>
      <c r="AY1372" s="17" t="s">
        <v>165</v>
      </c>
      <c r="BE1372" s="139">
        <f>IF(N1372="základní",J1372,0)</f>
        <v>0</v>
      </c>
      <c r="BF1372" s="139">
        <f>IF(N1372="snížená",J1372,0)</f>
        <v>0</v>
      </c>
      <c r="BG1372" s="139">
        <f>IF(N1372="zákl. přenesená",J1372,0)</f>
        <v>0</v>
      </c>
      <c r="BH1372" s="139">
        <f>IF(N1372="sníž. přenesená",J1372,0)</f>
        <v>0</v>
      </c>
      <c r="BI1372" s="139">
        <f>IF(N1372="nulová",J1372,0)</f>
        <v>0</v>
      </c>
      <c r="BJ1372" s="17" t="s">
        <v>14</v>
      </c>
      <c r="BK1372" s="139">
        <f>ROUND(I1372*H1372,2)</f>
        <v>0</v>
      </c>
      <c r="BL1372" s="17" t="s">
        <v>172</v>
      </c>
      <c r="BM1372" s="138" t="s">
        <v>1585</v>
      </c>
    </row>
    <row r="1373" spans="2:65" s="1" customFormat="1">
      <c r="B1373" s="32"/>
      <c r="D1373" s="140" t="s">
        <v>174</v>
      </c>
      <c r="F1373" s="141" t="s">
        <v>1586</v>
      </c>
      <c r="I1373" s="142"/>
      <c r="L1373" s="32"/>
      <c r="M1373" s="143"/>
      <c r="T1373" s="53"/>
      <c r="AT1373" s="17" t="s">
        <v>174</v>
      </c>
      <c r="AU1373" s="17" t="s">
        <v>84</v>
      </c>
    </row>
    <row r="1374" spans="2:65" s="12" customFormat="1">
      <c r="B1374" s="144"/>
      <c r="D1374" s="145" t="s">
        <v>176</v>
      </c>
      <c r="E1374" s="146" t="s">
        <v>19</v>
      </c>
      <c r="F1374" s="147" t="s">
        <v>897</v>
      </c>
      <c r="H1374" s="146" t="s">
        <v>19</v>
      </c>
      <c r="I1374" s="148"/>
      <c r="L1374" s="144"/>
      <c r="M1374" s="149"/>
      <c r="T1374" s="150"/>
      <c r="AT1374" s="146" t="s">
        <v>176</v>
      </c>
      <c r="AU1374" s="146" t="s">
        <v>84</v>
      </c>
      <c r="AV1374" s="12" t="s">
        <v>14</v>
      </c>
      <c r="AW1374" s="12" t="s">
        <v>37</v>
      </c>
      <c r="AX1374" s="12" t="s">
        <v>75</v>
      </c>
      <c r="AY1374" s="146" t="s">
        <v>165</v>
      </c>
    </row>
    <row r="1375" spans="2:65" s="13" customFormat="1">
      <c r="B1375" s="151"/>
      <c r="D1375" s="145" t="s">
        <v>176</v>
      </c>
      <c r="E1375" s="152" t="s">
        <v>19</v>
      </c>
      <c r="F1375" s="153" t="s">
        <v>84</v>
      </c>
      <c r="H1375" s="154">
        <v>2</v>
      </c>
      <c r="I1375" s="155"/>
      <c r="L1375" s="151"/>
      <c r="M1375" s="156"/>
      <c r="T1375" s="157"/>
      <c r="AT1375" s="152" t="s">
        <v>176</v>
      </c>
      <c r="AU1375" s="152" t="s">
        <v>84</v>
      </c>
      <c r="AV1375" s="13" t="s">
        <v>84</v>
      </c>
      <c r="AW1375" s="13" t="s">
        <v>37</v>
      </c>
      <c r="AX1375" s="13" t="s">
        <v>75</v>
      </c>
      <c r="AY1375" s="152" t="s">
        <v>165</v>
      </c>
    </row>
    <row r="1376" spans="2:65" s="14" customFormat="1">
      <c r="B1376" s="158"/>
      <c r="D1376" s="145" t="s">
        <v>176</v>
      </c>
      <c r="E1376" s="159" t="s">
        <v>19</v>
      </c>
      <c r="F1376" s="160" t="s">
        <v>179</v>
      </c>
      <c r="H1376" s="161">
        <v>2</v>
      </c>
      <c r="I1376" s="162"/>
      <c r="L1376" s="158"/>
      <c r="M1376" s="163"/>
      <c r="T1376" s="164"/>
      <c r="AT1376" s="159" t="s">
        <v>176</v>
      </c>
      <c r="AU1376" s="159" t="s">
        <v>84</v>
      </c>
      <c r="AV1376" s="14" t="s">
        <v>172</v>
      </c>
      <c r="AW1376" s="14" t="s">
        <v>37</v>
      </c>
      <c r="AX1376" s="14" t="s">
        <v>14</v>
      </c>
      <c r="AY1376" s="159" t="s">
        <v>165</v>
      </c>
    </row>
    <row r="1377" spans="2:65" s="1" customFormat="1" ht="24.15" customHeight="1">
      <c r="B1377" s="32"/>
      <c r="C1377" s="127" t="s">
        <v>1587</v>
      </c>
      <c r="D1377" s="127" t="s">
        <v>167</v>
      </c>
      <c r="E1377" s="128" t="s">
        <v>1588</v>
      </c>
      <c r="F1377" s="129" t="s">
        <v>1589</v>
      </c>
      <c r="G1377" s="130" t="s">
        <v>182</v>
      </c>
      <c r="H1377" s="131">
        <v>1</v>
      </c>
      <c r="I1377" s="132"/>
      <c r="J1377" s="133">
        <f>ROUND(I1377*H1377,2)</f>
        <v>0</v>
      </c>
      <c r="K1377" s="129" t="s">
        <v>171</v>
      </c>
      <c r="L1377" s="32"/>
      <c r="M1377" s="134" t="s">
        <v>19</v>
      </c>
      <c r="N1377" s="135" t="s">
        <v>46</v>
      </c>
      <c r="P1377" s="136">
        <f>O1377*H1377</f>
        <v>0</v>
      </c>
      <c r="Q1377" s="136">
        <v>0</v>
      </c>
      <c r="R1377" s="136">
        <f>Q1377*H1377</f>
        <v>0</v>
      </c>
      <c r="S1377" s="136">
        <v>0</v>
      </c>
      <c r="T1377" s="137">
        <f>S1377*H1377</f>
        <v>0</v>
      </c>
      <c r="AR1377" s="138" t="s">
        <v>172</v>
      </c>
      <c r="AT1377" s="138" t="s">
        <v>167</v>
      </c>
      <c r="AU1377" s="138" t="s">
        <v>84</v>
      </c>
      <c r="AY1377" s="17" t="s">
        <v>165</v>
      </c>
      <c r="BE1377" s="139">
        <f>IF(N1377="základní",J1377,0)</f>
        <v>0</v>
      </c>
      <c r="BF1377" s="139">
        <f>IF(N1377="snížená",J1377,0)</f>
        <v>0</v>
      </c>
      <c r="BG1377" s="139">
        <f>IF(N1377="zákl. přenesená",J1377,0)</f>
        <v>0</v>
      </c>
      <c r="BH1377" s="139">
        <f>IF(N1377="sníž. přenesená",J1377,0)</f>
        <v>0</v>
      </c>
      <c r="BI1377" s="139">
        <f>IF(N1377="nulová",J1377,0)</f>
        <v>0</v>
      </c>
      <c r="BJ1377" s="17" t="s">
        <v>14</v>
      </c>
      <c r="BK1377" s="139">
        <f>ROUND(I1377*H1377,2)</f>
        <v>0</v>
      </c>
      <c r="BL1377" s="17" t="s">
        <v>172</v>
      </c>
      <c r="BM1377" s="138" t="s">
        <v>1590</v>
      </c>
    </row>
    <row r="1378" spans="2:65" s="1" customFormat="1">
      <c r="B1378" s="32"/>
      <c r="D1378" s="140" t="s">
        <v>174</v>
      </c>
      <c r="F1378" s="141" t="s">
        <v>1591</v>
      </c>
      <c r="I1378" s="142"/>
      <c r="L1378" s="32"/>
      <c r="M1378" s="143"/>
      <c r="T1378" s="53"/>
      <c r="AT1378" s="17" t="s">
        <v>174</v>
      </c>
      <c r="AU1378" s="17" t="s">
        <v>84</v>
      </c>
    </row>
    <row r="1379" spans="2:65" s="12" customFormat="1">
      <c r="B1379" s="144"/>
      <c r="D1379" s="145" t="s">
        <v>176</v>
      </c>
      <c r="E1379" s="146" t="s">
        <v>19</v>
      </c>
      <c r="F1379" s="147" t="s">
        <v>1592</v>
      </c>
      <c r="H1379" s="146" t="s">
        <v>19</v>
      </c>
      <c r="I1379" s="148"/>
      <c r="L1379" s="144"/>
      <c r="M1379" s="149"/>
      <c r="T1379" s="150"/>
      <c r="AT1379" s="146" t="s">
        <v>176</v>
      </c>
      <c r="AU1379" s="146" t="s">
        <v>84</v>
      </c>
      <c r="AV1379" s="12" t="s">
        <v>14</v>
      </c>
      <c r="AW1379" s="12" t="s">
        <v>37</v>
      </c>
      <c r="AX1379" s="12" t="s">
        <v>75</v>
      </c>
      <c r="AY1379" s="146" t="s">
        <v>165</v>
      </c>
    </row>
    <row r="1380" spans="2:65" s="13" customFormat="1">
      <c r="B1380" s="151"/>
      <c r="D1380" s="145" t="s">
        <v>176</v>
      </c>
      <c r="E1380" s="152" t="s">
        <v>19</v>
      </c>
      <c r="F1380" s="153" t="s">
        <v>14</v>
      </c>
      <c r="H1380" s="154">
        <v>1</v>
      </c>
      <c r="I1380" s="155"/>
      <c r="L1380" s="151"/>
      <c r="M1380" s="156"/>
      <c r="T1380" s="157"/>
      <c r="AT1380" s="152" t="s">
        <v>176</v>
      </c>
      <c r="AU1380" s="152" t="s">
        <v>84</v>
      </c>
      <c r="AV1380" s="13" t="s">
        <v>84</v>
      </c>
      <c r="AW1380" s="13" t="s">
        <v>37</v>
      </c>
      <c r="AX1380" s="13" t="s">
        <v>75</v>
      </c>
      <c r="AY1380" s="152" t="s">
        <v>165</v>
      </c>
    </row>
    <row r="1381" spans="2:65" s="14" customFormat="1">
      <c r="B1381" s="158"/>
      <c r="D1381" s="145" t="s">
        <v>176</v>
      </c>
      <c r="E1381" s="159" t="s">
        <v>19</v>
      </c>
      <c r="F1381" s="160" t="s">
        <v>179</v>
      </c>
      <c r="H1381" s="161">
        <v>1</v>
      </c>
      <c r="I1381" s="162"/>
      <c r="L1381" s="158"/>
      <c r="M1381" s="163"/>
      <c r="T1381" s="164"/>
      <c r="AT1381" s="159" t="s">
        <v>176</v>
      </c>
      <c r="AU1381" s="159" t="s">
        <v>84</v>
      </c>
      <c r="AV1381" s="14" t="s">
        <v>172</v>
      </c>
      <c r="AW1381" s="14" t="s">
        <v>37</v>
      </c>
      <c r="AX1381" s="14" t="s">
        <v>14</v>
      </c>
      <c r="AY1381" s="159" t="s">
        <v>165</v>
      </c>
    </row>
    <row r="1382" spans="2:65" s="1" customFormat="1" ht="24.15" customHeight="1">
      <c r="B1382" s="32"/>
      <c r="C1382" s="165" t="s">
        <v>1593</v>
      </c>
      <c r="D1382" s="165" t="s">
        <v>349</v>
      </c>
      <c r="E1382" s="166" t="s">
        <v>1594</v>
      </c>
      <c r="F1382" s="167" t="s">
        <v>1595</v>
      </c>
      <c r="G1382" s="168" t="s">
        <v>182</v>
      </c>
      <c r="H1382" s="169">
        <v>1</v>
      </c>
      <c r="I1382" s="170"/>
      <c r="J1382" s="171">
        <f>ROUND(I1382*H1382,2)</f>
        <v>0</v>
      </c>
      <c r="K1382" s="167" t="s">
        <v>171</v>
      </c>
      <c r="L1382" s="172"/>
      <c r="M1382" s="173" t="s">
        <v>19</v>
      </c>
      <c r="N1382" s="174" t="s">
        <v>46</v>
      </c>
      <c r="P1382" s="136">
        <f>O1382*H1382</f>
        <v>0</v>
      </c>
      <c r="Q1382" s="136">
        <v>4.0000000000000003E-5</v>
      </c>
      <c r="R1382" s="136">
        <f>Q1382*H1382</f>
        <v>4.0000000000000003E-5</v>
      </c>
      <c r="S1382" s="136">
        <v>0</v>
      </c>
      <c r="T1382" s="137">
        <f>S1382*H1382</f>
        <v>0</v>
      </c>
      <c r="AR1382" s="138" t="s">
        <v>223</v>
      </c>
      <c r="AT1382" s="138" t="s">
        <v>349</v>
      </c>
      <c r="AU1382" s="138" t="s">
        <v>84</v>
      </c>
      <c r="AY1382" s="17" t="s">
        <v>165</v>
      </c>
      <c r="BE1382" s="139">
        <f>IF(N1382="základní",J1382,0)</f>
        <v>0</v>
      </c>
      <c r="BF1382" s="139">
        <f>IF(N1382="snížená",J1382,0)</f>
        <v>0</v>
      </c>
      <c r="BG1382" s="139">
        <f>IF(N1382="zákl. přenesená",J1382,0)</f>
        <v>0</v>
      </c>
      <c r="BH1382" s="139">
        <f>IF(N1382="sníž. přenesená",J1382,0)</f>
        <v>0</v>
      </c>
      <c r="BI1382" s="139">
        <f>IF(N1382="nulová",J1382,0)</f>
        <v>0</v>
      </c>
      <c r="BJ1382" s="17" t="s">
        <v>14</v>
      </c>
      <c r="BK1382" s="139">
        <f>ROUND(I1382*H1382,2)</f>
        <v>0</v>
      </c>
      <c r="BL1382" s="17" t="s">
        <v>172</v>
      </c>
      <c r="BM1382" s="138" t="s">
        <v>1596</v>
      </c>
    </row>
    <row r="1383" spans="2:65" s="1" customFormat="1" ht="33" customHeight="1">
      <c r="B1383" s="32"/>
      <c r="C1383" s="127" t="s">
        <v>1597</v>
      </c>
      <c r="D1383" s="127" t="s">
        <v>167</v>
      </c>
      <c r="E1383" s="128" t="s">
        <v>1598</v>
      </c>
      <c r="F1383" s="129" t="s">
        <v>1599</v>
      </c>
      <c r="G1383" s="130" t="s">
        <v>182</v>
      </c>
      <c r="H1383" s="131">
        <v>49</v>
      </c>
      <c r="I1383" s="132"/>
      <c r="J1383" s="133">
        <f>ROUND(I1383*H1383,2)</f>
        <v>0</v>
      </c>
      <c r="K1383" s="129" t="s">
        <v>171</v>
      </c>
      <c r="L1383" s="32"/>
      <c r="M1383" s="134" t="s">
        <v>19</v>
      </c>
      <c r="N1383" s="135" t="s">
        <v>46</v>
      </c>
      <c r="P1383" s="136">
        <f>O1383*H1383</f>
        <v>0</v>
      </c>
      <c r="Q1383" s="136">
        <v>2.3000000000000001E-4</v>
      </c>
      <c r="R1383" s="136">
        <f>Q1383*H1383</f>
        <v>1.1270000000000001E-2</v>
      </c>
      <c r="S1383" s="136">
        <v>0</v>
      </c>
      <c r="T1383" s="137">
        <f>S1383*H1383</f>
        <v>0</v>
      </c>
      <c r="AR1383" s="138" t="s">
        <v>172</v>
      </c>
      <c r="AT1383" s="138" t="s">
        <v>167</v>
      </c>
      <c r="AU1383" s="138" t="s">
        <v>84</v>
      </c>
      <c r="AY1383" s="17" t="s">
        <v>165</v>
      </c>
      <c r="BE1383" s="139">
        <f>IF(N1383="základní",J1383,0)</f>
        <v>0</v>
      </c>
      <c r="BF1383" s="139">
        <f>IF(N1383="snížená",J1383,0)</f>
        <v>0</v>
      </c>
      <c r="BG1383" s="139">
        <f>IF(N1383="zákl. přenesená",J1383,0)</f>
        <v>0</v>
      </c>
      <c r="BH1383" s="139">
        <f>IF(N1383="sníž. přenesená",J1383,0)</f>
        <v>0</v>
      </c>
      <c r="BI1383" s="139">
        <f>IF(N1383="nulová",J1383,0)</f>
        <v>0</v>
      </c>
      <c r="BJ1383" s="17" t="s">
        <v>14</v>
      </c>
      <c r="BK1383" s="139">
        <f>ROUND(I1383*H1383,2)</f>
        <v>0</v>
      </c>
      <c r="BL1383" s="17" t="s">
        <v>172</v>
      </c>
      <c r="BM1383" s="138" t="s">
        <v>1600</v>
      </c>
    </row>
    <row r="1384" spans="2:65" s="1" customFormat="1">
      <c r="B1384" s="32"/>
      <c r="D1384" s="140" t="s">
        <v>174</v>
      </c>
      <c r="F1384" s="141" t="s">
        <v>1601</v>
      </c>
      <c r="I1384" s="142"/>
      <c r="L1384" s="32"/>
      <c r="M1384" s="143"/>
      <c r="T1384" s="53"/>
      <c r="AT1384" s="17" t="s">
        <v>174</v>
      </c>
      <c r="AU1384" s="17" t="s">
        <v>84</v>
      </c>
    </row>
    <row r="1385" spans="2:65" s="12" customFormat="1">
      <c r="B1385" s="144"/>
      <c r="D1385" s="145" t="s">
        <v>176</v>
      </c>
      <c r="E1385" s="146" t="s">
        <v>19</v>
      </c>
      <c r="F1385" s="147" t="s">
        <v>1602</v>
      </c>
      <c r="H1385" s="146" t="s">
        <v>19</v>
      </c>
      <c r="I1385" s="148"/>
      <c r="L1385" s="144"/>
      <c r="M1385" s="149"/>
      <c r="T1385" s="150"/>
      <c r="AT1385" s="146" t="s">
        <v>176</v>
      </c>
      <c r="AU1385" s="146" t="s">
        <v>84</v>
      </c>
      <c r="AV1385" s="12" t="s">
        <v>14</v>
      </c>
      <c r="AW1385" s="12" t="s">
        <v>37</v>
      </c>
      <c r="AX1385" s="12" t="s">
        <v>75</v>
      </c>
      <c r="AY1385" s="146" t="s">
        <v>165</v>
      </c>
    </row>
    <row r="1386" spans="2:65" s="13" customFormat="1">
      <c r="B1386" s="151"/>
      <c r="D1386" s="145" t="s">
        <v>176</v>
      </c>
      <c r="E1386" s="152" t="s">
        <v>19</v>
      </c>
      <c r="F1386" s="153" t="s">
        <v>84</v>
      </c>
      <c r="H1386" s="154">
        <v>2</v>
      </c>
      <c r="I1386" s="155"/>
      <c r="L1386" s="151"/>
      <c r="M1386" s="156"/>
      <c r="T1386" s="157"/>
      <c r="AT1386" s="152" t="s">
        <v>176</v>
      </c>
      <c r="AU1386" s="152" t="s">
        <v>84</v>
      </c>
      <c r="AV1386" s="13" t="s">
        <v>84</v>
      </c>
      <c r="AW1386" s="13" t="s">
        <v>37</v>
      </c>
      <c r="AX1386" s="13" t="s">
        <v>75</v>
      </c>
      <c r="AY1386" s="152" t="s">
        <v>165</v>
      </c>
    </row>
    <row r="1387" spans="2:65" s="12" customFormat="1">
      <c r="B1387" s="144"/>
      <c r="D1387" s="145" t="s">
        <v>176</v>
      </c>
      <c r="E1387" s="146" t="s">
        <v>19</v>
      </c>
      <c r="F1387" s="147" t="s">
        <v>1603</v>
      </c>
      <c r="H1387" s="146" t="s">
        <v>19</v>
      </c>
      <c r="I1387" s="148"/>
      <c r="L1387" s="144"/>
      <c r="M1387" s="149"/>
      <c r="T1387" s="150"/>
      <c r="AT1387" s="146" t="s">
        <v>176</v>
      </c>
      <c r="AU1387" s="146" t="s">
        <v>84</v>
      </c>
      <c r="AV1387" s="12" t="s">
        <v>14</v>
      </c>
      <c r="AW1387" s="12" t="s">
        <v>37</v>
      </c>
      <c r="AX1387" s="12" t="s">
        <v>75</v>
      </c>
      <c r="AY1387" s="146" t="s">
        <v>165</v>
      </c>
    </row>
    <row r="1388" spans="2:65" s="13" customFormat="1">
      <c r="B1388" s="151"/>
      <c r="D1388" s="145" t="s">
        <v>176</v>
      </c>
      <c r="E1388" s="152" t="s">
        <v>19</v>
      </c>
      <c r="F1388" s="153" t="s">
        <v>1604</v>
      </c>
      <c r="H1388" s="154">
        <v>12</v>
      </c>
      <c r="I1388" s="155"/>
      <c r="L1388" s="151"/>
      <c r="M1388" s="156"/>
      <c r="T1388" s="157"/>
      <c r="AT1388" s="152" t="s">
        <v>176</v>
      </c>
      <c r="AU1388" s="152" t="s">
        <v>84</v>
      </c>
      <c r="AV1388" s="13" t="s">
        <v>84</v>
      </c>
      <c r="AW1388" s="13" t="s">
        <v>37</v>
      </c>
      <c r="AX1388" s="13" t="s">
        <v>75</v>
      </c>
      <c r="AY1388" s="152" t="s">
        <v>165</v>
      </c>
    </row>
    <row r="1389" spans="2:65" s="12" customFormat="1">
      <c r="B1389" s="144"/>
      <c r="D1389" s="145" t="s">
        <v>176</v>
      </c>
      <c r="E1389" s="146" t="s">
        <v>19</v>
      </c>
      <c r="F1389" s="147" t="s">
        <v>1605</v>
      </c>
      <c r="H1389" s="146" t="s">
        <v>19</v>
      </c>
      <c r="I1389" s="148"/>
      <c r="L1389" s="144"/>
      <c r="M1389" s="149"/>
      <c r="T1389" s="150"/>
      <c r="AT1389" s="146" t="s">
        <v>176</v>
      </c>
      <c r="AU1389" s="146" t="s">
        <v>84</v>
      </c>
      <c r="AV1389" s="12" t="s">
        <v>14</v>
      </c>
      <c r="AW1389" s="12" t="s">
        <v>37</v>
      </c>
      <c r="AX1389" s="12" t="s">
        <v>75</v>
      </c>
      <c r="AY1389" s="146" t="s">
        <v>165</v>
      </c>
    </row>
    <row r="1390" spans="2:65" s="13" customFormat="1">
      <c r="B1390" s="151"/>
      <c r="D1390" s="145" t="s">
        <v>176</v>
      </c>
      <c r="E1390" s="152" t="s">
        <v>19</v>
      </c>
      <c r="F1390" s="153" t="s">
        <v>14</v>
      </c>
      <c r="H1390" s="154">
        <v>1</v>
      </c>
      <c r="I1390" s="155"/>
      <c r="L1390" s="151"/>
      <c r="M1390" s="156"/>
      <c r="T1390" s="157"/>
      <c r="AT1390" s="152" t="s">
        <v>176</v>
      </c>
      <c r="AU1390" s="152" t="s">
        <v>84</v>
      </c>
      <c r="AV1390" s="13" t="s">
        <v>84</v>
      </c>
      <c r="AW1390" s="13" t="s">
        <v>37</v>
      </c>
      <c r="AX1390" s="13" t="s">
        <v>75</v>
      </c>
      <c r="AY1390" s="152" t="s">
        <v>165</v>
      </c>
    </row>
    <row r="1391" spans="2:65" s="12" customFormat="1">
      <c r="B1391" s="144"/>
      <c r="D1391" s="145" t="s">
        <v>176</v>
      </c>
      <c r="E1391" s="146" t="s">
        <v>19</v>
      </c>
      <c r="F1391" s="147" t="s">
        <v>1606</v>
      </c>
      <c r="H1391" s="146" t="s">
        <v>19</v>
      </c>
      <c r="I1391" s="148"/>
      <c r="L1391" s="144"/>
      <c r="M1391" s="149"/>
      <c r="T1391" s="150"/>
      <c r="AT1391" s="146" t="s">
        <v>176</v>
      </c>
      <c r="AU1391" s="146" t="s">
        <v>84</v>
      </c>
      <c r="AV1391" s="12" t="s">
        <v>14</v>
      </c>
      <c r="AW1391" s="12" t="s">
        <v>37</v>
      </c>
      <c r="AX1391" s="12" t="s">
        <v>75</v>
      </c>
      <c r="AY1391" s="146" t="s">
        <v>165</v>
      </c>
    </row>
    <row r="1392" spans="2:65" s="13" customFormat="1">
      <c r="B1392" s="151"/>
      <c r="D1392" s="145" t="s">
        <v>176</v>
      </c>
      <c r="E1392" s="152" t="s">
        <v>19</v>
      </c>
      <c r="F1392" s="153" t="s">
        <v>294</v>
      </c>
      <c r="H1392" s="154">
        <v>18</v>
      </c>
      <c r="I1392" s="155"/>
      <c r="L1392" s="151"/>
      <c r="M1392" s="156"/>
      <c r="T1392" s="157"/>
      <c r="AT1392" s="152" t="s">
        <v>176</v>
      </c>
      <c r="AU1392" s="152" t="s">
        <v>84</v>
      </c>
      <c r="AV1392" s="13" t="s">
        <v>84</v>
      </c>
      <c r="AW1392" s="13" t="s">
        <v>37</v>
      </c>
      <c r="AX1392" s="13" t="s">
        <v>75</v>
      </c>
      <c r="AY1392" s="152" t="s">
        <v>165</v>
      </c>
    </row>
    <row r="1393" spans="2:65" s="12" customFormat="1">
      <c r="B1393" s="144"/>
      <c r="D1393" s="145" t="s">
        <v>176</v>
      </c>
      <c r="E1393" s="146" t="s">
        <v>19</v>
      </c>
      <c r="F1393" s="147" t="s">
        <v>1607</v>
      </c>
      <c r="H1393" s="146" t="s">
        <v>19</v>
      </c>
      <c r="I1393" s="148"/>
      <c r="L1393" s="144"/>
      <c r="M1393" s="149"/>
      <c r="T1393" s="150"/>
      <c r="AT1393" s="146" t="s">
        <v>176</v>
      </c>
      <c r="AU1393" s="146" t="s">
        <v>84</v>
      </c>
      <c r="AV1393" s="12" t="s">
        <v>14</v>
      </c>
      <c r="AW1393" s="12" t="s">
        <v>37</v>
      </c>
      <c r="AX1393" s="12" t="s">
        <v>75</v>
      </c>
      <c r="AY1393" s="146" t="s">
        <v>165</v>
      </c>
    </row>
    <row r="1394" spans="2:65" s="13" customFormat="1">
      <c r="B1394" s="151"/>
      <c r="D1394" s="145" t="s">
        <v>176</v>
      </c>
      <c r="E1394" s="152" t="s">
        <v>19</v>
      </c>
      <c r="F1394" s="153" t="s">
        <v>277</v>
      </c>
      <c r="H1394" s="154">
        <v>16</v>
      </c>
      <c r="I1394" s="155"/>
      <c r="L1394" s="151"/>
      <c r="M1394" s="156"/>
      <c r="T1394" s="157"/>
      <c r="AT1394" s="152" t="s">
        <v>176</v>
      </c>
      <c r="AU1394" s="152" t="s">
        <v>84</v>
      </c>
      <c r="AV1394" s="13" t="s">
        <v>84</v>
      </c>
      <c r="AW1394" s="13" t="s">
        <v>37</v>
      </c>
      <c r="AX1394" s="13" t="s">
        <v>75</v>
      </c>
      <c r="AY1394" s="152" t="s">
        <v>165</v>
      </c>
    </row>
    <row r="1395" spans="2:65" s="14" customFormat="1">
      <c r="B1395" s="158"/>
      <c r="D1395" s="145" t="s">
        <v>176</v>
      </c>
      <c r="E1395" s="159" t="s">
        <v>19</v>
      </c>
      <c r="F1395" s="160" t="s">
        <v>179</v>
      </c>
      <c r="H1395" s="161">
        <v>49</v>
      </c>
      <c r="I1395" s="162"/>
      <c r="L1395" s="158"/>
      <c r="M1395" s="163"/>
      <c r="T1395" s="164"/>
      <c r="AT1395" s="159" t="s">
        <v>176</v>
      </c>
      <c r="AU1395" s="159" t="s">
        <v>84</v>
      </c>
      <c r="AV1395" s="14" t="s">
        <v>172</v>
      </c>
      <c r="AW1395" s="14" t="s">
        <v>37</v>
      </c>
      <c r="AX1395" s="14" t="s">
        <v>14</v>
      </c>
      <c r="AY1395" s="159" t="s">
        <v>165</v>
      </c>
    </row>
    <row r="1396" spans="2:65" s="1" customFormat="1" ht="24.15" customHeight="1">
      <c r="B1396" s="32"/>
      <c r="C1396" s="165" t="s">
        <v>1608</v>
      </c>
      <c r="D1396" s="165" t="s">
        <v>349</v>
      </c>
      <c r="E1396" s="166" t="s">
        <v>1609</v>
      </c>
      <c r="F1396" s="167" t="s">
        <v>1610</v>
      </c>
      <c r="G1396" s="168" t="s">
        <v>182</v>
      </c>
      <c r="H1396" s="169">
        <v>49</v>
      </c>
      <c r="I1396" s="170"/>
      <c r="J1396" s="171">
        <f>ROUND(I1396*H1396,2)</f>
        <v>0</v>
      </c>
      <c r="K1396" s="167" t="s">
        <v>171</v>
      </c>
      <c r="L1396" s="172"/>
      <c r="M1396" s="173" t="s">
        <v>19</v>
      </c>
      <c r="N1396" s="174" t="s">
        <v>46</v>
      </c>
      <c r="P1396" s="136">
        <f>O1396*H1396</f>
        <v>0</v>
      </c>
      <c r="Q1396" s="136">
        <v>6.0000000000000002E-5</v>
      </c>
      <c r="R1396" s="136">
        <f>Q1396*H1396</f>
        <v>2.9399999999999999E-3</v>
      </c>
      <c r="S1396" s="136">
        <v>0</v>
      </c>
      <c r="T1396" s="137">
        <f>S1396*H1396</f>
        <v>0</v>
      </c>
      <c r="AR1396" s="138" t="s">
        <v>223</v>
      </c>
      <c r="AT1396" s="138" t="s">
        <v>349</v>
      </c>
      <c r="AU1396" s="138" t="s">
        <v>84</v>
      </c>
      <c r="AY1396" s="17" t="s">
        <v>165</v>
      </c>
      <c r="BE1396" s="139">
        <f>IF(N1396="základní",J1396,0)</f>
        <v>0</v>
      </c>
      <c r="BF1396" s="139">
        <f>IF(N1396="snížená",J1396,0)</f>
        <v>0</v>
      </c>
      <c r="BG1396" s="139">
        <f>IF(N1396="zákl. přenesená",J1396,0)</f>
        <v>0</v>
      </c>
      <c r="BH1396" s="139">
        <f>IF(N1396="sníž. přenesená",J1396,0)</f>
        <v>0</v>
      </c>
      <c r="BI1396" s="139">
        <f>IF(N1396="nulová",J1396,0)</f>
        <v>0</v>
      </c>
      <c r="BJ1396" s="17" t="s">
        <v>14</v>
      </c>
      <c r="BK1396" s="139">
        <f>ROUND(I1396*H1396,2)</f>
        <v>0</v>
      </c>
      <c r="BL1396" s="17" t="s">
        <v>172</v>
      </c>
      <c r="BM1396" s="138" t="s">
        <v>1611</v>
      </c>
    </row>
    <row r="1397" spans="2:65" s="1" customFormat="1" ht="33" customHeight="1">
      <c r="B1397" s="32"/>
      <c r="C1397" s="127" t="s">
        <v>1612</v>
      </c>
      <c r="D1397" s="127" t="s">
        <v>167</v>
      </c>
      <c r="E1397" s="128" t="s">
        <v>1613</v>
      </c>
      <c r="F1397" s="129" t="s">
        <v>1614</v>
      </c>
      <c r="G1397" s="130" t="s">
        <v>213</v>
      </c>
      <c r="H1397" s="131">
        <v>1.5</v>
      </c>
      <c r="I1397" s="132"/>
      <c r="J1397" s="133">
        <f>ROUND(I1397*H1397,2)</f>
        <v>0</v>
      </c>
      <c r="K1397" s="129" t="s">
        <v>171</v>
      </c>
      <c r="L1397" s="32"/>
      <c r="M1397" s="134" t="s">
        <v>19</v>
      </c>
      <c r="N1397" s="135" t="s">
        <v>46</v>
      </c>
      <c r="P1397" s="136">
        <f>O1397*H1397</f>
        <v>0</v>
      </c>
      <c r="Q1397" s="136">
        <v>0</v>
      </c>
      <c r="R1397" s="136">
        <f>Q1397*H1397</f>
        <v>0</v>
      </c>
      <c r="S1397" s="136">
        <v>2.5499999999999998</v>
      </c>
      <c r="T1397" s="137">
        <f>S1397*H1397</f>
        <v>3.8249999999999997</v>
      </c>
      <c r="AR1397" s="138" t="s">
        <v>172</v>
      </c>
      <c r="AT1397" s="138" t="s">
        <v>167</v>
      </c>
      <c r="AU1397" s="138" t="s">
        <v>84</v>
      </c>
      <c r="AY1397" s="17" t="s">
        <v>165</v>
      </c>
      <c r="BE1397" s="139">
        <f>IF(N1397="základní",J1397,0)</f>
        <v>0</v>
      </c>
      <c r="BF1397" s="139">
        <f>IF(N1397="snížená",J1397,0)</f>
        <v>0</v>
      </c>
      <c r="BG1397" s="139">
        <f>IF(N1397="zákl. přenesená",J1397,0)</f>
        <v>0</v>
      </c>
      <c r="BH1397" s="139">
        <f>IF(N1397="sníž. přenesená",J1397,0)</f>
        <v>0</v>
      </c>
      <c r="BI1397" s="139">
        <f>IF(N1397="nulová",J1397,0)</f>
        <v>0</v>
      </c>
      <c r="BJ1397" s="17" t="s">
        <v>14</v>
      </c>
      <c r="BK1397" s="139">
        <f>ROUND(I1397*H1397,2)</f>
        <v>0</v>
      </c>
      <c r="BL1397" s="17" t="s">
        <v>172</v>
      </c>
      <c r="BM1397" s="138" t="s">
        <v>1615</v>
      </c>
    </row>
    <row r="1398" spans="2:65" s="1" customFormat="1">
      <c r="B1398" s="32"/>
      <c r="D1398" s="140" t="s">
        <v>174</v>
      </c>
      <c r="F1398" s="141" t="s">
        <v>1616</v>
      </c>
      <c r="I1398" s="142"/>
      <c r="L1398" s="32"/>
      <c r="M1398" s="143"/>
      <c r="T1398" s="53"/>
      <c r="AT1398" s="17" t="s">
        <v>174</v>
      </c>
      <c r="AU1398" s="17" t="s">
        <v>84</v>
      </c>
    </row>
    <row r="1399" spans="2:65" s="12" customFormat="1">
      <c r="B1399" s="144"/>
      <c r="D1399" s="145" t="s">
        <v>176</v>
      </c>
      <c r="E1399" s="146" t="s">
        <v>19</v>
      </c>
      <c r="F1399" s="147" t="s">
        <v>1617</v>
      </c>
      <c r="H1399" s="146" t="s">
        <v>19</v>
      </c>
      <c r="I1399" s="148"/>
      <c r="L1399" s="144"/>
      <c r="M1399" s="149"/>
      <c r="T1399" s="150"/>
      <c r="AT1399" s="146" t="s">
        <v>176</v>
      </c>
      <c r="AU1399" s="146" t="s">
        <v>84</v>
      </c>
      <c r="AV1399" s="12" t="s">
        <v>14</v>
      </c>
      <c r="AW1399" s="12" t="s">
        <v>37</v>
      </c>
      <c r="AX1399" s="12" t="s">
        <v>75</v>
      </c>
      <c r="AY1399" s="146" t="s">
        <v>165</v>
      </c>
    </row>
    <row r="1400" spans="2:65" s="13" customFormat="1">
      <c r="B1400" s="151"/>
      <c r="D1400" s="145" t="s">
        <v>176</v>
      </c>
      <c r="E1400" s="152" t="s">
        <v>19</v>
      </c>
      <c r="F1400" s="153" t="s">
        <v>1618</v>
      </c>
      <c r="H1400" s="154">
        <v>1.5</v>
      </c>
      <c r="I1400" s="155"/>
      <c r="L1400" s="151"/>
      <c r="M1400" s="156"/>
      <c r="T1400" s="157"/>
      <c r="AT1400" s="152" t="s">
        <v>176</v>
      </c>
      <c r="AU1400" s="152" t="s">
        <v>84</v>
      </c>
      <c r="AV1400" s="13" t="s">
        <v>84</v>
      </c>
      <c r="AW1400" s="13" t="s">
        <v>37</v>
      </c>
      <c r="AX1400" s="13" t="s">
        <v>75</v>
      </c>
      <c r="AY1400" s="152" t="s">
        <v>165</v>
      </c>
    </row>
    <row r="1401" spans="2:65" s="14" customFormat="1">
      <c r="B1401" s="158"/>
      <c r="D1401" s="145" t="s">
        <v>176</v>
      </c>
      <c r="E1401" s="159" t="s">
        <v>19</v>
      </c>
      <c r="F1401" s="160" t="s">
        <v>179</v>
      </c>
      <c r="H1401" s="161">
        <v>1.5</v>
      </c>
      <c r="I1401" s="162"/>
      <c r="L1401" s="158"/>
      <c r="M1401" s="163"/>
      <c r="T1401" s="164"/>
      <c r="AT1401" s="159" t="s">
        <v>176</v>
      </c>
      <c r="AU1401" s="159" t="s">
        <v>84</v>
      </c>
      <c r="AV1401" s="14" t="s">
        <v>172</v>
      </c>
      <c r="AW1401" s="14" t="s">
        <v>37</v>
      </c>
      <c r="AX1401" s="14" t="s">
        <v>14</v>
      </c>
      <c r="AY1401" s="159" t="s">
        <v>165</v>
      </c>
    </row>
    <row r="1402" spans="2:65" s="1" customFormat="1" ht="24.15" customHeight="1">
      <c r="B1402" s="32"/>
      <c r="C1402" s="127" t="s">
        <v>1619</v>
      </c>
      <c r="D1402" s="127" t="s">
        <v>167</v>
      </c>
      <c r="E1402" s="128" t="s">
        <v>1620</v>
      </c>
      <c r="F1402" s="129" t="s">
        <v>1621</v>
      </c>
      <c r="G1402" s="130" t="s">
        <v>170</v>
      </c>
      <c r="H1402" s="131">
        <v>7.65</v>
      </c>
      <c r="I1402" s="132"/>
      <c r="J1402" s="133">
        <f>ROUND(I1402*H1402,2)</f>
        <v>0</v>
      </c>
      <c r="K1402" s="129" t="s">
        <v>171</v>
      </c>
      <c r="L1402" s="32"/>
      <c r="M1402" s="134" t="s">
        <v>19</v>
      </c>
      <c r="N1402" s="135" t="s">
        <v>46</v>
      </c>
      <c r="P1402" s="136">
        <f>O1402*H1402</f>
        <v>0</v>
      </c>
      <c r="Q1402" s="136">
        <v>0</v>
      </c>
      <c r="R1402" s="136">
        <f>Q1402*H1402</f>
        <v>0</v>
      </c>
      <c r="S1402" s="136">
        <v>0.308</v>
      </c>
      <c r="T1402" s="137">
        <f>S1402*H1402</f>
        <v>2.3562000000000003</v>
      </c>
      <c r="AR1402" s="138" t="s">
        <v>172</v>
      </c>
      <c r="AT1402" s="138" t="s">
        <v>167</v>
      </c>
      <c r="AU1402" s="138" t="s">
        <v>84</v>
      </c>
      <c r="AY1402" s="17" t="s">
        <v>165</v>
      </c>
      <c r="BE1402" s="139">
        <f>IF(N1402="základní",J1402,0)</f>
        <v>0</v>
      </c>
      <c r="BF1402" s="139">
        <f>IF(N1402="snížená",J1402,0)</f>
        <v>0</v>
      </c>
      <c r="BG1402" s="139">
        <f>IF(N1402="zákl. přenesená",J1402,0)</f>
        <v>0</v>
      </c>
      <c r="BH1402" s="139">
        <f>IF(N1402="sníž. přenesená",J1402,0)</f>
        <v>0</v>
      </c>
      <c r="BI1402" s="139">
        <f>IF(N1402="nulová",J1402,0)</f>
        <v>0</v>
      </c>
      <c r="BJ1402" s="17" t="s">
        <v>14</v>
      </c>
      <c r="BK1402" s="139">
        <f>ROUND(I1402*H1402,2)</f>
        <v>0</v>
      </c>
      <c r="BL1402" s="17" t="s">
        <v>172</v>
      </c>
      <c r="BM1402" s="138" t="s">
        <v>1622</v>
      </c>
    </row>
    <row r="1403" spans="2:65" s="1" customFormat="1">
      <c r="B1403" s="32"/>
      <c r="D1403" s="140" t="s">
        <v>174</v>
      </c>
      <c r="F1403" s="141" t="s">
        <v>1623</v>
      </c>
      <c r="I1403" s="142"/>
      <c r="L1403" s="32"/>
      <c r="M1403" s="143"/>
      <c r="T1403" s="53"/>
      <c r="AT1403" s="17" t="s">
        <v>174</v>
      </c>
      <c r="AU1403" s="17" t="s">
        <v>84</v>
      </c>
    </row>
    <row r="1404" spans="2:65" s="12" customFormat="1" ht="20.399999999999999">
      <c r="B1404" s="144"/>
      <c r="D1404" s="145" t="s">
        <v>176</v>
      </c>
      <c r="E1404" s="146" t="s">
        <v>19</v>
      </c>
      <c r="F1404" s="147" t="s">
        <v>1624</v>
      </c>
      <c r="H1404" s="146" t="s">
        <v>19</v>
      </c>
      <c r="I1404" s="148"/>
      <c r="L1404" s="144"/>
      <c r="M1404" s="149"/>
      <c r="T1404" s="150"/>
      <c r="AT1404" s="146" t="s">
        <v>176</v>
      </c>
      <c r="AU1404" s="146" t="s">
        <v>84</v>
      </c>
      <c r="AV1404" s="12" t="s">
        <v>14</v>
      </c>
      <c r="AW1404" s="12" t="s">
        <v>37</v>
      </c>
      <c r="AX1404" s="12" t="s">
        <v>75</v>
      </c>
      <c r="AY1404" s="146" t="s">
        <v>165</v>
      </c>
    </row>
    <row r="1405" spans="2:65" s="13" customFormat="1">
      <c r="B1405" s="151"/>
      <c r="D1405" s="145" t="s">
        <v>176</v>
      </c>
      <c r="E1405" s="152" t="s">
        <v>19</v>
      </c>
      <c r="F1405" s="153" t="s">
        <v>1625</v>
      </c>
      <c r="H1405" s="154">
        <v>7.65</v>
      </c>
      <c r="I1405" s="155"/>
      <c r="L1405" s="151"/>
      <c r="M1405" s="156"/>
      <c r="T1405" s="157"/>
      <c r="AT1405" s="152" t="s">
        <v>176</v>
      </c>
      <c r="AU1405" s="152" t="s">
        <v>84</v>
      </c>
      <c r="AV1405" s="13" t="s">
        <v>84</v>
      </c>
      <c r="AW1405" s="13" t="s">
        <v>37</v>
      </c>
      <c r="AX1405" s="13" t="s">
        <v>75</v>
      </c>
      <c r="AY1405" s="152" t="s">
        <v>165</v>
      </c>
    </row>
    <row r="1406" spans="2:65" s="14" customFormat="1">
      <c r="B1406" s="158"/>
      <c r="D1406" s="145" t="s">
        <v>176</v>
      </c>
      <c r="E1406" s="159" t="s">
        <v>19</v>
      </c>
      <c r="F1406" s="160" t="s">
        <v>179</v>
      </c>
      <c r="H1406" s="161">
        <v>7.65</v>
      </c>
      <c r="I1406" s="162"/>
      <c r="L1406" s="158"/>
      <c r="M1406" s="163"/>
      <c r="T1406" s="164"/>
      <c r="AT1406" s="159" t="s">
        <v>176</v>
      </c>
      <c r="AU1406" s="159" t="s">
        <v>84</v>
      </c>
      <c r="AV1406" s="14" t="s">
        <v>172</v>
      </c>
      <c r="AW1406" s="14" t="s">
        <v>37</v>
      </c>
      <c r="AX1406" s="14" t="s">
        <v>14</v>
      </c>
      <c r="AY1406" s="159" t="s">
        <v>165</v>
      </c>
    </row>
    <row r="1407" spans="2:65" s="1" customFormat="1" ht="37.950000000000003" customHeight="1">
      <c r="B1407" s="32"/>
      <c r="C1407" s="127" t="s">
        <v>1626</v>
      </c>
      <c r="D1407" s="127" t="s">
        <v>167</v>
      </c>
      <c r="E1407" s="128" t="s">
        <v>1627</v>
      </c>
      <c r="F1407" s="129" t="s">
        <v>1628</v>
      </c>
      <c r="G1407" s="130" t="s">
        <v>213</v>
      </c>
      <c r="H1407" s="131">
        <v>22.518999999999998</v>
      </c>
      <c r="I1407" s="132"/>
      <c r="J1407" s="133">
        <f>ROUND(I1407*H1407,2)</f>
        <v>0</v>
      </c>
      <c r="K1407" s="129" t="s">
        <v>171</v>
      </c>
      <c r="L1407" s="32"/>
      <c r="M1407" s="134" t="s">
        <v>19</v>
      </c>
      <c r="N1407" s="135" t="s">
        <v>46</v>
      </c>
      <c r="P1407" s="136">
        <f>O1407*H1407</f>
        <v>0</v>
      </c>
      <c r="Q1407" s="136">
        <v>0</v>
      </c>
      <c r="R1407" s="136">
        <f>Q1407*H1407</f>
        <v>0</v>
      </c>
      <c r="S1407" s="136">
        <v>1</v>
      </c>
      <c r="T1407" s="137">
        <f>S1407*H1407</f>
        <v>22.518999999999998</v>
      </c>
      <c r="AR1407" s="138" t="s">
        <v>172</v>
      </c>
      <c r="AT1407" s="138" t="s">
        <v>167</v>
      </c>
      <c r="AU1407" s="138" t="s">
        <v>84</v>
      </c>
      <c r="AY1407" s="17" t="s">
        <v>165</v>
      </c>
      <c r="BE1407" s="139">
        <f>IF(N1407="základní",J1407,0)</f>
        <v>0</v>
      </c>
      <c r="BF1407" s="139">
        <f>IF(N1407="snížená",J1407,0)</f>
        <v>0</v>
      </c>
      <c r="BG1407" s="139">
        <f>IF(N1407="zákl. přenesená",J1407,0)</f>
        <v>0</v>
      </c>
      <c r="BH1407" s="139">
        <f>IF(N1407="sníž. přenesená",J1407,0)</f>
        <v>0</v>
      </c>
      <c r="BI1407" s="139">
        <f>IF(N1407="nulová",J1407,0)</f>
        <v>0</v>
      </c>
      <c r="BJ1407" s="17" t="s">
        <v>14</v>
      </c>
      <c r="BK1407" s="139">
        <f>ROUND(I1407*H1407,2)</f>
        <v>0</v>
      </c>
      <c r="BL1407" s="17" t="s">
        <v>172</v>
      </c>
      <c r="BM1407" s="138" t="s">
        <v>1629</v>
      </c>
    </row>
    <row r="1408" spans="2:65" s="1" customFormat="1">
      <c r="B1408" s="32"/>
      <c r="D1408" s="140" t="s">
        <v>174</v>
      </c>
      <c r="F1408" s="141" t="s">
        <v>1630</v>
      </c>
      <c r="I1408" s="142"/>
      <c r="L1408" s="32"/>
      <c r="M1408" s="143"/>
      <c r="T1408" s="53"/>
      <c r="AT1408" s="17" t="s">
        <v>174</v>
      </c>
      <c r="AU1408" s="17" t="s">
        <v>84</v>
      </c>
    </row>
    <row r="1409" spans="2:65" s="12" customFormat="1">
      <c r="B1409" s="144"/>
      <c r="D1409" s="145" t="s">
        <v>176</v>
      </c>
      <c r="E1409" s="146" t="s">
        <v>19</v>
      </c>
      <c r="F1409" s="147" t="s">
        <v>1631</v>
      </c>
      <c r="H1409" s="146" t="s">
        <v>19</v>
      </c>
      <c r="I1409" s="148"/>
      <c r="L1409" s="144"/>
      <c r="M1409" s="149"/>
      <c r="T1409" s="150"/>
      <c r="AT1409" s="146" t="s">
        <v>176</v>
      </c>
      <c r="AU1409" s="146" t="s">
        <v>84</v>
      </c>
      <c r="AV1409" s="12" t="s">
        <v>14</v>
      </c>
      <c r="AW1409" s="12" t="s">
        <v>37</v>
      </c>
      <c r="AX1409" s="12" t="s">
        <v>75</v>
      </c>
      <c r="AY1409" s="146" t="s">
        <v>165</v>
      </c>
    </row>
    <row r="1410" spans="2:65" s="13" customFormat="1">
      <c r="B1410" s="151"/>
      <c r="D1410" s="145" t="s">
        <v>176</v>
      </c>
      <c r="E1410" s="152" t="s">
        <v>19</v>
      </c>
      <c r="F1410" s="153" t="s">
        <v>1632</v>
      </c>
      <c r="H1410" s="154">
        <v>4.6070000000000002</v>
      </c>
      <c r="I1410" s="155"/>
      <c r="L1410" s="151"/>
      <c r="M1410" s="156"/>
      <c r="T1410" s="157"/>
      <c r="AT1410" s="152" t="s">
        <v>176</v>
      </c>
      <c r="AU1410" s="152" t="s">
        <v>84</v>
      </c>
      <c r="AV1410" s="13" t="s">
        <v>84</v>
      </c>
      <c r="AW1410" s="13" t="s">
        <v>37</v>
      </c>
      <c r="AX1410" s="13" t="s">
        <v>75</v>
      </c>
      <c r="AY1410" s="152" t="s">
        <v>165</v>
      </c>
    </row>
    <row r="1411" spans="2:65" s="13" customFormat="1" ht="20.399999999999999">
      <c r="B1411" s="151"/>
      <c r="D1411" s="145" t="s">
        <v>176</v>
      </c>
      <c r="E1411" s="152" t="s">
        <v>19</v>
      </c>
      <c r="F1411" s="153" t="s">
        <v>1633</v>
      </c>
      <c r="H1411" s="154">
        <v>17.911999999999999</v>
      </c>
      <c r="I1411" s="155"/>
      <c r="L1411" s="151"/>
      <c r="M1411" s="156"/>
      <c r="T1411" s="157"/>
      <c r="AT1411" s="152" t="s">
        <v>176</v>
      </c>
      <c r="AU1411" s="152" t="s">
        <v>84</v>
      </c>
      <c r="AV1411" s="13" t="s">
        <v>84</v>
      </c>
      <c r="AW1411" s="13" t="s">
        <v>37</v>
      </c>
      <c r="AX1411" s="13" t="s">
        <v>75</v>
      </c>
      <c r="AY1411" s="152" t="s">
        <v>165</v>
      </c>
    </row>
    <row r="1412" spans="2:65" s="14" customFormat="1">
      <c r="B1412" s="158"/>
      <c r="D1412" s="145" t="s">
        <v>176</v>
      </c>
      <c r="E1412" s="159" t="s">
        <v>19</v>
      </c>
      <c r="F1412" s="160" t="s">
        <v>179</v>
      </c>
      <c r="H1412" s="161">
        <v>22.518999999999998</v>
      </c>
      <c r="I1412" s="162"/>
      <c r="L1412" s="158"/>
      <c r="M1412" s="163"/>
      <c r="T1412" s="164"/>
      <c r="AT1412" s="159" t="s">
        <v>176</v>
      </c>
      <c r="AU1412" s="159" t="s">
        <v>84</v>
      </c>
      <c r="AV1412" s="14" t="s">
        <v>172</v>
      </c>
      <c r="AW1412" s="14" t="s">
        <v>37</v>
      </c>
      <c r="AX1412" s="14" t="s">
        <v>14</v>
      </c>
      <c r="AY1412" s="159" t="s">
        <v>165</v>
      </c>
    </row>
    <row r="1413" spans="2:65" s="1" customFormat="1" ht="24.15" customHeight="1">
      <c r="B1413" s="32"/>
      <c r="C1413" s="127" t="s">
        <v>1634</v>
      </c>
      <c r="D1413" s="127" t="s">
        <v>167</v>
      </c>
      <c r="E1413" s="128" t="s">
        <v>1635</v>
      </c>
      <c r="F1413" s="129" t="s">
        <v>1636</v>
      </c>
      <c r="G1413" s="130" t="s">
        <v>213</v>
      </c>
      <c r="H1413" s="131">
        <v>4.7690000000000001</v>
      </c>
      <c r="I1413" s="132"/>
      <c r="J1413" s="133">
        <f>ROUND(I1413*H1413,2)</f>
        <v>0</v>
      </c>
      <c r="K1413" s="129" t="s">
        <v>171</v>
      </c>
      <c r="L1413" s="32"/>
      <c r="M1413" s="134" t="s">
        <v>19</v>
      </c>
      <c r="N1413" s="135" t="s">
        <v>46</v>
      </c>
      <c r="P1413" s="136">
        <f>O1413*H1413</f>
        <v>0</v>
      </c>
      <c r="Q1413" s="136">
        <v>0</v>
      </c>
      <c r="R1413" s="136">
        <f>Q1413*H1413</f>
        <v>0</v>
      </c>
      <c r="S1413" s="136">
        <v>2.4</v>
      </c>
      <c r="T1413" s="137">
        <f>S1413*H1413</f>
        <v>11.445600000000001</v>
      </c>
      <c r="AR1413" s="138" t="s">
        <v>172</v>
      </c>
      <c r="AT1413" s="138" t="s">
        <v>167</v>
      </c>
      <c r="AU1413" s="138" t="s">
        <v>84</v>
      </c>
      <c r="AY1413" s="17" t="s">
        <v>165</v>
      </c>
      <c r="BE1413" s="139">
        <f>IF(N1413="základní",J1413,0)</f>
        <v>0</v>
      </c>
      <c r="BF1413" s="139">
        <f>IF(N1413="snížená",J1413,0)</f>
        <v>0</v>
      </c>
      <c r="BG1413" s="139">
        <f>IF(N1413="zákl. přenesená",J1413,0)</f>
        <v>0</v>
      </c>
      <c r="BH1413" s="139">
        <f>IF(N1413="sníž. přenesená",J1413,0)</f>
        <v>0</v>
      </c>
      <c r="BI1413" s="139">
        <f>IF(N1413="nulová",J1413,0)</f>
        <v>0</v>
      </c>
      <c r="BJ1413" s="17" t="s">
        <v>14</v>
      </c>
      <c r="BK1413" s="139">
        <f>ROUND(I1413*H1413,2)</f>
        <v>0</v>
      </c>
      <c r="BL1413" s="17" t="s">
        <v>172</v>
      </c>
      <c r="BM1413" s="138" t="s">
        <v>1637</v>
      </c>
    </row>
    <row r="1414" spans="2:65" s="1" customFormat="1">
      <c r="B1414" s="32"/>
      <c r="D1414" s="140" t="s">
        <v>174</v>
      </c>
      <c r="F1414" s="141" t="s">
        <v>1638</v>
      </c>
      <c r="I1414" s="142"/>
      <c r="L1414" s="32"/>
      <c r="M1414" s="143"/>
      <c r="T1414" s="53"/>
      <c r="AT1414" s="17" t="s">
        <v>174</v>
      </c>
      <c r="AU1414" s="17" t="s">
        <v>84</v>
      </c>
    </row>
    <row r="1415" spans="2:65" s="12" customFormat="1">
      <c r="B1415" s="144"/>
      <c r="D1415" s="145" t="s">
        <v>176</v>
      </c>
      <c r="E1415" s="146" t="s">
        <v>19</v>
      </c>
      <c r="F1415" s="147" t="s">
        <v>1639</v>
      </c>
      <c r="H1415" s="146" t="s">
        <v>19</v>
      </c>
      <c r="I1415" s="148"/>
      <c r="L1415" s="144"/>
      <c r="M1415" s="149"/>
      <c r="T1415" s="150"/>
      <c r="AT1415" s="146" t="s">
        <v>176</v>
      </c>
      <c r="AU1415" s="146" t="s">
        <v>84</v>
      </c>
      <c r="AV1415" s="12" t="s">
        <v>14</v>
      </c>
      <c r="AW1415" s="12" t="s">
        <v>37</v>
      </c>
      <c r="AX1415" s="12" t="s">
        <v>75</v>
      </c>
      <c r="AY1415" s="146" t="s">
        <v>165</v>
      </c>
    </row>
    <row r="1416" spans="2:65" s="13" customFormat="1">
      <c r="B1416" s="151"/>
      <c r="D1416" s="145" t="s">
        <v>176</v>
      </c>
      <c r="E1416" s="152" t="s">
        <v>19</v>
      </c>
      <c r="F1416" s="153" t="s">
        <v>1640</v>
      </c>
      <c r="H1416" s="154">
        <v>4.7690000000000001</v>
      </c>
      <c r="I1416" s="155"/>
      <c r="L1416" s="151"/>
      <c r="M1416" s="156"/>
      <c r="T1416" s="157"/>
      <c r="AT1416" s="152" t="s">
        <v>176</v>
      </c>
      <c r="AU1416" s="152" t="s">
        <v>84</v>
      </c>
      <c r="AV1416" s="13" t="s">
        <v>84</v>
      </c>
      <c r="AW1416" s="13" t="s">
        <v>37</v>
      </c>
      <c r="AX1416" s="13" t="s">
        <v>75</v>
      </c>
      <c r="AY1416" s="152" t="s">
        <v>165</v>
      </c>
    </row>
    <row r="1417" spans="2:65" s="14" customFormat="1">
      <c r="B1417" s="158"/>
      <c r="D1417" s="145" t="s">
        <v>176</v>
      </c>
      <c r="E1417" s="159" t="s">
        <v>19</v>
      </c>
      <c r="F1417" s="160" t="s">
        <v>179</v>
      </c>
      <c r="H1417" s="161">
        <v>4.7690000000000001</v>
      </c>
      <c r="I1417" s="162"/>
      <c r="L1417" s="158"/>
      <c r="M1417" s="163"/>
      <c r="T1417" s="164"/>
      <c r="AT1417" s="159" t="s">
        <v>176</v>
      </c>
      <c r="AU1417" s="159" t="s">
        <v>84</v>
      </c>
      <c r="AV1417" s="14" t="s">
        <v>172</v>
      </c>
      <c r="AW1417" s="14" t="s">
        <v>37</v>
      </c>
      <c r="AX1417" s="14" t="s">
        <v>14</v>
      </c>
      <c r="AY1417" s="159" t="s">
        <v>165</v>
      </c>
    </row>
    <row r="1418" spans="2:65" s="1" customFormat="1" ht="24.15" customHeight="1">
      <c r="B1418" s="32"/>
      <c r="C1418" s="127" t="s">
        <v>1641</v>
      </c>
      <c r="D1418" s="127" t="s">
        <v>167</v>
      </c>
      <c r="E1418" s="128" t="s">
        <v>1642</v>
      </c>
      <c r="F1418" s="129" t="s">
        <v>1643</v>
      </c>
      <c r="G1418" s="130" t="s">
        <v>213</v>
      </c>
      <c r="H1418" s="131">
        <v>2.9279999999999999</v>
      </c>
      <c r="I1418" s="132"/>
      <c r="J1418" s="133">
        <f>ROUND(I1418*H1418,2)</f>
        <v>0</v>
      </c>
      <c r="K1418" s="129" t="s">
        <v>171</v>
      </c>
      <c r="L1418" s="32"/>
      <c r="M1418" s="134" t="s">
        <v>19</v>
      </c>
      <c r="N1418" s="135" t="s">
        <v>46</v>
      </c>
      <c r="P1418" s="136">
        <f>O1418*H1418</f>
        <v>0</v>
      </c>
      <c r="Q1418" s="136">
        <v>0</v>
      </c>
      <c r="R1418" s="136">
        <f>Q1418*H1418</f>
        <v>0</v>
      </c>
      <c r="S1418" s="136">
        <v>2.4</v>
      </c>
      <c r="T1418" s="137">
        <f>S1418*H1418</f>
        <v>7.0271999999999997</v>
      </c>
      <c r="AR1418" s="138" t="s">
        <v>172</v>
      </c>
      <c r="AT1418" s="138" t="s">
        <v>167</v>
      </c>
      <c r="AU1418" s="138" t="s">
        <v>84</v>
      </c>
      <c r="AY1418" s="17" t="s">
        <v>165</v>
      </c>
      <c r="BE1418" s="139">
        <f>IF(N1418="základní",J1418,0)</f>
        <v>0</v>
      </c>
      <c r="BF1418" s="139">
        <f>IF(N1418="snížená",J1418,0)</f>
        <v>0</v>
      </c>
      <c r="BG1418" s="139">
        <f>IF(N1418="zákl. přenesená",J1418,0)</f>
        <v>0</v>
      </c>
      <c r="BH1418" s="139">
        <f>IF(N1418="sníž. přenesená",J1418,0)</f>
        <v>0</v>
      </c>
      <c r="BI1418" s="139">
        <f>IF(N1418="nulová",J1418,0)</f>
        <v>0</v>
      </c>
      <c r="BJ1418" s="17" t="s">
        <v>14</v>
      </c>
      <c r="BK1418" s="139">
        <f>ROUND(I1418*H1418,2)</f>
        <v>0</v>
      </c>
      <c r="BL1418" s="17" t="s">
        <v>172</v>
      </c>
      <c r="BM1418" s="138" t="s">
        <v>1644</v>
      </c>
    </row>
    <row r="1419" spans="2:65" s="1" customFormat="1">
      <c r="B1419" s="32"/>
      <c r="D1419" s="140" t="s">
        <v>174</v>
      </c>
      <c r="F1419" s="141" t="s">
        <v>1645</v>
      </c>
      <c r="I1419" s="142"/>
      <c r="L1419" s="32"/>
      <c r="M1419" s="143"/>
      <c r="T1419" s="53"/>
      <c r="AT1419" s="17" t="s">
        <v>174</v>
      </c>
      <c r="AU1419" s="17" t="s">
        <v>84</v>
      </c>
    </row>
    <row r="1420" spans="2:65" s="12" customFormat="1">
      <c r="B1420" s="144"/>
      <c r="D1420" s="145" t="s">
        <v>176</v>
      </c>
      <c r="E1420" s="146" t="s">
        <v>19</v>
      </c>
      <c r="F1420" s="147" t="s">
        <v>1646</v>
      </c>
      <c r="H1420" s="146" t="s">
        <v>19</v>
      </c>
      <c r="I1420" s="148"/>
      <c r="L1420" s="144"/>
      <c r="M1420" s="149"/>
      <c r="T1420" s="150"/>
      <c r="AT1420" s="146" t="s">
        <v>176</v>
      </c>
      <c r="AU1420" s="146" t="s">
        <v>84</v>
      </c>
      <c r="AV1420" s="12" t="s">
        <v>14</v>
      </c>
      <c r="AW1420" s="12" t="s">
        <v>37</v>
      </c>
      <c r="AX1420" s="12" t="s">
        <v>75</v>
      </c>
      <c r="AY1420" s="146" t="s">
        <v>165</v>
      </c>
    </row>
    <row r="1421" spans="2:65" s="13" customFormat="1">
      <c r="B1421" s="151"/>
      <c r="D1421" s="145" t="s">
        <v>176</v>
      </c>
      <c r="E1421" s="152" t="s">
        <v>19</v>
      </c>
      <c r="F1421" s="153" t="s">
        <v>1647</v>
      </c>
      <c r="H1421" s="154">
        <v>2.516</v>
      </c>
      <c r="I1421" s="155"/>
      <c r="L1421" s="151"/>
      <c r="M1421" s="156"/>
      <c r="T1421" s="157"/>
      <c r="AT1421" s="152" t="s">
        <v>176</v>
      </c>
      <c r="AU1421" s="152" t="s">
        <v>84</v>
      </c>
      <c r="AV1421" s="13" t="s">
        <v>84</v>
      </c>
      <c r="AW1421" s="13" t="s">
        <v>37</v>
      </c>
      <c r="AX1421" s="13" t="s">
        <v>75</v>
      </c>
      <c r="AY1421" s="152" t="s">
        <v>165</v>
      </c>
    </row>
    <row r="1422" spans="2:65" s="12" customFormat="1">
      <c r="B1422" s="144"/>
      <c r="D1422" s="145" t="s">
        <v>176</v>
      </c>
      <c r="E1422" s="146" t="s">
        <v>19</v>
      </c>
      <c r="F1422" s="147" t="s">
        <v>1648</v>
      </c>
      <c r="H1422" s="146" t="s">
        <v>19</v>
      </c>
      <c r="I1422" s="148"/>
      <c r="L1422" s="144"/>
      <c r="M1422" s="149"/>
      <c r="T1422" s="150"/>
      <c r="AT1422" s="146" t="s">
        <v>176</v>
      </c>
      <c r="AU1422" s="146" t="s">
        <v>84</v>
      </c>
      <c r="AV1422" s="12" t="s">
        <v>14</v>
      </c>
      <c r="AW1422" s="12" t="s">
        <v>37</v>
      </c>
      <c r="AX1422" s="12" t="s">
        <v>75</v>
      </c>
      <c r="AY1422" s="146" t="s">
        <v>165</v>
      </c>
    </row>
    <row r="1423" spans="2:65" s="13" customFormat="1">
      <c r="B1423" s="151"/>
      <c r="D1423" s="145" t="s">
        <v>176</v>
      </c>
      <c r="E1423" s="152" t="s">
        <v>19</v>
      </c>
      <c r="F1423" s="153" t="s">
        <v>1649</v>
      </c>
      <c r="H1423" s="154">
        <v>0.24</v>
      </c>
      <c r="I1423" s="155"/>
      <c r="L1423" s="151"/>
      <c r="M1423" s="156"/>
      <c r="T1423" s="157"/>
      <c r="AT1423" s="152" t="s">
        <v>176</v>
      </c>
      <c r="AU1423" s="152" t="s">
        <v>84</v>
      </c>
      <c r="AV1423" s="13" t="s">
        <v>84</v>
      </c>
      <c r="AW1423" s="13" t="s">
        <v>37</v>
      </c>
      <c r="AX1423" s="13" t="s">
        <v>75</v>
      </c>
      <c r="AY1423" s="152" t="s">
        <v>165</v>
      </c>
    </row>
    <row r="1424" spans="2:65" s="12" customFormat="1">
      <c r="B1424" s="144"/>
      <c r="D1424" s="145" t="s">
        <v>176</v>
      </c>
      <c r="E1424" s="146" t="s">
        <v>19</v>
      </c>
      <c r="F1424" s="147" t="s">
        <v>1650</v>
      </c>
      <c r="H1424" s="146" t="s">
        <v>19</v>
      </c>
      <c r="I1424" s="148"/>
      <c r="L1424" s="144"/>
      <c r="M1424" s="149"/>
      <c r="T1424" s="150"/>
      <c r="AT1424" s="146" t="s">
        <v>176</v>
      </c>
      <c r="AU1424" s="146" t="s">
        <v>84</v>
      </c>
      <c r="AV1424" s="12" t="s">
        <v>14</v>
      </c>
      <c r="AW1424" s="12" t="s">
        <v>37</v>
      </c>
      <c r="AX1424" s="12" t="s">
        <v>75</v>
      </c>
      <c r="AY1424" s="146" t="s">
        <v>165</v>
      </c>
    </row>
    <row r="1425" spans="2:65" s="13" customFormat="1">
      <c r="B1425" s="151"/>
      <c r="D1425" s="145" t="s">
        <v>176</v>
      </c>
      <c r="E1425" s="152" t="s">
        <v>19</v>
      </c>
      <c r="F1425" s="153" t="s">
        <v>1651</v>
      </c>
      <c r="H1425" s="154">
        <v>0.17199999999999999</v>
      </c>
      <c r="I1425" s="155"/>
      <c r="L1425" s="151"/>
      <c r="M1425" s="156"/>
      <c r="T1425" s="157"/>
      <c r="AT1425" s="152" t="s">
        <v>176</v>
      </c>
      <c r="AU1425" s="152" t="s">
        <v>84</v>
      </c>
      <c r="AV1425" s="13" t="s">
        <v>84</v>
      </c>
      <c r="AW1425" s="13" t="s">
        <v>37</v>
      </c>
      <c r="AX1425" s="13" t="s">
        <v>75</v>
      </c>
      <c r="AY1425" s="152" t="s">
        <v>165</v>
      </c>
    </row>
    <row r="1426" spans="2:65" s="14" customFormat="1">
      <c r="B1426" s="158"/>
      <c r="D1426" s="145" t="s">
        <v>176</v>
      </c>
      <c r="E1426" s="159" t="s">
        <v>19</v>
      </c>
      <c r="F1426" s="160" t="s">
        <v>179</v>
      </c>
      <c r="H1426" s="161">
        <v>2.9279999999999999</v>
      </c>
      <c r="I1426" s="162"/>
      <c r="L1426" s="158"/>
      <c r="M1426" s="163"/>
      <c r="T1426" s="164"/>
      <c r="AT1426" s="159" t="s">
        <v>176</v>
      </c>
      <c r="AU1426" s="159" t="s">
        <v>84</v>
      </c>
      <c r="AV1426" s="14" t="s">
        <v>172</v>
      </c>
      <c r="AW1426" s="14" t="s">
        <v>37</v>
      </c>
      <c r="AX1426" s="14" t="s">
        <v>14</v>
      </c>
      <c r="AY1426" s="159" t="s">
        <v>165</v>
      </c>
    </row>
    <row r="1427" spans="2:65" s="1" customFormat="1" ht="37.950000000000003" customHeight="1">
      <c r="B1427" s="32"/>
      <c r="C1427" s="127" t="s">
        <v>1652</v>
      </c>
      <c r="D1427" s="127" t="s">
        <v>167</v>
      </c>
      <c r="E1427" s="128" t="s">
        <v>1653</v>
      </c>
      <c r="F1427" s="129" t="s">
        <v>1654</v>
      </c>
      <c r="G1427" s="130" t="s">
        <v>307</v>
      </c>
      <c r="H1427" s="131">
        <v>0.85899999999999999</v>
      </c>
      <c r="I1427" s="132"/>
      <c r="J1427" s="133">
        <f>ROUND(I1427*H1427,2)</f>
        <v>0</v>
      </c>
      <c r="K1427" s="129" t="s">
        <v>171</v>
      </c>
      <c r="L1427" s="32"/>
      <c r="M1427" s="134" t="s">
        <v>19</v>
      </c>
      <c r="N1427" s="135" t="s">
        <v>46</v>
      </c>
      <c r="P1427" s="136">
        <f>O1427*H1427</f>
        <v>0</v>
      </c>
      <c r="Q1427" s="136">
        <v>0</v>
      </c>
      <c r="R1427" s="136">
        <f>Q1427*H1427</f>
        <v>0</v>
      </c>
      <c r="S1427" s="136">
        <v>1.2609999999999999</v>
      </c>
      <c r="T1427" s="137">
        <f>S1427*H1427</f>
        <v>1.0831989999999998</v>
      </c>
      <c r="AR1427" s="138" t="s">
        <v>172</v>
      </c>
      <c r="AT1427" s="138" t="s">
        <v>167</v>
      </c>
      <c r="AU1427" s="138" t="s">
        <v>84</v>
      </c>
      <c r="AY1427" s="17" t="s">
        <v>165</v>
      </c>
      <c r="BE1427" s="139">
        <f>IF(N1427="základní",J1427,0)</f>
        <v>0</v>
      </c>
      <c r="BF1427" s="139">
        <f>IF(N1427="snížená",J1427,0)</f>
        <v>0</v>
      </c>
      <c r="BG1427" s="139">
        <f>IF(N1427="zákl. přenesená",J1427,0)</f>
        <v>0</v>
      </c>
      <c r="BH1427" s="139">
        <f>IF(N1427="sníž. přenesená",J1427,0)</f>
        <v>0</v>
      </c>
      <c r="BI1427" s="139">
        <f>IF(N1427="nulová",J1427,0)</f>
        <v>0</v>
      </c>
      <c r="BJ1427" s="17" t="s">
        <v>14</v>
      </c>
      <c r="BK1427" s="139">
        <f>ROUND(I1427*H1427,2)</f>
        <v>0</v>
      </c>
      <c r="BL1427" s="17" t="s">
        <v>172</v>
      </c>
      <c r="BM1427" s="138" t="s">
        <v>1655</v>
      </c>
    </row>
    <row r="1428" spans="2:65" s="1" customFormat="1">
      <c r="B1428" s="32"/>
      <c r="D1428" s="140" t="s">
        <v>174</v>
      </c>
      <c r="F1428" s="141" t="s">
        <v>1656</v>
      </c>
      <c r="I1428" s="142"/>
      <c r="L1428" s="32"/>
      <c r="M1428" s="143"/>
      <c r="T1428" s="53"/>
      <c r="AT1428" s="17" t="s">
        <v>174</v>
      </c>
      <c r="AU1428" s="17" t="s">
        <v>84</v>
      </c>
    </row>
    <row r="1429" spans="2:65" s="12" customFormat="1" ht="20.399999999999999">
      <c r="B1429" s="144"/>
      <c r="D1429" s="145" t="s">
        <v>176</v>
      </c>
      <c r="E1429" s="146" t="s">
        <v>19</v>
      </c>
      <c r="F1429" s="147" t="s">
        <v>871</v>
      </c>
      <c r="H1429" s="146" t="s">
        <v>19</v>
      </c>
      <c r="I1429" s="148"/>
      <c r="L1429" s="144"/>
      <c r="M1429" s="149"/>
      <c r="T1429" s="150"/>
      <c r="AT1429" s="146" t="s">
        <v>176</v>
      </c>
      <c r="AU1429" s="146" t="s">
        <v>84</v>
      </c>
      <c r="AV1429" s="12" t="s">
        <v>14</v>
      </c>
      <c r="AW1429" s="12" t="s">
        <v>37</v>
      </c>
      <c r="AX1429" s="12" t="s">
        <v>75</v>
      </c>
      <c r="AY1429" s="146" t="s">
        <v>165</v>
      </c>
    </row>
    <row r="1430" spans="2:65" s="13" customFormat="1">
      <c r="B1430" s="151"/>
      <c r="D1430" s="145" t="s">
        <v>176</v>
      </c>
      <c r="E1430" s="152" t="s">
        <v>19</v>
      </c>
      <c r="F1430" s="153" t="s">
        <v>872</v>
      </c>
      <c r="H1430" s="154">
        <v>0.51700000000000002</v>
      </c>
      <c r="I1430" s="155"/>
      <c r="L1430" s="151"/>
      <c r="M1430" s="156"/>
      <c r="T1430" s="157"/>
      <c r="AT1430" s="152" t="s">
        <v>176</v>
      </c>
      <c r="AU1430" s="152" t="s">
        <v>84</v>
      </c>
      <c r="AV1430" s="13" t="s">
        <v>84</v>
      </c>
      <c r="AW1430" s="13" t="s">
        <v>37</v>
      </c>
      <c r="AX1430" s="13" t="s">
        <v>75</v>
      </c>
      <c r="AY1430" s="152" t="s">
        <v>165</v>
      </c>
    </row>
    <row r="1431" spans="2:65" s="12" customFormat="1">
      <c r="B1431" s="144"/>
      <c r="D1431" s="145" t="s">
        <v>176</v>
      </c>
      <c r="E1431" s="146" t="s">
        <v>19</v>
      </c>
      <c r="F1431" s="147" t="s">
        <v>1657</v>
      </c>
      <c r="H1431" s="146" t="s">
        <v>19</v>
      </c>
      <c r="I1431" s="148"/>
      <c r="L1431" s="144"/>
      <c r="M1431" s="149"/>
      <c r="T1431" s="150"/>
      <c r="AT1431" s="146" t="s">
        <v>176</v>
      </c>
      <c r="AU1431" s="146" t="s">
        <v>84</v>
      </c>
      <c r="AV1431" s="12" t="s">
        <v>14</v>
      </c>
      <c r="AW1431" s="12" t="s">
        <v>37</v>
      </c>
      <c r="AX1431" s="12" t="s">
        <v>75</v>
      </c>
      <c r="AY1431" s="146" t="s">
        <v>165</v>
      </c>
    </row>
    <row r="1432" spans="2:65" s="13" customFormat="1">
      <c r="B1432" s="151"/>
      <c r="D1432" s="145" t="s">
        <v>176</v>
      </c>
      <c r="E1432" s="152" t="s">
        <v>19</v>
      </c>
      <c r="F1432" s="153" t="s">
        <v>1658</v>
      </c>
      <c r="H1432" s="154">
        <v>0.34200000000000003</v>
      </c>
      <c r="I1432" s="155"/>
      <c r="L1432" s="151"/>
      <c r="M1432" s="156"/>
      <c r="T1432" s="157"/>
      <c r="AT1432" s="152" t="s">
        <v>176</v>
      </c>
      <c r="AU1432" s="152" t="s">
        <v>84</v>
      </c>
      <c r="AV1432" s="13" t="s">
        <v>84</v>
      </c>
      <c r="AW1432" s="13" t="s">
        <v>37</v>
      </c>
      <c r="AX1432" s="13" t="s">
        <v>75</v>
      </c>
      <c r="AY1432" s="152" t="s">
        <v>165</v>
      </c>
    </row>
    <row r="1433" spans="2:65" s="14" customFormat="1">
      <c r="B1433" s="158"/>
      <c r="D1433" s="145" t="s">
        <v>176</v>
      </c>
      <c r="E1433" s="159" t="s">
        <v>19</v>
      </c>
      <c r="F1433" s="160" t="s">
        <v>179</v>
      </c>
      <c r="H1433" s="161">
        <v>0.85899999999999999</v>
      </c>
      <c r="I1433" s="162"/>
      <c r="L1433" s="158"/>
      <c r="M1433" s="163"/>
      <c r="T1433" s="164"/>
      <c r="AT1433" s="159" t="s">
        <v>176</v>
      </c>
      <c r="AU1433" s="159" t="s">
        <v>84</v>
      </c>
      <c r="AV1433" s="14" t="s">
        <v>172</v>
      </c>
      <c r="AW1433" s="14" t="s">
        <v>37</v>
      </c>
      <c r="AX1433" s="14" t="s">
        <v>14</v>
      </c>
      <c r="AY1433" s="159" t="s">
        <v>165</v>
      </c>
    </row>
    <row r="1434" spans="2:65" s="1" customFormat="1" ht="24.15" customHeight="1">
      <c r="B1434" s="32"/>
      <c r="C1434" s="127" t="s">
        <v>1659</v>
      </c>
      <c r="D1434" s="127" t="s">
        <v>167</v>
      </c>
      <c r="E1434" s="128" t="s">
        <v>1660</v>
      </c>
      <c r="F1434" s="129" t="s">
        <v>1661</v>
      </c>
      <c r="G1434" s="130" t="s">
        <v>170</v>
      </c>
      <c r="H1434" s="131">
        <v>70.959999999999994</v>
      </c>
      <c r="I1434" s="132"/>
      <c r="J1434" s="133">
        <f>ROUND(I1434*H1434,2)</f>
        <v>0</v>
      </c>
      <c r="K1434" s="129" t="s">
        <v>171</v>
      </c>
      <c r="L1434" s="32"/>
      <c r="M1434" s="134" t="s">
        <v>19</v>
      </c>
      <c r="N1434" s="135" t="s">
        <v>46</v>
      </c>
      <c r="P1434" s="136">
        <f>O1434*H1434</f>
        <v>0</v>
      </c>
      <c r="Q1434" s="136">
        <v>0</v>
      </c>
      <c r="R1434" s="136">
        <f>Q1434*H1434</f>
        <v>0</v>
      </c>
      <c r="S1434" s="136">
        <v>0.09</v>
      </c>
      <c r="T1434" s="137">
        <f>S1434*H1434</f>
        <v>6.3863999999999992</v>
      </c>
      <c r="AR1434" s="138" t="s">
        <v>277</v>
      </c>
      <c r="AT1434" s="138" t="s">
        <v>167</v>
      </c>
      <c r="AU1434" s="138" t="s">
        <v>84</v>
      </c>
      <c r="AY1434" s="17" t="s">
        <v>165</v>
      </c>
      <c r="BE1434" s="139">
        <f>IF(N1434="základní",J1434,0)</f>
        <v>0</v>
      </c>
      <c r="BF1434" s="139">
        <f>IF(N1434="snížená",J1434,0)</f>
        <v>0</v>
      </c>
      <c r="BG1434" s="139">
        <f>IF(N1434="zákl. přenesená",J1434,0)</f>
        <v>0</v>
      </c>
      <c r="BH1434" s="139">
        <f>IF(N1434="sníž. přenesená",J1434,0)</f>
        <v>0</v>
      </c>
      <c r="BI1434" s="139">
        <f>IF(N1434="nulová",J1434,0)</f>
        <v>0</v>
      </c>
      <c r="BJ1434" s="17" t="s">
        <v>14</v>
      </c>
      <c r="BK1434" s="139">
        <f>ROUND(I1434*H1434,2)</f>
        <v>0</v>
      </c>
      <c r="BL1434" s="17" t="s">
        <v>277</v>
      </c>
      <c r="BM1434" s="138" t="s">
        <v>1662</v>
      </c>
    </row>
    <row r="1435" spans="2:65" s="1" customFormat="1">
      <c r="B1435" s="32"/>
      <c r="D1435" s="140" t="s">
        <v>174</v>
      </c>
      <c r="F1435" s="141" t="s">
        <v>1663</v>
      </c>
      <c r="I1435" s="142"/>
      <c r="L1435" s="32"/>
      <c r="M1435" s="143"/>
      <c r="T1435" s="53"/>
      <c r="AT1435" s="17" t="s">
        <v>174</v>
      </c>
      <c r="AU1435" s="17" t="s">
        <v>84</v>
      </c>
    </row>
    <row r="1436" spans="2:65" s="12" customFormat="1">
      <c r="B1436" s="144"/>
      <c r="D1436" s="145" t="s">
        <v>176</v>
      </c>
      <c r="E1436" s="146" t="s">
        <v>19</v>
      </c>
      <c r="F1436" s="147" t="s">
        <v>1664</v>
      </c>
      <c r="H1436" s="146" t="s">
        <v>19</v>
      </c>
      <c r="I1436" s="148"/>
      <c r="L1436" s="144"/>
      <c r="M1436" s="149"/>
      <c r="T1436" s="150"/>
      <c r="AT1436" s="146" t="s">
        <v>176</v>
      </c>
      <c r="AU1436" s="146" t="s">
        <v>84</v>
      </c>
      <c r="AV1436" s="12" t="s">
        <v>14</v>
      </c>
      <c r="AW1436" s="12" t="s">
        <v>37</v>
      </c>
      <c r="AX1436" s="12" t="s">
        <v>75</v>
      </c>
      <c r="AY1436" s="146" t="s">
        <v>165</v>
      </c>
    </row>
    <row r="1437" spans="2:65" s="13" customFormat="1">
      <c r="B1437" s="151"/>
      <c r="D1437" s="145" t="s">
        <v>176</v>
      </c>
      <c r="E1437" s="152" t="s">
        <v>19</v>
      </c>
      <c r="F1437" s="153" t="s">
        <v>1665</v>
      </c>
      <c r="H1437" s="154">
        <v>70.959999999999994</v>
      </c>
      <c r="I1437" s="155"/>
      <c r="L1437" s="151"/>
      <c r="M1437" s="156"/>
      <c r="T1437" s="157"/>
      <c r="AT1437" s="152" t="s">
        <v>176</v>
      </c>
      <c r="AU1437" s="152" t="s">
        <v>84</v>
      </c>
      <c r="AV1437" s="13" t="s">
        <v>84</v>
      </c>
      <c r="AW1437" s="13" t="s">
        <v>37</v>
      </c>
      <c r="AX1437" s="13" t="s">
        <v>75</v>
      </c>
      <c r="AY1437" s="152" t="s">
        <v>165</v>
      </c>
    </row>
    <row r="1438" spans="2:65" s="14" customFormat="1">
      <c r="B1438" s="158"/>
      <c r="D1438" s="145" t="s">
        <v>176</v>
      </c>
      <c r="E1438" s="159" t="s">
        <v>19</v>
      </c>
      <c r="F1438" s="160" t="s">
        <v>179</v>
      </c>
      <c r="H1438" s="161">
        <v>70.959999999999994</v>
      </c>
      <c r="I1438" s="162"/>
      <c r="L1438" s="158"/>
      <c r="M1438" s="163"/>
      <c r="T1438" s="164"/>
      <c r="AT1438" s="159" t="s">
        <v>176</v>
      </c>
      <c r="AU1438" s="159" t="s">
        <v>84</v>
      </c>
      <c r="AV1438" s="14" t="s">
        <v>172</v>
      </c>
      <c r="AW1438" s="14" t="s">
        <v>37</v>
      </c>
      <c r="AX1438" s="14" t="s">
        <v>14</v>
      </c>
      <c r="AY1438" s="159" t="s">
        <v>165</v>
      </c>
    </row>
    <row r="1439" spans="2:65" s="1" customFormat="1" ht="33" customHeight="1">
      <c r="B1439" s="32"/>
      <c r="C1439" s="127" t="s">
        <v>1666</v>
      </c>
      <c r="D1439" s="127" t="s">
        <v>167</v>
      </c>
      <c r="E1439" s="128" t="s">
        <v>1667</v>
      </c>
      <c r="F1439" s="129" t="s">
        <v>1668</v>
      </c>
      <c r="G1439" s="130" t="s">
        <v>182</v>
      </c>
      <c r="H1439" s="131">
        <v>2</v>
      </c>
      <c r="I1439" s="132"/>
      <c r="J1439" s="133">
        <f>ROUND(I1439*H1439,2)</f>
        <v>0</v>
      </c>
      <c r="K1439" s="129" t="s">
        <v>171</v>
      </c>
      <c r="L1439" s="32"/>
      <c r="M1439" s="134" t="s">
        <v>19</v>
      </c>
      <c r="N1439" s="135" t="s">
        <v>46</v>
      </c>
      <c r="P1439" s="136">
        <f>O1439*H1439</f>
        <v>0</v>
      </c>
      <c r="Q1439" s="136">
        <v>0</v>
      </c>
      <c r="R1439" s="136">
        <f>Q1439*H1439</f>
        <v>0</v>
      </c>
      <c r="S1439" s="136">
        <v>0.08</v>
      </c>
      <c r="T1439" s="137">
        <f>S1439*H1439</f>
        <v>0.16</v>
      </c>
      <c r="AR1439" s="138" t="s">
        <v>172</v>
      </c>
      <c r="AT1439" s="138" t="s">
        <v>167</v>
      </c>
      <c r="AU1439" s="138" t="s">
        <v>84</v>
      </c>
      <c r="AY1439" s="17" t="s">
        <v>165</v>
      </c>
      <c r="BE1439" s="139">
        <f>IF(N1439="základní",J1439,0)</f>
        <v>0</v>
      </c>
      <c r="BF1439" s="139">
        <f>IF(N1439="snížená",J1439,0)</f>
        <v>0</v>
      </c>
      <c r="BG1439" s="139">
        <f>IF(N1439="zákl. přenesená",J1439,0)</f>
        <v>0</v>
      </c>
      <c r="BH1439" s="139">
        <f>IF(N1439="sníž. přenesená",J1439,0)</f>
        <v>0</v>
      </c>
      <c r="BI1439" s="139">
        <f>IF(N1439="nulová",J1439,0)</f>
        <v>0</v>
      </c>
      <c r="BJ1439" s="17" t="s">
        <v>14</v>
      </c>
      <c r="BK1439" s="139">
        <f>ROUND(I1439*H1439,2)</f>
        <v>0</v>
      </c>
      <c r="BL1439" s="17" t="s">
        <v>172</v>
      </c>
      <c r="BM1439" s="138" t="s">
        <v>1669</v>
      </c>
    </row>
    <row r="1440" spans="2:65" s="1" customFormat="1">
      <c r="B1440" s="32"/>
      <c r="D1440" s="140" t="s">
        <v>174</v>
      </c>
      <c r="F1440" s="141" t="s">
        <v>1670</v>
      </c>
      <c r="I1440" s="142"/>
      <c r="L1440" s="32"/>
      <c r="M1440" s="143"/>
      <c r="T1440" s="53"/>
      <c r="AT1440" s="17" t="s">
        <v>174</v>
      </c>
      <c r="AU1440" s="17" t="s">
        <v>84</v>
      </c>
    </row>
    <row r="1441" spans="2:65" s="12" customFormat="1">
      <c r="B1441" s="144"/>
      <c r="D1441" s="145" t="s">
        <v>176</v>
      </c>
      <c r="E1441" s="146" t="s">
        <v>19</v>
      </c>
      <c r="F1441" s="147" t="s">
        <v>1646</v>
      </c>
      <c r="H1441" s="146" t="s">
        <v>19</v>
      </c>
      <c r="I1441" s="148"/>
      <c r="L1441" s="144"/>
      <c r="M1441" s="149"/>
      <c r="T1441" s="150"/>
      <c r="AT1441" s="146" t="s">
        <v>176</v>
      </c>
      <c r="AU1441" s="146" t="s">
        <v>84</v>
      </c>
      <c r="AV1441" s="12" t="s">
        <v>14</v>
      </c>
      <c r="AW1441" s="12" t="s">
        <v>37</v>
      </c>
      <c r="AX1441" s="12" t="s">
        <v>75</v>
      </c>
      <c r="AY1441" s="146" t="s">
        <v>165</v>
      </c>
    </row>
    <row r="1442" spans="2:65" s="12" customFormat="1">
      <c r="B1442" s="144"/>
      <c r="D1442" s="145" t="s">
        <v>176</v>
      </c>
      <c r="E1442" s="146" t="s">
        <v>19</v>
      </c>
      <c r="F1442" s="147" t="s">
        <v>1671</v>
      </c>
      <c r="H1442" s="146" t="s">
        <v>19</v>
      </c>
      <c r="I1442" s="148"/>
      <c r="L1442" s="144"/>
      <c r="M1442" s="149"/>
      <c r="T1442" s="150"/>
      <c r="AT1442" s="146" t="s">
        <v>176</v>
      </c>
      <c r="AU1442" s="146" t="s">
        <v>84</v>
      </c>
      <c r="AV1442" s="12" t="s">
        <v>14</v>
      </c>
      <c r="AW1442" s="12" t="s">
        <v>37</v>
      </c>
      <c r="AX1442" s="12" t="s">
        <v>75</v>
      </c>
      <c r="AY1442" s="146" t="s">
        <v>165</v>
      </c>
    </row>
    <row r="1443" spans="2:65" s="13" customFormat="1">
      <c r="B1443" s="151"/>
      <c r="D1443" s="145" t="s">
        <v>176</v>
      </c>
      <c r="E1443" s="152" t="s">
        <v>19</v>
      </c>
      <c r="F1443" s="153" t="s">
        <v>84</v>
      </c>
      <c r="H1443" s="154">
        <v>2</v>
      </c>
      <c r="I1443" s="155"/>
      <c r="L1443" s="151"/>
      <c r="M1443" s="156"/>
      <c r="T1443" s="157"/>
      <c r="AT1443" s="152" t="s">
        <v>176</v>
      </c>
      <c r="AU1443" s="152" t="s">
        <v>84</v>
      </c>
      <c r="AV1443" s="13" t="s">
        <v>84</v>
      </c>
      <c r="AW1443" s="13" t="s">
        <v>37</v>
      </c>
      <c r="AX1443" s="13" t="s">
        <v>75</v>
      </c>
      <c r="AY1443" s="152" t="s">
        <v>165</v>
      </c>
    </row>
    <row r="1444" spans="2:65" s="14" customFormat="1">
      <c r="B1444" s="158"/>
      <c r="D1444" s="145" t="s">
        <v>176</v>
      </c>
      <c r="E1444" s="159" t="s">
        <v>19</v>
      </c>
      <c r="F1444" s="160" t="s">
        <v>179</v>
      </c>
      <c r="H1444" s="161">
        <v>2</v>
      </c>
      <c r="I1444" s="162"/>
      <c r="L1444" s="158"/>
      <c r="M1444" s="163"/>
      <c r="T1444" s="164"/>
      <c r="AT1444" s="159" t="s">
        <v>176</v>
      </c>
      <c r="AU1444" s="159" t="s">
        <v>84</v>
      </c>
      <c r="AV1444" s="14" t="s">
        <v>172</v>
      </c>
      <c r="AW1444" s="14" t="s">
        <v>37</v>
      </c>
      <c r="AX1444" s="14" t="s">
        <v>14</v>
      </c>
      <c r="AY1444" s="159" t="s">
        <v>165</v>
      </c>
    </row>
    <row r="1445" spans="2:65" s="1" customFormat="1" ht="37.950000000000003" customHeight="1">
      <c r="B1445" s="32"/>
      <c r="C1445" s="127" t="s">
        <v>1672</v>
      </c>
      <c r="D1445" s="127" t="s">
        <v>167</v>
      </c>
      <c r="E1445" s="128" t="s">
        <v>1673</v>
      </c>
      <c r="F1445" s="129" t="s">
        <v>1674</v>
      </c>
      <c r="G1445" s="130" t="s">
        <v>182</v>
      </c>
      <c r="H1445" s="131">
        <v>8</v>
      </c>
      <c r="I1445" s="132"/>
      <c r="J1445" s="133">
        <f>ROUND(I1445*H1445,2)</f>
        <v>0</v>
      </c>
      <c r="K1445" s="129" t="s">
        <v>171</v>
      </c>
      <c r="L1445" s="32"/>
      <c r="M1445" s="134" t="s">
        <v>19</v>
      </c>
      <c r="N1445" s="135" t="s">
        <v>46</v>
      </c>
      <c r="P1445" s="136">
        <f>O1445*H1445</f>
        <v>0</v>
      </c>
      <c r="Q1445" s="136">
        <v>0</v>
      </c>
      <c r="R1445" s="136">
        <f>Q1445*H1445</f>
        <v>0</v>
      </c>
      <c r="S1445" s="136">
        <v>1.4999999999999999E-2</v>
      </c>
      <c r="T1445" s="137">
        <f>S1445*H1445</f>
        <v>0.12</v>
      </c>
      <c r="AR1445" s="138" t="s">
        <v>172</v>
      </c>
      <c r="AT1445" s="138" t="s">
        <v>167</v>
      </c>
      <c r="AU1445" s="138" t="s">
        <v>84</v>
      </c>
      <c r="AY1445" s="17" t="s">
        <v>165</v>
      </c>
      <c r="BE1445" s="139">
        <f>IF(N1445="základní",J1445,0)</f>
        <v>0</v>
      </c>
      <c r="BF1445" s="139">
        <f>IF(N1445="snížená",J1445,0)</f>
        <v>0</v>
      </c>
      <c r="BG1445" s="139">
        <f>IF(N1445="zákl. přenesená",J1445,0)</f>
        <v>0</v>
      </c>
      <c r="BH1445" s="139">
        <f>IF(N1445="sníž. přenesená",J1445,0)</f>
        <v>0</v>
      </c>
      <c r="BI1445" s="139">
        <f>IF(N1445="nulová",J1445,0)</f>
        <v>0</v>
      </c>
      <c r="BJ1445" s="17" t="s">
        <v>14</v>
      </c>
      <c r="BK1445" s="139">
        <f>ROUND(I1445*H1445,2)</f>
        <v>0</v>
      </c>
      <c r="BL1445" s="17" t="s">
        <v>172</v>
      </c>
      <c r="BM1445" s="138" t="s">
        <v>1675</v>
      </c>
    </row>
    <row r="1446" spans="2:65" s="1" customFormat="1">
      <c r="B1446" s="32"/>
      <c r="D1446" s="140" t="s">
        <v>174</v>
      </c>
      <c r="F1446" s="141" t="s">
        <v>1676</v>
      </c>
      <c r="I1446" s="142"/>
      <c r="L1446" s="32"/>
      <c r="M1446" s="143"/>
      <c r="T1446" s="53"/>
      <c r="AT1446" s="17" t="s">
        <v>174</v>
      </c>
      <c r="AU1446" s="17" t="s">
        <v>84</v>
      </c>
    </row>
    <row r="1447" spans="2:65" s="12" customFormat="1">
      <c r="B1447" s="144"/>
      <c r="D1447" s="145" t="s">
        <v>176</v>
      </c>
      <c r="E1447" s="146" t="s">
        <v>19</v>
      </c>
      <c r="F1447" s="147" t="s">
        <v>1646</v>
      </c>
      <c r="H1447" s="146" t="s">
        <v>19</v>
      </c>
      <c r="I1447" s="148"/>
      <c r="L1447" s="144"/>
      <c r="M1447" s="149"/>
      <c r="T1447" s="150"/>
      <c r="AT1447" s="146" t="s">
        <v>176</v>
      </c>
      <c r="AU1447" s="146" t="s">
        <v>84</v>
      </c>
      <c r="AV1447" s="12" t="s">
        <v>14</v>
      </c>
      <c r="AW1447" s="12" t="s">
        <v>37</v>
      </c>
      <c r="AX1447" s="12" t="s">
        <v>75</v>
      </c>
      <c r="AY1447" s="146" t="s">
        <v>165</v>
      </c>
    </row>
    <row r="1448" spans="2:65" s="13" customFormat="1">
      <c r="B1448" s="151"/>
      <c r="D1448" s="145" t="s">
        <v>176</v>
      </c>
      <c r="E1448" s="152" t="s">
        <v>19</v>
      </c>
      <c r="F1448" s="153" t="s">
        <v>1677</v>
      </c>
      <c r="H1448" s="154">
        <v>8</v>
      </c>
      <c r="I1448" s="155"/>
      <c r="L1448" s="151"/>
      <c r="M1448" s="156"/>
      <c r="T1448" s="157"/>
      <c r="AT1448" s="152" t="s">
        <v>176</v>
      </c>
      <c r="AU1448" s="152" t="s">
        <v>84</v>
      </c>
      <c r="AV1448" s="13" t="s">
        <v>84</v>
      </c>
      <c r="AW1448" s="13" t="s">
        <v>37</v>
      </c>
      <c r="AX1448" s="13" t="s">
        <v>75</v>
      </c>
      <c r="AY1448" s="152" t="s">
        <v>165</v>
      </c>
    </row>
    <row r="1449" spans="2:65" s="14" customFormat="1">
      <c r="B1449" s="158"/>
      <c r="D1449" s="145" t="s">
        <v>176</v>
      </c>
      <c r="E1449" s="159" t="s">
        <v>19</v>
      </c>
      <c r="F1449" s="160" t="s">
        <v>179</v>
      </c>
      <c r="H1449" s="161">
        <v>8</v>
      </c>
      <c r="I1449" s="162"/>
      <c r="L1449" s="158"/>
      <c r="M1449" s="163"/>
      <c r="T1449" s="164"/>
      <c r="AT1449" s="159" t="s">
        <v>176</v>
      </c>
      <c r="AU1449" s="159" t="s">
        <v>84</v>
      </c>
      <c r="AV1449" s="14" t="s">
        <v>172</v>
      </c>
      <c r="AW1449" s="14" t="s">
        <v>37</v>
      </c>
      <c r="AX1449" s="14" t="s">
        <v>14</v>
      </c>
      <c r="AY1449" s="159" t="s">
        <v>165</v>
      </c>
    </row>
    <row r="1450" spans="2:65" s="1" customFormat="1" ht="37.950000000000003" customHeight="1">
      <c r="B1450" s="32"/>
      <c r="C1450" s="127" t="s">
        <v>1678</v>
      </c>
      <c r="D1450" s="127" t="s">
        <v>167</v>
      </c>
      <c r="E1450" s="128" t="s">
        <v>1679</v>
      </c>
      <c r="F1450" s="129" t="s">
        <v>1680</v>
      </c>
      <c r="G1450" s="130" t="s">
        <v>182</v>
      </c>
      <c r="H1450" s="131">
        <v>4</v>
      </c>
      <c r="I1450" s="132"/>
      <c r="J1450" s="133">
        <f>ROUND(I1450*H1450,2)</f>
        <v>0</v>
      </c>
      <c r="K1450" s="129" t="s">
        <v>171</v>
      </c>
      <c r="L1450" s="32"/>
      <c r="M1450" s="134" t="s">
        <v>19</v>
      </c>
      <c r="N1450" s="135" t="s">
        <v>46</v>
      </c>
      <c r="P1450" s="136">
        <f>O1450*H1450</f>
        <v>0</v>
      </c>
      <c r="Q1450" s="136">
        <v>0</v>
      </c>
      <c r="R1450" s="136">
        <f>Q1450*H1450</f>
        <v>0</v>
      </c>
      <c r="S1450" s="136">
        <v>9.7000000000000003E-2</v>
      </c>
      <c r="T1450" s="137">
        <f>S1450*H1450</f>
        <v>0.38800000000000001</v>
      </c>
      <c r="AR1450" s="138" t="s">
        <v>172</v>
      </c>
      <c r="AT1450" s="138" t="s">
        <v>167</v>
      </c>
      <c r="AU1450" s="138" t="s">
        <v>84</v>
      </c>
      <c r="AY1450" s="17" t="s">
        <v>165</v>
      </c>
      <c r="BE1450" s="139">
        <f>IF(N1450="základní",J1450,0)</f>
        <v>0</v>
      </c>
      <c r="BF1450" s="139">
        <f>IF(N1450="snížená",J1450,0)</f>
        <v>0</v>
      </c>
      <c r="BG1450" s="139">
        <f>IF(N1450="zákl. přenesená",J1450,0)</f>
        <v>0</v>
      </c>
      <c r="BH1450" s="139">
        <f>IF(N1450="sníž. přenesená",J1450,0)</f>
        <v>0</v>
      </c>
      <c r="BI1450" s="139">
        <f>IF(N1450="nulová",J1450,0)</f>
        <v>0</v>
      </c>
      <c r="BJ1450" s="17" t="s">
        <v>14</v>
      </c>
      <c r="BK1450" s="139">
        <f>ROUND(I1450*H1450,2)</f>
        <v>0</v>
      </c>
      <c r="BL1450" s="17" t="s">
        <v>172</v>
      </c>
      <c r="BM1450" s="138" t="s">
        <v>1681</v>
      </c>
    </row>
    <row r="1451" spans="2:65" s="1" customFormat="1">
      <c r="B1451" s="32"/>
      <c r="D1451" s="140" t="s">
        <v>174</v>
      </c>
      <c r="F1451" s="141" t="s">
        <v>1682</v>
      </c>
      <c r="I1451" s="142"/>
      <c r="L1451" s="32"/>
      <c r="M1451" s="143"/>
      <c r="T1451" s="53"/>
      <c r="AT1451" s="17" t="s">
        <v>174</v>
      </c>
      <c r="AU1451" s="17" t="s">
        <v>84</v>
      </c>
    </row>
    <row r="1452" spans="2:65" s="12" customFormat="1">
      <c r="B1452" s="144"/>
      <c r="D1452" s="145" t="s">
        <v>176</v>
      </c>
      <c r="E1452" s="146" t="s">
        <v>19</v>
      </c>
      <c r="F1452" s="147" t="s">
        <v>1683</v>
      </c>
      <c r="H1452" s="146" t="s">
        <v>19</v>
      </c>
      <c r="I1452" s="148"/>
      <c r="L1452" s="144"/>
      <c r="M1452" s="149"/>
      <c r="T1452" s="150"/>
      <c r="AT1452" s="146" t="s">
        <v>176</v>
      </c>
      <c r="AU1452" s="146" t="s">
        <v>84</v>
      </c>
      <c r="AV1452" s="12" t="s">
        <v>14</v>
      </c>
      <c r="AW1452" s="12" t="s">
        <v>37</v>
      </c>
      <c r="AX1452" s="12" t="s">
        <v>75</v>
      </c>
      <c r="AY1452" s="146" t="s">
        <v>165</v>
      </c>
    </row>
    <row r="1453" spans="2:65" s="13" customFormat="1">
      <c r="B1453" s="151"/>
      <c r="D1453" s="145" t="s">
        <v>176</v>
      </c>
      <c r="E1453" s="152" t="s">
        <v>19</v>
      </c>
      <c r="F1453" s="153" t="s">
        <v>172</v>
      </c>
      <c r="H1453" s="154">
        <v>4</v>
      </c>
      <c r="I1453" s="155"/>
      <c r="L1453" s="151"/>
      <c r="M1453" s="156"/>
      <c r="T1453" s="157"/>
      <c r="AT1453" s="152" t="s">
        <v>176</v>
      </c>
      <c r="AU1453" s="152" t="s">
        <v>84</v>
      </c>
      <c r="AV1453" s="13" t="s">
        <v>84</v>
      </c>
      <c r="AW1453" s="13" t="s">
        <v>37</v>
      </c>
      <c r="AX1453" s="13" t="s">
        <v>75</v>
      </c>
      <c r="AY1453" s="152" t="s">
        <v>165</v>
      </c>
    </row>
    <row r="1454" spans="2:65" s="14" customFormat="1">
      <c r="B1454" s="158"/>
      <c r="D1454" s="145" t="s">
        <v>176</v>
      </c>
      <c r="E1454" s="159" t="s">
        <v>19</v>
      </c>
      <c r="F1454" s="160" t="s">
        <v>179</v>
      </c>
      <c r="H1454" s="161">
        <v>4</v>
      </c>
      <c r="I1454" s="162"/>
      <c r="L1454" s="158"/>
      <c r="M1454" s="163"/>
      <c r="T1454" s="164"/>
      <c r="AT1454" s="159" t="s">
        <v>176</v>
      </c>
      <c r="AU1454" s="159" t="s">
        <v>84</v>
      </c>
      <c r="AV1454" s="14" t="s">
        <v>172</v>
      </c>
      <c r="AW1454" s="14" t="s">
        <v>37</v>
      </c>
      <c r="AX1454" s="14" t="s">
        <v>14</v>
      </c>
      <c r="AY1454" s="159" t="s">
        <v>165</v>
      </c>
    </row>
    <row r="1455" spans="2:65" s="1" customFormat="1" ht="37.950000000000003" customHeight="1">
      <c r="B1455" s="32"/>
      <c r="C1455" s="127" t="s">
        <v>1684</v>
      </c>
      <c r="D1455" s="127" t="s">
        <v>167</v>
      </c>
      <c r="E1455" s="128" t="s">
        <v>1685</v>
      </c>
      <c r="F1455" s="129" t="s">
        <v>1686</v>
      </c>
      <c r="G1455" s="130" t="s">
        <v>700</v>
      </c>
      <c r="H1455" s="131">
        <v>6.8</v>
      </c>
      <c r="I1455" s="132"/>
      <c r="J1455" s="133">
        <f>ROUND(I1455*H1455,2)</f>
        <v>0</v>
      </c>
      <c r="K1455" s="129" t="s">
        <v>171</v>
      </c>
      <c r="L1455" s="32"/>
      <c r="M1455" s="134" t="s">
        <v>19</v>
      </c>
      <c r="N1455" s="135" t="s">
        <v>46</v>
      </c>
      <c r="P1455" s="136">
        <f>O1455*H1455</f>
        <v>0</v>
      </c>
      <c r="Q1455" s="136">
        <v>7.6000000000000004E-4</v>
      </c>
      <c r="R1455" s="136">
        <f>Q1455*H1455</f>
        <v>5.1679999999999999E-3</v>
      </c>
      <c r="S1455" s="136">
        <v>2.0999999999999999E-3</v>
      </c>
      <c r="T1455" s="137">
        <f>S1455*H1455</f>
        <v>1.4279999999999999E-2</v>
      </c>
      <c r="AR1455" s="138" t="s">
        <v>172</v>
      </c>
      <c r="AT1455" s="138" t="s">
        <v>167</v>
      </c>
      <c r="AU1455" s="138" t="s">
        <v>84</v>
      </c>
      <c r="AY1455" s="17" t="s">
        <v>165</v>
      </c>
      <c r="BE1455" s="139">
        <f>IF(N1455="základní",J1455,0)</f>
        <v>0</v>
      </c>
      <c r="BF1455" s="139">
        <f>IF(N1455="snížená",J1455,0)</f>
        <v>0</v>
      </c>
      <c r="BG1455" s="139">
        <f>IF(N1455="zákl. přenesená",J1455,0)</f>
        <v>0</v>
      </c>
      <c r="BH1455" s="139">
        <f>IF(N1455="sníž. přenesená",J1455,0)</f>
        <v>0</v>
      </c>
      <c r="BI1455" s="139">
        <f>IF(N1455="nulová",J1455,0)</f>
        <v>0</v>
      </c>
      <c r="BJ1455" s="17" t="s">
        <v>14</v>
      </c>
      <c r="BK1455" s="139">
        <f>ROUND(I1455*H1455,2)</f>
        <v>0</v>
      </c>
      <c r="BL1455" s="17" t="s">
        <v>172</v>
      </c>
      <c r="BM1455" s="138" t="s">
        <v>1687</v>
      </c>
    </row>
    <row r="1456" spans="2:65" s="1" customFormat="1">
      <c r="B1456" s="32"/>
      <c r="D1456" s="140" t="s">
        <v>174</v>
      </c>
      <c r="F1456" s="141" t="s">
        <v>1688</v>
      </c>
      <c r="I1456" s="142"/>
      <c r="L1456" s="32"/>
      <c r="M1456" s="143"/>
      <c r="T1456" s="53"/>
      <c r="AT1456" s="17" t="s">
        <v>174</v>
      </c>
      <c r="AU1456" s="17" t="s">
        <v>84</v>
      </c>
    </row>
    <row r="1457" spans="2:65" s="12" customFormat="1" ht="20.399999999999999">
      <c r="B1457" s="144"/>
      <c r="D1457" s="145" t="s">
        <v>176</v>
      </c>
      <c r="E1457" s="146" t="s">
        <v>19</v>
      </c>
      <c r="F1457" s="147" t="s">
        <v>1481</v>
      </c>
      <c r="H1457" s="146" t="s">
        <v>19</v>
      </c>
      <c r="I1457" s="148"/>
      <c r="L1457" s="144"/>
      <c r="M1457" s="149"/>
      <c r="T1457" s="150"/>
      <c r="AT1457" s="146" t="s">
        <v>176</v>
      </c>
      <c r="AU1457" s="146" t="s">
        <v>84</v>
      </c>
      <c r="AV1457" s="12" t="s">
        <v>14</v>
      </c>
      <c r="AW1457" s="12" t="s">
        <v>37</v>
      </c>
      <c r="AX1457" s="12" t="s">
        <v>75</v>
      </c>
      <c r="AY1457" s="146" t="s">
        <v>165</v>
      </c>
    </row>
    <row r="1458" spans="2:65" s="13" customFormat="1">
      <c r="B1458" s="151"/>
      <c r="D1458" s="145" t="s">
        <v>176</v>
      </c>
      <c r="E1458" s="152" t="s">
        <v>19</v>
      </c>
      <c r="F1458" s="153" t="s">
        <v>1689</v>
      </c>
      <c r="H1458" s="154">
        <v>3.2</v>
      </c>
      <c r="I1458" s="155"/>
      <c r="L1458" s="151"/>
      <c r="M1458" s="156"/>
      <c r="T1458" s="157"/>
      <c r="AT1458" s="152" t="s">
        <v>176</v>
      </c>
      <c r="AU1458" s="152" t="s">
        <v>84</v>
      </c>
      <c r="AV1458" s="13" t="s">
        <v>84</v>
      </c>
      <c r="AW1458" s="13" t="s">
        <v>37</v>
      </c>
      <c r="AX1458" s="13" t="s">
        <v>75</v>
      </c>
      <c r="AY1458" s="152" t="s">
        <v>165</v>
      </c>
    </row>
    <row r="1459" spans="2:65" s="12" customFormat="1">
      <c r="B1459" s="144"/>
      <c r="D1459" s="145" t="s">
        <v>176</v>
      </c>
      <c r="E1459" s="146" t="s">
        <v>19</v>
      </c>
      <c r="F1459" s="147" t="s">
        <v>1483</v>
      </c>
      <c r="H1459" s="146" t="s">
        <v>19</v>
      </c>
      <c r="I1459" s="148"/>
      <c r="L1459" s="144"/>
      <c r="M1459" s="149"/>
      <c r="T1459" s="150"/>
      <c r="AT1459" s="146" t="s">
        <v>176</v>
      </c>
      <c r="AU1459" s="146" t="s">
        <v>84</v>
      </c>
      <c r="AV1459" s="12" t="s">
        <v>14</v>
      </c>
      <c r="AW1459" s="12" t="s">
        <v>37</v>
      </c>
      <c r="AX1459" s="12" t="s">
        <v>75</v>
      </c>
      <c r="AY1459" s="146" t="s">
        <v>165</v>
      </c>
    </row>
    <row r="1460" spans="2:65" s="13" customFormat="1">
      <c r="B1460" s="151"/>
      <c r="D1460" s="145" t="s">
        <v>176</v>
      </c>
      <c r="E1460" s="152" t="s">
        <v>19</v>
      </c>
      <c r="F1460" s="153" t="s">
        <v>1690</v>
      </c>
      <c r="H1460" s="154">
        <v>3.6</v>
      </c>
      <c r="I1460" s="155"/>
      <c r="L1460" s="151"/>
      <c r="M1460" s="156"/>
      <c r="T1460" s="157"/>
      <c r="AT1460" s="152" t="s">
        <v>176</v>
      </c>
      <c r="AU1460" s="152" t="s">
        <v>84</v>
      </c>
      <c r="AV1460" s="13" t="s">
        <v>84</v>
      </c>
      <c r="AW1460" s="13" t="s">
        <v>37</v>
      </c>
      <c r="AX1460" s="13" t="s">
        <v>75</v>
      </c>
      <c r="AY1460" s="152" t="s">
        <v>165</v>
      </c>
    </row>
    <row r="1461" spans="2:65" s="14" customFormat="1">
      <c r="B1461" s="158"/>
      <c r="D1461" s="145" t="s">
        <v>176</v>
      </c>
      <c r="E1461" s="159" t="s">
        <v>19</v>
      </c>
      <c r="F1461" s="160" t="s">
        <v>179</v>
      </c>
      <c r="H1461" s="161">
        <v>6.8</v>
      </c>
      <c r="I1461" s="162"/>
      <c r="L1461" s="158"/>
      <c r="M1461" s="163"/>
      <c r="T1461" s="164"/>
      <c r="AT1461" s="159" t="s">
        <v>176</v>
      </c>
      <c r="AU1461" s="159" t="s">
        <v>84</v>
      </c>
      <c r="AV1461" s="14" t="s">
        <v>172</v>
      </c>
      <c r="AW1461" s="14" t="s">
        <v>37</v>
      </c>
      <c r="AX1461" s="14" t="s">
        <v>14</v>
      </c>
      <c r="AY1461" s="159" t="s">
        <v>165</v>
      </c>
    </row>
    <row r="1462" spans="2:65" s="1" customFormat="1" ht="44.25" customHeight="1">
      <c r="B1462" s="32"/>
      <c r="C1462" s="127" t="s">
        <v>1691</v>
      </c>
      <c r="D1462" s="127" t="s">
        <v>167</v>
      </c>
      <c r="E1462" s="128" t="s">
        <v>1692</v>
      </c>
      <c r="F1462" s="129" t="s">
        <v>1693</v>
      </c>
      <c r="G1462" s="130" t="s">
        <v>700</v>
      </c>
      <c r="H1462" s="131">
        <v>0.6</v>
      </c>
      <c r="I1462" s="132"/>
      <c r="J1462" s="133">
        <f>ROUND(I1462*H1462,2)</f>
        <v>0</v>
      </c>
      <c r="K1462" s="129" t="s">
        <v>171</v>
      </c>
      <c r="L1462" s="32"/>
      <c r="M1462" s="134" t="s">
        <v>19</v>
      </c>
      <c r="N1462" s="135" t="s">
        <v>46</v>
      </c>
      <c r="P1462" s="136">
        <f>O1462*H1462</f>
        <v>0</v>
      </c>
      <c r="Q1462" s="136">
        <v>2.4399999999999999E-3</v>
      </c>
      <c r="R1462" s="136">
        <f>Q1462*H1462</f>
        <v>1.4639999999999998E-3</v>
      </c>
      <c r="S1462" s="136">
        <v>5.6000000000000001E-2</v>
      </c>
      <c r="T1462" s="137">
        <f>S1462*H1462</f>
        <v>3.3599999999999998E-2</v>
      </c>
      <c r="AR1462" s="138" t="s">
        <v>172</v>
      </c>
      <c r="AT1462" s="138" t="s">
        <v>167</v>
      </c>
      <c r="AU1462" s="138" t="s">
        <v>84</v>
      </c>
      <c r="AY1462" s="17" t="s">
        <v>165</v>
      </c>
      <c r="BE1462" s="139">
        <f>IF(N1462="základní",J1462,0)</f>
        <v>0</v>
      </c>
      <c r="BF1462" s="139">
        <f>IF(N1462="snížená",J1462,0)</f>
        <v>0</v>
      </c>
      <c r="BG1462" s="139">
        <f>IF(N1462="zákl. přenesená",J1462,0)</f>
        <v>0</v>
      </c>
      <c r="BH1462" s="139">
        <f>IF(N1462="sníž. přenesená",J1462,0)</f>
        <v>0</v>
      </c>
      <c r="BI1462" s="139">
        <f>IF(N1462="nulová",J1462,0)</f>
        <v>0</v>
      </c>
      <c r="BJ1462" s="17" t="s">
        <v>14</v>
      </c>
      <c r="BK1462" s="139">
        <f>ROUND(I1462*H1462,2)</f>
        <v>0</v>
      </c>
      <c r="BL1462" s="17" t="s">
        <v>172</v>
      </c>
      <c r="BM1462" s="138" t="s">
        <v>1694</v>
      </c>
    </row>
    <row r="1463" spans="2:65" s="1" customFormat="1">
      <c r="B1463" s="32"/>
      <c r="D1463" s="140" t="s">
        <v>174</v>
      </c>
      <c r="F1463" s="141" t="s">
        <v>1695</v>
      </c>
      <c r="I1463" s="142"/>
      <c r="L1463" s="32"/>
      <c r="M1463" s="143"/>
      <c r="T1463" s="53"/>
      <c r="AT1463" s="17" t="s">
        <v>174</v>
      </c>
      <c r="AU1463" s="17" t="s">
        <v>84</v>
      </c>
    </row>
    <row r="1464" spans="2:65" s="12" customFormat="1">
      <c r="B1464" s="144"/>
      <c r="D1464" s="145" t="s">
        <v>176</v>
      </c>
      <c r="E1464" s="146" t="s">
        <v>19</v>
      </c>
      <c r="F1464" s="147" t="s">
        <v>1696</v>
      </c>
      <c r="H1464" s="146" t="s">
        <v>19</v>
      </c>
      <c r="I1464" s="148"/>
      <c r="L1464" s="144"/>
      <c r="M1464" s="149"/>
      <c r="T1464" s="150"/>
      <c r="AT1464" s="146" t="s">
        <v>176</v>
      </c>
      <c r="AU1464" s="146" t="s">
        <v>84</v>
      </c>
      <c r="AV1464" s="12" t="s">
        <v>14</v>
      </c>
      <c r="AW1464" s="12" t="s">
        <v>37</v>
      </c>
      <c r="AX1464" s="12" t="s">
        <v>75</v>
      </c>
      <c r="AY1464" s="146" t="s">
        <v>165</v>
      </c>
    </row>
    <row r="1465" spans="2:65" s="13" customFormat="1">
      <c r="B1465" s="151"/>
      <c r="D1465" s="145" t="s">
        <v>176</v>
      </c>
      <c r="E1465" s="152" t="s">
        <v>19</v>
      </c>
      <c r="F1465" s="153" t="s">
        <v>1697</v>
      </c>
      <c r="H1465" s="154">
        <v>0.6</v>
      </c>
      <c r="I1465" s="155"/>
      <c r="L1465" s="151"/>
      <c r="M1465" s="156"/>
      <c r="T1465" s="157"/>
      <c r="AT1465" s="152" t="s">
        <v>176</v>
      </c>
      <c r="AU1465" s="152" t="s">
        <v>84</v>
      </c>
      <c r="AV1465" s="13" t="s">
        <v>84</v>
      </c>
      <c r="AW1465" s="13" t="s">
        <v>37</v>
      </c>
      <c r="AX1465" s="13" t="s">
        <v>75</v>
      </c>
      <c r="AY1465" s="152" t="s">
        <v>165</v>
      </c>
    </row>
    <row r="1466" spans="2:65" s="14" customFormat="1">
      <c r="B1466" s="158"/>
      <c r="D1466" s="145" t="s">
        <v>176</v>
      </c>
      <c r="E1466" s="159" t="s">
        <v>19</v>
      </c>
      <c r="F1466" s="160" t="s">
        <v>179</v>
      </c>
      <c r="H1466" s="161">
        <v>0.6</v>
      </c>
      <c r="I1466" s="162"/>
      <c r="L1466" s="158"/>
      <c r="M1466" s="163"/>
      <c r="T1466" s="164"/>
      <c r="AT1466" s="159" t="s">
        <v>176</v>
      </c>
      <c r="AU1466" s="159" t="s">
        <v>84</v>
      </c>
      <c r="AV1466" s="14" t="s">
        <v>172</v>
      </c>
      <c r="AW1466" s="14" t="s">
        <v>37</v>
      </c>
      <c r="AX1466" s="14" t="s">
        <v>14</v>
      </c>
      <c r="AY1466" s="159" t="s">
        <v>165</v>
      </c>
    </row>
    <row r="1467" spans="2:65" s="1" customFormat="1" ht="44.25" customHeight="1">
      <c r="B1467" s="32"/>
      <c r="C1467" s="127" t="s">
        <v>1698</v>
      </c>
      <c r="D1467" s="127" t="s">
        <v>167</v>
      </c>
      <c r="E1467" s="128" t="s">
        <v>1699</v>
      </c>
      <c r="F1467" s="129" t="s">
        <v>1700</v>
      </c>
      <c r="G1467" s="130" t="s">
        <v>700</v>
      </c>
      <c r="H1467" s="131">
        <v>0.5</v>
      </c>
      <c r="I1467" s="132"/>
      <c r="J1467" s="133">
        <f>ROUND(I1467*H1467,2)</f>
        <v>0</v>
      </c>
      <c r="K1467" s="129" t="s">
        <v>171</v>
      </c>
      <c r="L1467" s="32"/>
      <c r="M1467" s="134" t="s">
        <v>19</v>
      </c>
      <c r="N1467" s="135" t="s">
        <v>46</v>
      </c>
      <c r="P1467" s="136">
        <f>O1467*H1467</f>
        <v>0</v>
      </c>
      <c r="Q1467" s="136">
        <v>3.5999999999999999E-3</v>
      </c>
      <c r="R1467" s="136">
        <f>Q1467*H1467</f>
        <v>1.8E-3</v>
      </c>
      <c r="S1467" s="136">
        <v>0.16</v>
      </c>
      <c r="T1467" s="137">
        <f>S1467*H1467</f>
        <v>0.08</v>
      </c>
      <c r="AR1467" s="138" t="s">
        <v>172</v>
      </c>
      <c r="AT1467" s="138" t="s">
        <v>167</v>
      </c>
      <c r="AU1467" s="138" t="s">
        <v>84</v>
      </c>
      <c r="AY1467" s="17" t="s">
        <v>165</v>
      </c>
      <c r="BE1467" s="139">
        <f>IF(N1467="základní",J1467,0)</f>
        <v>0</v>
      </c>
      <c r="BF1467" s="139">
        <f>IF(N1467="snížená",J1467,0)</f>
        <v>0</v>
      </c>
      <c r="BG1467" s="139">
        <f>IF(N1467="zákl. přenesená",J1467,0)</f>
        <v>0</v>
      </c>
      <c r="BH1467" s="139">
        <f>IF(N1467="sníž. přenesená",J1467,0)</f>
        <v>0</v>
      </c>
      <c r="BI1467" s="139">
        <f>IF(N1467="nulová",J1467,0)</f>
        <v>0</v>
      </c>
      <c r="BJ1467" s="17" t="s">
        <v>14</v>
      </c>
      <c r="BK1467" s="139">
        <f>ROUND(I1467*H1467,2)</f>
        <v>0</v>
      </c>
      <c r="BL1467" s="17" t="s">
        <v>172</v>
      </c>
      <c r="BM1467" s="138" t="s">
        <v>1701</v>
      </c>
    </row>
    <row r="1468" spans="2:65" s="1" customFormat="1">
      <c r="B1468" s="32"/>
      <c r="D1468" s="140" t="s">
        <v>174</v>
      </c>
      <c r="F1468" s="141" t="s">
        <v>1702</v>
      </c>
      <c r="I1468" s="142"/>
      <c r="L1468" s="32"/>
      <c r="M1468" s="143"/>
      <c r="T1468" s="53"/>
      <c r="AT1468" s="17" t="s">
        <v>174</v>
      </c>
      <c r="AU1468" s="17" t="s">
        <v>84</v>
      </c>
    </row>
    <row r="1469" spans="2:65" s="12" customFormat="1">
      <c r="B1469" s="144"/>
      <c r="D1469" s="145" t="s">
        <v>176</v>
      </c>
      <c r="E1469" s="146" t="s">
        <v>19</v>
      </c>
      <c r="F1469" s="147" t="s">
        <v>1703</v>
      </c>
      <c r="H1469" s="146" t="s">
        <v>19</v>
      </c>
      <c r="I1469" s="148"/>
      <c r="L1469" s="144"/>
      <c r="M1469" s="149"/>
      <c r="T1469" s="150"/>
      <c r="AT1469" s="146" t="s">
        <v>176</v>
      </c>
      <c r="AU1469" s="146" t="s">
        <v>84</v>
      </c>
      <c r="AV1469" s="12" t="s">
        <v>14</v>
      </c>
      <c r="AW1469" s="12" t="s">
        <v>37</v>
      </c>
      <c r="AX1469" s="12" t="s">
        <v>75</v>
      </c>
      <c r="AY1469" s="146" t="s">
        <v>165</v>
      </c>
    </row>
    <row r="1470" spans="2:65" s="13" customFormat="1">
      <c r="B1470" s="151"/>
      <c r="D1470" s="145" t="s">
        <v>176</v>
      </c>
      <c r="E1470" s="152" t="s">
        <v>19</v>
      </c>
      <c r="F1470" s="153" t="s">
        <v>1704</v>
      </c>
      <c r="H1470" s="154">
        <v>0.5</v>
      </c>
      <c r="I1470" s="155"/>
      <c r="L1470" s="151"/>
      <c r="M1470" s="156"/>
      <c r="T1470" s="157"/>
      <c r="AT1470" s="152" t="s">
        <v>176</v>
      </c>
      <c r="AU1470" s="152" t="s">
        <v>84</v>
      </c>
      <c r="AV1470" s="13" t="s">
        <v>84</v>
      </c>
      <c r="AW1470" s="13" t="s">
        <v>37</v>
      </c>
      <c r="AX1470" s="13" t="s">
        <v>75</v>
      </c>
      <c r="AY1470" s="152" t="s">
        <v>165</v>
      </c>
    </row>
    <row r="1471" spans="2:65" s="14" customFormat="1">
      <c r="B1471" s="158"/>
      <c r="D1471" s="145" t="s">
        <v>176</v>
      </c>
      <c r="E1471" s="159" t="s">
        <v>19</v>
      </c>
      <c r="F1471" s="160" t="s">
        <v>179</v>
      </c>
      <c r="H1471" s="161">
        <v>0.5</v>
      </c>
      <c r="I1471" s="162"/>
      <c r="L1471" s="158"/>
      <c r="M1471" s="163"/>
      <c r="T1471" s="164"/>
      <c r="AT1471" s="159" t="s">
        <v>176</v>
      </c>
      <c r="AU1471" s="159" t="s">
        <v>84</v>
      </c>
      <c r="AV1471" s="14" t="s">
        <v>172</v>
      </c>
      <c r="AW1471" s="14" t="s">
        <v>37</v>
      </c>
      <c r="AX1471" s="14" t="s">
        <v>14</v>
      </c>
      <c r="AY1471" s="159" t="s">
        <v>165</v>
      </c>
    </row>
    <row r="1472" spans="2:65" s="1" customFormat="1" ht="33" customHeight="1">
      <c r="B1472" s="32"/>
      <c r="C1472" s="127" t="s">
        <v>1705</v>
      </c>
      <c r="D1472" s="127" t="s">
        <v>167</v>
      </c>
      <c r="E1472" s="128" t="s">
        <v>1706</v>
      </c>
      <c r="F1472" s="129" t="s">
        <v>1707</v>
      </c>
      <c r="G1472" s="130" t="s">
        <v>170</v>
      </c>
      <c r="H1472" s="131">
        <v>155.91300000000001</v>
      </c>
      <c r="I1472" s="132"/>
      <c r="J1472" s="133">
        <f>ROUND(I1472*H1472,2)</f>
        <v>0</v>
      </c>
      <c r="K1472" s="129" t="s">
        <v>171</v>
      </c>
      <c r="L1472" s="32"/>
      <c r="M1472" s="134" t="s">
        <v>19</v>
      </c>
      <c r="N1472" s="135" t="s">
        <v>46</v>
      </c>
      <c r="P1472" s="136">
        <f>O1472*H1472</f>
        <v>0</v>
      </c>
      <c r="Q1472" s="136">
        <v>0</v>
      </c>
      <c r="R1472" s="136">
        <f>Q1472*H1472</f>
        <v>0</v>
      </c>
      <c r="S1472" s="136">
        <v>0.01</v>
      </c>
      <c r="T1472" s="137">
        <f>S1472*H1472</f>
        <v>1.5591300000000001</v>
      </c>
      <c r="AR1472" s="138" t="s">
        <v>172</v>
      </c>
      <c r="AT1472" s="138" t="s">
        <v>167</v>
      </c>
      <c r="AU1472" s="138" t="s">
        <v>84</v>
      </c>
      <c r="AY1472" s="17" t="s">
        <v>165</v>
      </c>
      <c r="BE1472" s="139">
        <f>IF(N1472="základní",J1472,0)</f>
        <v>0</v>
      </c>
      <c r="BF1472" s="139">
        <f>IF(N1472="snížená",J1472,0)</f>
        <v>0</v>
      </c>
      <c r="BG1472" s="139">
        <f>IF(N1472="zákl. přenesená",J1472,0)</f>
        <v>0</v>
      </c>
      <c r="BH1472" s="139">
        <f>IF(N1472="sníž. přenesená",J1472,0)</f>
        <v>0</v>
      </c>
      <c r="BI1472" s="139">
        <f>IF(N1472="nulová",J1472,0)</f>
        <v>0</v>
      </c>
      <c r="BJ1472" s="17" t="s">
        <v>14</v>
      </c>
      <c r="BK1472" s="139">
        <f>ROUND(I1472*H1472,2)</f>
        <v>0</v>
      </c>
      <c r="BL1472" s="17" t="s">
        <v>172</v>
      </c>
      <c r="BM1472" s="138" t="s">
        <v>1708</v>
      </c>
    </row>
    <row r="1473" spans="2:65" s="1" customFormat="1">
      <c r="B1473" s="32"/>
      <c r="D1473" s="140" t="s">
        <v>174</v>
      </c>
      <c r="F1473" s="141" t="s">
        <v>1709</v>
      </c>
      <c r="I1473" s="142"/>
      <c r="L1473" s="32"/>
      <c r="M1473" s="143"/>
      <c r="T1473" s="53"/>
      <c r="AT1473" s="17" t="s">
        <v>174</v>
      </c>
      <c r="AU1473" s="17" t="s">
        <v>84</v>
      </c>
    </row>
    <row r="1474" spans="2:65" s="12" customFormat="1">
      <c r="B1474" s="144"/>
      <c r="D1474" s="145" t="s">
        <v>176</v>
      </c>
      <c r="E1474" s="146" t="s">
        <v>19</v>
      </c>
      <c r="F1474" s="147" t="s">
        <v>990</v>
      </c>
      <c r="H1474" s="146" t="s">
        <v>19</v>
      </c>
      <c r="I1474" s="148"/>
      <c r="L1474" s="144"/>
      <c r="M1474" s="149"/>
      <c r="T1474" s="150"/>
      <c r="AT1474" s="146" t="s">
        <v>176</v>
      </c>
      <c r="AU1474" s="146" t="s">
        <v>84</v>
      </c>
      <c r="AV1474" s="12" t="s">
        <v>14</v>
      </c>
      <c r="AW1474" s="12" t="s">
        <v>37</v>
      </c>
      <c r="AX1474" s="12" t="s">
        <v>75</v>
      </c>
      <c r="AY1474" s="146" t="s">
        <v>165</v>
      </c>
    </row>
    <row r="1475" spans="2:65" s="13" customFormat="1">
      <c r="B1475" s="151"/>
      <c r="D1475" s="145" t="s">
        <v>176</v>
      </c>
      <c r="E1475" s="152" t="s">
        <v>19</v>
      </c>
      <c r="F1475" s="153" t="s">
        <v>991</v>
      </c>
      <c r="H1475" s="154">
        <v>13.233000000000001</v>
      </c>
      <c r="I1475" s="155"/>
      <c r="L1475" s="151"/>
      <c r="M1475" s="156"/>
      <c r="T1475" s="157"/>
      <c r="AT1475" s="152" t="s">
        <v>176</v>
      </c>
      <c r="AU1475" s="152" t="s">
        <v>84</v>
      </c>
      <c r="AV1475" s="13" t="s">
        <v>84</v>
      </c>
      <c r="AW1475" s="13" t="s">
        <v>37</v>
      </c>
      <c r="AX1475" s="13" t="s">
        <v>75</v>
      </c>
      <c r="AY1475" s="152" t="s">
        <v>165</v>
      </c>
    </row>
    <row r="1476" spans="2:65" s="12" customFormat="1">
      <c r="B1476" s="144"/>
      <c r="D1476" s="145" t="s">
        <v>176</v>
      </c>
      <c r="E1476" s="146" t="s">
        <v>19</v>
      </c>
      <c r="F1476" s="147" t="s">
        <v>992</v>
      </c>
      <c r="H1476" s="146" t="s">
        <v>19</v>
      </c>
      <c r="I1476" s="148"/>
      <c r="L1476" s="144"/>
      <c r="M1476" s="149"/>
      <c r="T1476" s="150"/>
      <c r="AT1476" s="146" t="s">
        <v>176</v>
      </c>
      <c r="AU1476" s="146" t="s">
        <v>84</v>
      </c>
      <c r="AV1476" s="12" t="s">
        <v>14</v>
      </c>
      <c r="AW1476" s="12" t="s">
        <v>37</v>
      </c>
      <c r="AX1476" s="12" t="s">
        <v>75</v>
      </c>
      <c r="AY1476" s="146" t="s">
        <v>165</v>
      </c>
    </row>
    <row r="1477" spans="2:65" s="13" customFormat="1">
      <c r="B1477" s="151"/>
      <c r="D1477" s="145" t="s">
        <v>176</v>
      </c>
      <c r="E1477" s="152" t="s">
        <v>19</v>
      </c>
      <c r="F1477" s="153" t="s">
        <v>993</v>
      </c>
      <c r="H1477" s="154">
        <v>142.68</v>
      </c>
      <c r="I1477" s="155"/>
      <c r="L1477" s="151"/>
      <c r="M1477" s="156"/>
      <c r="T1477" s="157"/>
      <c r="AT1477" s="152" t="s">
        <v>176</v>
      </c>
      <c r="AU1477" s="152" t="s">
        <v>84</v>
      </c>
      <c r="AV1477" s="13" t="s">
        <v>84</v>
      </c>
      <c r="AW1477" s="13" t="s">
        <v>37</v>
      </c>
      <c r="AX1477" s="13" t="s">
        <v>75</v>
      </c>
      <c r="AY1477" s="152" t="s">
        <v>165</v>
      </c>
    </row>
    <row r="1478" spans="2:65" s="14" customFormat="1">
      <c r="B1478" s="158"/>
      <c r="D1478" s="145" t="s">
        <v>176</v>
      </c>
      <c r="E1478" s="159" t="s">
        <v>19</v>
      </c>
      <c r="F1478" s="160" t="s">
        <v>179</v>
      </c>
      <c r="H1478" s="161">
        <v>155.91300000000001</v>
      </c>
      <c r="I1478" s="162"/>
      <c r="L1478" s="158"/>
      <c r="M1478" s="163"/>
      <c r="T1478" s="164"/>
      <c r="AT1478" s="159" t="s">
        <v>176</v>
      </c>
      <c r="AU1478" s="159" t="s">
        <v>84</v>
      </c>
      <c r="AV1478" s="14" t="s">
        <v>172</v>
      </c>
      <c r="AW1478" s="14" t="s">
        <v>37</v>
      </c>
      <c r="AX1478" s="14" t="s">
        <v>14</v>
      </c>
      <c r="AY1478" s="159" t="s">
        <v>165</v>
      </c>
    </row>
    <row r="1479" spans="2:65" s="1" customFormat="1" ht="37.950000000000003" customHeight="1">
      <c r="B1479" s="32"/>
      <c r="C1479" s="127" t="s">
        <v>1710</v>
      </c>
      <c r="D1479" s="127" t="s">
        <v>167</v>
      </c>
      <c r="E1479" s="128" t="s">
        <v>1711</v>
      </c>
      <c r="F1479" s="129" t="s">
        <v>1712</v>
      </c>
      <c r="G1479" s="130" t="s">
        <v>170</v>
      </c>
      <c r="H1479" s="131">
        <v>77.575999999999993</v>
      </c>
      <c r="I1479" s="132"/>
      <c r="J1479" s="133">
        <f>ROUND(I1479*H1479,2)</f>
        <v>0</v>
      </c>
      <c r="K1479" s="129" t="s">
        <v>171</v>
      </c>
      <c r="L1479" s="32"/>
      <c r="M1479" s="134" t="s">
        <v>19</v>
      </c>
      <c r="N1479" s="135" t="s">
        <v>46</v>
      </c>
      <c r="P1479" s="136">
        <f>O1479*H1479</f>
        <v>0</v>
      </c>
      <c r="Q1479" s="136">
        <v>0</v>
      </c>
      <c r="R1479" s="136">
        <f>Q1479*H1479</f>
        <v>0</v>
      </c>
      <c r="S1479" s="136">
        <v>0.01</v>
      </c>
      <c r="T1479" s="137">
        <f>S1479*H1479</f>
        <v>0.77576000000000001</v>
      </c>
      <c r="AR1479" s="138" t="s">
        <v>172</v>
      </c>
      <c r="AT1479" s="138" t="s">
        <v>167</v>
      </c>
      <c r="AU1479" s="138" t="s">
        <v>84</v>
      </c>
      <c r="AY1479" s="17" t="s">
        <v>165</v>
      </c>
      <c r="BE1479" s="139">
        <f>IF(N1479="základní",J1479,0)</f>
        <v>0</v>
      </c>
      <c r="BF1479" s="139">
        <f>IF(N1479="snížená",J1479,0)</f>
        <v>0</v>
      </c>
      <c r="BG1479" s="139">
        <f>IF(N1479="zákl. přenesená",J1479,0)</f>
        <v>0</v>
      </c>
      <c r="BH1479" s="139">
        <f>IF(N1479="sníž. přenesená",J1479,0)</f>
        <v>0</v>
      </c>
      <c r="BI1479" s="139">
        <f>IF(N1479="nulová",J1479,0)</f>
        <v>0</v>
      </c>
      <c r="BJ1479" s="17" t="s">
        <v>14</v>
      </c>
      <c r="BK1479" s="139">
        <f>ROUND(I1479*H1479,2)</f>
        <v>0</v>
      </c>
      <c r="BL1479" s="17" t="s">
        <v>172</v>
      </c>
      <c r="BM1479" s="138" t="s">
        <v>1713</v>
      </c>
    </row>
    <row r="1480" spans="2:65" s="1" customFormat="1">
      <c r="B1480" s="32"/>
      <c r="D1480" s="140" t="s">
        <v>174</v>
      </c>
      <c r="F1480" s="141" t="s">
        <v>1714</v>
      </c>
      <c r="I1480" s="142"/>
      <c r="L1480" s="32"/>
      <c r="M1480" s="143"/>
      <c r="T1480" s="53"/>
      <c r="AT1480" s="17" t="s">
        <v>174</v>
      </c>
      <c r="AU1480" s="17" t="s">
        <v>84</v>
      </c>
    </row>
    <row r="1481" spans="2:65" s="12" customFormat="1">
      <c r="B1481" s="144"/>
      <c r="D1481" s="145" t="s">
        <v>176</v>
      </c>
      <c r="E1481" s="146" t="s">
        <v>19</v>
      </c>
      <c r="F1481" s="147" t="s">
        <v>1038</v>
      </c>
      <c r="H1481" s="146" t="s">
        <v>19</v>
      </c>
      <c r="I1481" s="148"/>
      <c r="L1481" s="144"/>
      <c r="M1481" s="149"/>
      <c r="T1481" s="150"/>
      <c r="AT1481" s="146" t="s">
        <v>176</v>
      </c>
      <c r="AU1481" s="146" t="s">
        <v>84</v>
      </c>
      <c r="AV1481" s="12" t="s">
        <v>14</v>
      </c>
      <c r="AW1481" s="12" t="s">
        <v>37</v>
      </c>
      <c r="AX1481" s="12" t="s">
        <v>75</v>
      </c>
      <c r="AY1481" s="146" t="s">
        <v>165</v>
      </c>
    </row>
    <row r="1482" spans="2:65" s="13" customFormat="1">
      <c r="B1482" s="151"/>
      <c r="D1482" s="145" t="s">
        <v>176</v>
      </c>
      <c r="E1482" s="152" t="s">
        <v>19</v>
      </c>
      <c r="F1482" s="153" t="s">
        <v>1039</v>
      </c>
      <c r="H1482" s="154">
        <v>77.575999999999993</v>
      </c>
      <c r="I1482" s="155"/>
      <c r="L1482" s="151"/>
      <c r="M1482" s="156"/>
      <c r="T1482" s="157"/>
      <c r="AT1482" s="152" t="s">
        <v>176</v>
      </c>
      <c r="AU1482" s="152" t="s">
        <v>84</v>
      </c>
      <c r="AV1482" s="13" t="s">
        <v>84</v>
      </c>
      <c r="AW1482" s="13" t="s">
        <v>37</v>
      </c>
      <c r="AX1482" s="13" t="s">
        <v>75</v>
      </c>
      <c r="AY1482" s="152" t="s">
        <v>165</v>
      </c>
    </row>
    <row r="1483" spans="2:65" s="14" customFormat="1">
      <c r="B1483" s="158"/>
      <c r="D1483" s="145" t="s">
        <v>176</v>
      </c>
      <c r="E1483" s="159" t="s">
        <v>19</v>
      </c>
      <c r="F1483" s="160" t="s">
        <v>179</v>
      </c>
      <c r="H1483" s="161">
        <v>77.575999999999993</v>
      </c>
      <c r="I1483" s="162"/>
      <c r="L1483" s="158"/>
      <c r="M1483" s="163"/>
      <c r="T1483" s="164"/>
      <c r="AT1483" s="159" t="s">
        <v>176</v>
      </c>
      <c r="AU1483" s="159" t="s">
        <v>84</v>
      </c>
      <c r="AV1483" s="14" t="s">
        <v>172</v>
      </c>
      <c r="AW1483" s="14" t="s">
        <v>37</v>
      </c>
      <c r="AX1483" s="14" t="s">
        <v>14</v>
      </c>
      <c r="AY1483" s="159" t="s">
        <v>165</v>
      </c>
    </row>
    <row r="1484" spans="2:65" s="1" customFormat="1" ht="44.25" customHeight="1">
      <c r="B1484" s="32"/>
      <c r="C1484" s="127" t="s">
        <v>1715</v>
      </c>
      <c r="D1484" s="127" t="s">
        <v>167</v>
      </c>
      <c r="E1484" s="128" t="s">
        <v>1716</v>
      </c>
      <c r="F1484" s="129" t="s">
        <v>1717</v>
      </c>
      <c r="G1484" s="130" t="s">
        <v>170</v>
      </c>
      <c r="H1484" s="131">
        <v>203.22</v>
      </c>
      <c r="I1484" s="132"/>
      <c r="J1484" s="133">
        <f>ROUND(I1484*H1484,2)</f>
        <v>0</v>
      </c>
      <c r="K1484" s="129" t="s">
        <v>171</v>
      </c>
      <c r="L1484" s="32"/>
      <c r="M1484" s="134" t="s">
        <v>19</v>
      </c>
      <c r="N1484" s="135" t="s">
        <v>46</v>
      </c>
      <c r="P1484" s="136">
        <f>O1484*H1484</f>
        <v>0</v>
      </c>
      <c r="Q1484" s="136">
        <v>0</v>
      </c>
      <c r="R1484" s="136">
        <f>Q1484*H1484</f>
        <v>0</v>
      </c>
      <c r="S1484" s="136">
        <v>5.8999999999999997E-2</v>
      </c>
      <c r="T1484" s="137">
        <f>S1484*H1484</f>
        <v>11.989979999999999</v>
      </c>
      <c r="AR1484" s="138" t="s">
        <v>172</v>
      </c>
      <c r="AT1484" s="138" t="s">
        <v>167</v>
      </c>
      <c r="AU1484" s="138" t="s">
        <v>84</v>
      </c>
      <c r="AY1484" s="17" t="s">
        <v>165</v>
      </c>
      <c r="BE1484" s="139">
        <f>IF(N1484="základní",J1484,0)</f>
        <v>0</v>
      </c>
      <c r="BF1484" s="139">
        <f>IF(N1484="snížená",J1484,0)</f>
        <v>0</v>
      </c>
      <c r="BG1484" s="139">
        <f>IF(N1484="zákl. přenesená",J1484,0)</f>
        <v>0</v>
      </c>
      <c r="BH1484" s="139">
        <f>IF(N1484="sníž. přenesená",J1484,0)</f>
        <v>0</v>
      </c>
      <c r="BI1484" s="139">
        <f>IF(N1484="nulová",J1484,0)</f>
        <v>0</v>
      </c>
      <c r="BJ1484" s="17" t="s">
        <v>14</v>
      </c>
      <c r="BK1484" s="139">
        <f>ROUND(I1484*H1484,2)</f>
        <v>0</v>
      </c>
      <c r="BL1484" s="17" t="s">
        <v>172</v>
      </c>
      <c r="BM1484" s="138" t="s">
        <v>1718</v>
      </c>
    </row>
    <row r="1485" spans="2:65" s="1" customFormat="1">
      <c r="B1485" s="32"/>
      <c r="D1485" s="140" t="s">
        <v>174</v>
      </c>
      <c r="F1485" s="141" t="s">
        <v>1719</v>
      </c>
      <c r="I1485" s="142"/>
      <c r="L1485" s="32"/>
      <c r="M1485" s="143"/>
      <c r="T1485" s="53"/>
      <c r="AT1485" s="17" t="s">
        <v>174</v>
      </c>
      <c r="AU1485" s="17" t="s">
        <v>84</v>
      </c>
    </row>
    <row r="1486" spans="2:65" s="12" customFormat="1">
      <c r="B1486" s="144"/>
      <c r="D1486" s="145" t="s">
        <v>176</v>
      </c>
      <c r="E1486" s="146" t="s">
        <v>19</v>
      </c>
      <c r="F1486" s="147" t="s">
        <v>1023</v>
      </c>
      <c r="H1486" s="146" t="s">
        <v>19</v>
      </c>
      <c r="I1486" s="148"/>
      <c r="L1486" s="144"/>
      <c r="M1486" s="149"/>
      <c r="T1486" s="150"/>
      <c r="AT1486" s="146" t="s">
        <v>176</v>
      </c>
      <c r="AU1486" s="146" t="s">
        <v>84</v>
      </c>
      <c r="AV1486" s="12" t="s">
        <v>14</v>
      </c>
      <c r="AW1486" s="12" t="s">
        <v>37</v>
      </c>
      <c r="AX1486" s="12" t="s">
        <v>75</v>
      </c>
      <c r="AY1486" s="146" t="s">
        <v>165</v>
      </c>
    </row>
    <row r="1487" spans="2:65" s="13" customFormat="1" ht="20.399999999999999">
      <c r="B1487" s="151"/>
      <c r="D1487" s="145" t="s">
        <v>176</v>
      </c>
      <c r="E1487" s="152" t="s">
        <v>19</v>
      </c>
      <c r="F1487" s="153" t="s">
        <v>1024</v>
      </c>
      <c r="H1487" s="154">
        <v>126.09699999999999</v>
      </c>
      <c r="I1487" s="155"/>
      <c r="L1487" s="151"/>
      <c r="M1487" s="156"/>
      <c r="T1487" s="157"/>
      <c r="AT1487" s="152" t="s">
        <v>176</v>
      </c>
      <c r="AU1487" s="152" t="s">
        <v>84</v>
      </c>
      <c r="AV1487" s="13" t="s">
        <v>84</v>
      </c>
      <c r="AW1487" s="13" t="s">
        <v>37</v>
      </c>
      <c r="AX1487" s="13" t="s">
        <v>75</v>
      </c>
      <c r="AY1487" s="152" t="s">
        <v>165</v>
      </c>
    </row>
    <row r="1488" spans="2:65" s="13" customFormat="1">
      <c r="B1488" s="151"/>
      <c r="D1488" s="145" t="s">
        <v>176</v>
      </c>
      <c r="E1488" s="152" t="s">
        <v>19</v>
      </c>
      <c r="F1488" s="153" t="s">
        <v>1025</v>
      </c>
      <c r="H1488" s="154">
        <v>77.123000000000005</v>
      </c>
      <c r="I1488" s="155"/>
      <c r="L1488" s="151"/>
      <c r="M1488" s="156"/>
      <c r="T1488" s="157"/>
      <c r="AT1488" s="152" t="s">
        <v>176</v>
      </c>
      <c r="AU1488" s="152" t="s">
        <v>84</v>
      </c>
      <c r="AV1488" s="13" t="s">
        <v>84</v>
      </c>
      <c r="AW1488" s="13" t="s">
        <v>37</v>
      </c>
      <c r="AX1488" s="13" t="s">
        <v>75</v>
      </c>
      <c r="AY1488" s="152" t="s">
        <v>165</v>
      </c>
    </row>
    <row r="1489" spans="2:65" s="14" customFormat="1">
      <c r="B1489" s="158"/>
      <c r="D1489" s="145" t="s">
        <v>176</v>
      </c>
      <c r="E1489" s="159" t="s">
        <v>19</v>
      </c>
      <c r="F1489" s="160" t="s">
        <v>179</v>
      </c>
      <c r="H1489" s="161">
        <v>203.22</v>
      </c>
      <c r="I1489" s="162"/>
      <c r="L1489" s="158"/>
      <c r="M1489" s="163"/>
      <c r="T1489" s="164"/>
      <c r="AT1489" s="159" t="s">
        <v>176</v>
      </c>
      <c r="AU1489" s="159" t="s">
        <v>84</v>
      </c>
      <c r="AV1489" s="14" t="s">
        <v>172</v>
      </c>
      <c r="AW1489" s="14" t="s">
        <v>37</v>
      </c>
      <c r="AX1489" s="14" t="s">
        <v>14</v>
      </c>
      <c r="AY1489" s="159" t="s">
        <v>165</v>
      </c>
    </row>
    <row r="1490" spans="2:65" s="1" customFormat="1" ht="16.5" customHeight="1">
      <c r="B1490" s="32"/>
      <c r="C1490" s="127" t="s">
        <v>1720</v>
      </c>
      <c r="D1490" s="127" t="s">
        <v>167</v>
      </c>
      <c r="E1490" s="128" t="s">
        <v>1721</v>
      </c>
      <c r="F1490" s="129" t="s">
        <v>1722</v>
      </c>
      <c r="G1490" s="130" t="s">
        <v>170</v>
      </c>
      <c r="H1490" s="131">
        <v>20.7</v>
      </c>
      <c r="I1490" s="132"/>
      <c r="J1490" s="133">
        <f>ROUND(I1490*H1490,2)</f>
        <v>0</v>
      </c>
      <c r="K1490" s="129" t="s">
        <v>171</v>
      </c>
      <c r="L1490" s="32"/>
      <c r="M1490" s="134" t="s">
        <v>19</v>
      </c>
      <c r="N1490" s="135" t="s">
        <v>46</v>
      </c>
      <c r="P1490" s="136">
        <f>O1490*H1490</f>
        <v>0</v>
      </c>
      <c r="Q1490" s="136">
        <v>0</v>
      </c>
      <c r="R1490" s="136">
        <f>Q1490*H1490</f>
        <v>0</v>
      </c>
      <c r="S1490" s="136">
        <v>0</v>
      </c>
      <c r="T1490" s="137">
        <f>S1490*H1490</f>
        <v>0</v>
      </c>
      <c r="AR1490" s="138" t="s">
        <v>172</v>
      </c>
      <c r="AT1490" s="138" t="s">
        <v>167</v>
      </c>
      <c r="AU1490" s="138" t="s">
        <v>84</v>
      </c>
      <c r="AY1490" s="17" t="s">
        <v>165</v>
      </c>
      <c r="BE1490" s="139">
        <f>IF(N1490="základní",J1490,0)</f>
        <v>0</v>
      </c>
      <c r="BF1490" s="139">
        <f>IF(N1490="snížená",J1490,0)</f>
        <v>0</v>
      </c>
      <c r="BG1490" s="139">
        <f>IF(N1490="zákl. přenesená",J1490,0)</f>
        <v>0</v>
      </c>
      <c r="BH1490" s="139">
        <f>IF(N1490="sníž. přenesená",J1490,0)</f>
        <v>0</v>
      </c>
      <c r="BI1490" s="139">
        <f>IF(N1490="nulová",J1490,0)</f>
        <v>0</v>
      </c>
      <c r="BJ1490" s="17" t="s">
        <v>14</v>
      </c>
      <c r="BK1490" s="139">
        <f>ROUND(I1490*H1490,2)</f>
        <v>0</v>
      </c>
      <c r="BL1490" s="17" t="s">
        <v>172</v>
      </c>
      <c r="BM1490" s="138" t="s">
        <v>1723</v>
      </c>
    </row>
    <row r="1491" spans="2:65" s="1" customFormat="1">
      <c r="B1491" s="32"/>
      <c r="D1491" s="140" t="s">
        <v>174</v>
      </c>
      <c r="F1491" s="141" t="s">
        <v>1724</v>
      </c>
      <c r="I1491" s="142"/>
      <c r="L1491" s="32"/>
      <c r="M1491" s="143"/>
      <c r="T1491" s="53"/>
      <c r="AT1491" s="17" t="s">
        <v>174</v>
      </c>
      <c r="AU1491" s="17" t="s">
        <v>84</v>
      </c>
    </row>
    <row r="1492" spans="2:65" s="12" customFormat="1">
      <c r="B1492" s="144"/>
      <c r="D1492" s="145" t="s">
        <v>176</v>
      </c>
      <c r="E1492" s="146" t="s">
        <v>19</v>
      </c>
      <c r="F1492" s="147" t="s">
        <v>192</v>
      </c>
      <c r="H1492" s="146" t="s">
        <v>19</v>
      </c>
      <c r="I1492" s="148"/>
      <c r="L1492" s="144"/>
      <c r="M1492" s="149"/>
      <c r="T1492" s="150"/>
      <c r="AT1492" s="146" t="s">
        <v>176</v>
      </c>
      <c r="AU1492" s="146" t="s">
        <v>84</v>
      </c>
      <c r="AV1492" s="12" t="s">
        <v>14</v>
      </c>
      <c r="AW1492" s="12" t="s">
        <v>37</v>
      </c>
      <c r="AX1492" s="12" t="s">
        <v>75</v>
      </c>
      <c r="AY1492" s="146" t="s">
        <v>165</v>
      </c>
    </row>
    <row r="1493" spans="2:65" s="13" customFormat="1">
      <c r="B1493" s="151"/>
      <c r="D1493" s="145" t="s">
        <v>176</v>
      </c>
      <c r="E1493" s="152" t="s">
        <v>19</v>
      </c>
      <c r="F1493" s="153" t="s">
        <v>193</v>
      </c>
      <c r="H1493" s="154">
        <v>20.7</v>
      </c>
      <c r="I1493" s="155"/>
      <c r="L1493" s="151"/>
      <c r="M1493" s="156"/>
      <c r="T1493" s="157"/>
      <c r="AT1493" s="152" t="s">
        <v>176</v>
      </c>
      <c r="AU1493" s="152" t="s">
        <v>84</v>
      </c>
      <c r="AV1493" s="13" t="s">
        <v>84</v>
      </c>
      <c r="AW1493" s="13" t="s">
        <v>37</v>
      </c>
      <c r="AX1493" s="13" t="s">
        <v>75</v>
      </c>
      <c r="AY1493" s="152" t="s">
        <v>165</v>
      </c>
    </row>
    <row r="1494" spans="2:65" s="14" customFormat="1">
      <c r="B1494" s="158"/>
      <c r="D1494" s="145" t="s">
        <v>176</v>
      </c>
      <c r="E1494" s="159" t="s">
        <v>19</v>
      </c>
      <c r="F1494" s="160" t="s">
        <v>179</v>
      </c>
      <c r="H1494" s="161">
        <v>20.7</v>
      </c>
      <c r="I1494" s="162"/>
      <c r="L1494" s="158"/>
      <c r="M1494" s="163"/>
      <c r="T1494" s="164"/>
      <c r="AT1494" s="159" t="s">
        <v>176</v>
      </c>
      <c r="AU1494" s="159" t="s">
        <v>84</v>
      </c>
      <c r="AV1494" s="14" t="s">
        <v>172</v>
      </c>
      <c r="AW1494" s="14" t="s">
        <v>37</v>
      </c>
      <c r="AX1494" s="14" t="s">
        <v>14</v>
      </c>
      <c r="AY1494" s="159" t="s">
        <v>165</v>
      </c>
    </row>
    <row r="1495" spans="2:65" s="1" customFormat="1" ht="24.15" customHeight="1">
      <c r="B1495" s="32"/>
      <c r="C1495" s="127" t="s">
        <v>1725</v>
      </c>
      <c r="D1495" s="127" t="s">
        <v>167</v>
      </c>
      <c r="E1495" s="128" t="s">
        <v>1726</v>
      </c>
      <c r="F1495" s="129" t="s">
        <v>1727</v>
      </c>
      <c r="G1495" s="130" t="s">
        <v>170</v>
      </c>
      <c r="H1495" s="131">
        <v>36.200000000000003</v>
      </c>
      <c r="I1495" s="132"/>
      <c r="J1495" s="133">
        <f>ROUND(I1495*H1495,2)</f>
        <v>0</v>
      </c>
      <c r="K1495" s="129" t="s">
        <v>171</v>
      </c>
      <c r="L1495" s="32"/>
      <c r="M1495" s="134" t="s">
        <v>19</v>
      </c>
      <c r="N1495" s="135" t="s">
        <v>46</v>
      </c>
      <c r="P1495" s="136">
        <f>O1495*H1495</f>
        <v>0</v>
      </c>
      <c r="Q1495" s="136">
        <v>2.0140000000000002E-2</v>
      </c>
      <c r="R1495" s="136">
        <f>Q1495*H1495</f>
        <v>0.72906800000000016</v>
      </c>
      <c r="S1495" s="136">
        <v>0</v>
      </c>
      <c r="T1495" s="137">
        <f>S1495*H1495</f>
        <v>0</v>
      </c>
      <c r="AR1495" s="138" t="s">
        <v>172</v>
      </c>
      <c r="AT1495" s="138" t="s">
        <v>167</v>
      </c>
      <c r="AU1495" s="138" t="s">
        <v>84</v>
      </c>
      <c r="AY1495" s="17" t="s">
        <v>165</v>
      </c>
      <c r="BE1495" s="139">
        <f>IF(N1495="základní",J1495,0)</f>
        <v>0</v>
      </c>
      <c r="BF1495" s="139">
        <f>IF(N1495="snížená",J1495,0)</f>
        <v>0</v>
      </c>
      <c r="BG1495" s="139">
        <f>IF(N1495="zákl. přenesená",J1495,0)</f>
        <v>0</v>
      </c>
      <c r="BH1495" s="139">
        <f>IF(N1495="sníž. přenesená",J1495,0)</f>
        <v>0</v>
      </c>
      <c r="BI1495" s="139">
        <f>IF(N1495="nulová",J1495,0)</f>
        <v>0</v>
      </c>
      <c r="BJ1495" s="17" t="s">
        <v>14</v>
      </c>
      <c r="BK1495" s="139">
        <f>ROUND(I1495*H1495,2)</f>
        <v>0</v>
      </c>
      <c r="BL1495" s="17" t="s">
        <v>172</v>
      </c>
      <c r="BM1495" s="138" t="s">
        <v>1728</v>
      </c>
    </row>
    <row r="1496" spans="2:65" s="1" customFormat="1">
      <c r="B1496" s="32"/>
      <c r="D1496" s="140" t="s">
        <v>174</v>
      </c>
      <c r="F1496" s="141" t="s">
        <v>1729</v>
      </c>
      <c r="I1496" s="142"/>
      <c r="L1496" s="32"/>
      <c r="M1496" s="143"/>
      <c r="T1496" s="53"/>
      <c r="AT1496" s="17" t="s">
        <v>174</v>
      </c>
      <c r="AU1496" s="17" t="s">
        <v>84</v>
      </c>
    </row>
    <row r="1497" spans="2:65" s="12" customFormat="1">
      <c r="B1497" s="144"/>
      <c r="D1497" s="145" t="s">
        <v>176</v>
      </c>
      <c r="E1497" s="146" t="s">
        <v>19</v>
      </c>
      <c r="F1497" s="147" t="s">
        <v>1163</v>
      </c>
      <c r="H1497" s="146" t="s">
        <v>19</v>
      </c>
      <c r="I1497" s="148"/>
      <c r="L1497" s="144"/>
      <c r="M1497" s="149"/>
      <c r="T1497" s="150"/>
      <c r="AT1497" s="146" t="s">
        <v>176</v>
      </c>
      <c r="AU1497" s="146" t="s">
        <v>84</v>
      </c>
      <c r="AV1497" s="12" t="s">
        <v>14</v>
      </c>
      <c r="AW1497" s="12" t="s">
        <v>37</v>
      </c>
      <c r="AX1497" s="12" t="s">
        <v>75</v>
      </c>
      <c r="AY1497" s="146" t="s">
        <v>165</v>
      </c>
    </row>
    <row r="1498" spans="2:65" s="13" customFormat="1">
      <c r="B1498" s="151"/>
      <c r="D1498" s="145" t="s">
        <v>176</v>
      </c>
      <c r="E1498" s="152" t="s">
        <v>19</v>
      </c>
      <c r="F1498" s="153" t="s">
        <v>1164</v>
      </c>
      <c r="H1498" s="154">
        <v>36.200000000000003</v>
      </c>
      <c r="I1498" s="155"/>
      <c r="L1498" s="151"/>
      <c r="M1498" s="156"/>
      <c r="T1498" s="157"/>
      <c r="AT1498" s="152" t="s">
        <v>176</v>
      </c>
      <c r="AU1498" s="152" t="s">
        <v>84</v>
      </c>
      <c r="AV1498" s="13" t="s">
        <v>84</v>
      </c>
      <c r="AW1498" s="13" t="s">
        <v>37</v>
      </c>
      <c r="AX1498" s="13" t="s">
        <v>75</v>
      </c>
      <c r="AY1498" s="152" t="s">
        <v>165</v>
      </c>
    </row>
    <row r="1499" spans="2:65" s="14" customFormat="1">
      <c r="B1499" s="158"/>
      <c r="D1499" s="145" t="s">
        <v>176</v>
      </c>
      <c r="E1499" s="159" t="s">
        <v>19</v>
      </c>
      <c r="F1499" s="160" t="s">
        <v>179</v>
      </c>
      <c r="H1499" s="161">
        <v>36.200000000000003</v>
      </c>
      <c r="I1499" s="162"/>
      <c r="L1499" s="158"/>
      <c r="M1499" s="163"/>
      <c r="T1499" s="164"/>
      <c r="AT1499" s="159" t="s">
        <v>176</v>
      </c>
      <c r="AU1499" s="159" t="s">
        <v>84</v>
      </c>
      <c r="AV1499" s="14" t="s">
        <v>172</v>
      </c>
      <c r="AW1499" s="14" t="s">
        <v>37</v>
      </c>
      <c r="AX1499" s="14" t="s">
        <v>14</v>
      </c>
      <c r="AY1499" s="159" t="s">
        <v>165</v>
      </c>
    </row>
    <row r="1500" spans="2:65" s="1" customFormat="1" ht="33" customHeight="1">
      <c r="B1500" s="32"/>
      <c r="C1500" s="127" t="s">
        <v>1730</v>
      </c>
      <c r="D1500" s="127" t="s">
        <v>167</v>
      </c>
      <c r="E1500" s="128" t="s">
        <v>1731</v>
      </c>
      <c r="F1500" s="129" t="s">
        <v>1732</v>
      </c>
      <c r="G1500" s="130" t="s">
        <v>170</v>
      </c>
      <c r="H1500" s="131">
        <v>186.53299999999999</v>
      </c>
      <c r="I1500" s="132"/>
      <c r="J1500" s="133">
        <f>ROUND(I1500*H1500,2)</f>
        <v>0</v>
      </c>
      <c r="K1500" s="129" t="s">
        <v>171</v>
      </c>
      <c r="L1500" s="32"/>
      <c r="M1500" s="134" t="s">
        <v>19</v>
      </c>
      <c r="N1500" s="135" t="s">
        <v>46</v>
      </c>
      <c r="P1500" s="136">
        <f>O1500*H1500</f>
        <v>0</v>
      </c>
      <c r="Q1500" s="136">
        <v>3.8850000000000003E-2</v>
      </c>
      <c r="R1500" s="136">
        <f>Q1500*H1500</f>
        <v>7.2468070500000001</v>
      </c>
      <c r="S1500" s="136">
        <v>0</v>
      </c>
      <c r="T1500" s="137">
        <f>S1500*H1500</f>
        <v>0</v>
      </c>
      <c r="AR1500" s="138" t="s">
        <v>172</v>
      </c>
      <c r="AT1500" s="138" t="s">
        <v>167</v>
      </c>
      <c r="AU1500" s="138" t="s">
        <v>84</v>
      </c>
      <c r="AY1500" s="17" t="s">
        <v>165</v>
      </c>
      <c r="BE1500" s="139">
        <f>IF(N1500="základní",J1500,0)</f>
        <v>0</v>
      </c>
      <c r="BF1500" s="139">
        <f>IF(N1500="snížená",J1500,0)</f>
        <v>0</v>
      </c>
      <c r="BG1500" s="139">
        <f>IF(N1500="zákl. přenesená",J1500,0)</f>
        <v>0</v>
      </c>
      <c r="BH1500" s="139">
        <f>IF(N1500="sníž. přenesená",J1500,0)</f>
        <v>0</v>
      </c>
      <c r="BI1500" s="139">
        <f>IF(N1500="nulová",J1500,0)</f>
        <v>0</v>
      </c>
      <c r="BJ1500" s="17" t="s">
        <v>14</v>
      </c>
      <c r="BK1500" s="139">
        <f>ROUND(I1500*H1500,2)</f>
        <v>0</v>
      </c>
      <c r="BL1500" s="17" t="s">
        <v>172</v>
      </c>
      <c r="BM1500" s="138" t="s">
        <v>1733</v>
      </c>
    </row>
    <row r="1501" spans="2:65" s="1" customFormat="1">
      <c r="B1501" s="32"/>
      <c r="D1501" s="140" t="s">
        <v>174</v>
      </c>
      <c r="F1501" s="141" t="s">
        <v>1734</v>
      </c>
      <c r="I1501" s="142"/>
      <c r="L1501" s="32"/>
      <c r="M1501" s="143"/>
      <c r="T1501" s="53"/>
      <c r="AT1501" s="17" t="s">
        <v>174</v>
      </c>
      <c r="AU1501" s="17" t="s">
        <v>84</v>
      </c>
    </row>
    <row r="1502" spans="2:65" s="12" customFormat="1">
      <c r="B1502" s="144"/>
      <c r="D1502" s="145" t="s">
        <v>176</v>
      </c>
      <c r="E1502" s="146" t="s">
        <v>19</v>
      </c>
      <c r="F1502" s="147" t="s">
        <v>328</v>
      </c>
      <c r="H1502" s="146" t="s">
        <v>19</v>
      </c>
      <c r="I1502" s="148"/>
      <c r="L1502" s="144"/>
      <c r="M1502" s="149"/>
      <c r="T1502" s="150"/>
      <c r="AT1502" s="146" t="s">
        <v>176</v>
      </c>
      <c r="AU1502" s="146" t="s">
        <v>84</v>
      </c>
      <c r="AV1502" s="12" t="s">
        <v>14</v>
      </c>
      <c r="AW1502" s="12" t="s">
        <v>37</v>
      </c>
      <c r="AX1502" s="12" t="s">
        <v>75</v>
      </c>
      <c r="AY1502" s="146" t="s">
        <v>165</v>
      </c>
    </row>
    <row r="1503" spans="2:65" s="13" customFormat="1">
      <c r="B1503" s="151"/>
      <c r="D1503" s="145" t="s">
        <v>176</v>
      </c>
      <c r="E1503" s="152" t="s">
        <v>19</v>
      </c>
      <c r="F1503" s="153" t="s">
        <v>1160</v>
      </c>
      <c r="H1503" s="154">
        <v>186.53299999999999</v>
      </c>
      <c r="I1503" s="155"/>
      <c r="L1503" s="151"/>
      <c r="M1503" s="156"/>
      <c r="T1503" s="157"/>
      <c r="AT1503" s="152" t="s">
        <v>176</v>
      </c>
      <c r="AU1503" s="152" t="s">
        <v>84</v>
      </c>
      <c r="AV1503" s="13" t="s">
        <v>84</v>
      </c>
      <c r="AW1503" s="13" t="s">
        <v>37</v>
      </c>
      <c r="AX1503" s="13" t="s">
        <v>75</v>
      </c>
      <c r="AY1503" s="152" t="s">
        <v>165</v>
      </c>
    </row>
    <row r="1504" spans="2:65" s="14" customFormat="1">
      <c r="B1504" s="158"/>
      <c r="D1504" s="145" t="s">
        <v>176</v>
      </c>
      <c r="E1504" s="159" t="s">
        <v>19</v>
      </c>
      <c r="F1504" s="160" t="s">
        <v>179</v>
      </c>
      <c r="H1504" s="161">
        <v>186.53299999999999</v>
      </c>
      <c r="I1504" s="162"/>
      <c r="L1504" s="158"/>
      <c r="M1504" s="163"/>
      <c r="T1504" s="164"/>
      <c r="AT1504" s="159" t="s">
        <v>176</v>
      </c>
      <c r="AU1504" s="159" t="s">
        <v>84</v>
      </c>
      <c r="AV1504" s="14" t="s">
        <v>172</v>
      </c>
      <c r="AW1504" s="14" t="s">
        <v>37</v>
      </c>
      <c r="AX1504" s="14" t="s">
        <v>14</v>
      </c>
      <c r="AY1504" s="159" t="s">
        <v>165</v>
      </c>
    </row>
    <row r="1505" spans="2:65" s="11" customFormat="1" ht="20.85" customHeight="1">
      <c r="B1505" s="115"/>
      <c r="D1505" s="116" t="s">
        <v>74</v>
      </c>
      <c r="E1505" s="125" t="s">
        <v>772</v>
      </c>
      <c r="F1505" s="125" t="s">
        <v>1735</v>
      </c>
      <c r="I1505" s="118"/>
      <c r="J1505" s="126">
        <f>BK1505</f>
        <v>0</v>
      </c>
      <c r="L1505" s="115"/>
      <c r="M1505" s="120"/>
      <c r="P1505" s="121">
        <f>SUM(P1506:P1600)</f>
        <v>0</v>
      </c>
      <c r="R1505" s="121">
        <f>SUM(R1506:R1600)</f>
        <v>1.2314E-2</v>
      </c>
      <c r="T1505" s="122">
        <f>SUM(T1506:T1600)</f>
        <v>90.889532000000003</v>
      </c>
      <c r="AR1505" s="116" t="s">
        <v>14</v>
      </c>
      <c r="AT1505" s="123" t="s">
        <v>74</v>
      </c>
      <c r="AU1505" s="123" t="s">
        <v>84</v>
      </c>
      <c r="AY1505" s="116" t="s">
        <v>165</v>
      </c>
      <c r="BK1505" s="124">
        <f>SUM(BK1506:BK1600)</f>
        <v>0</v>
      </c>
    </row>
    <row r="1506" spans="2:65" s="1" customFormat="1" ht="16.5" customHeight="1">
      <c r="B1506" s="32"/>
      <c r="C1506" s="127" t="s">
        <v>1736</v>
      </c>
      <c r="D1506" s="127" t="s">
        <v>167</v>
      </c>
      <c r="E1506" s="128" t="s">
        <v>1737</v>
      </c>
      <c r="F1506" s="129" t="s">
        <v>1738</v>
      </c>
      <c r="G1506" s="130" t="s">
        <v>213</v>
      </c>
      <c r="H1506" s="131">
        <v>2.7080000000000002</v>
      </c>
      <c r="I1506" s="132"/>
      <c r="J1506" s="133">
        <f>ROUND(I1506*H1506,2)</f>
        <v>0</v>
      </c>
      <c r="K1506" s="129" t="s">
        <v>171</v>
      </c>
      <c r="L1506" s="32"/>
      <c r="M1506" s="134" t="s">
        <v>19</v>
      </c>
      <c r="N1506" s="135" t="s">
        <v>46</v>
      </c>
      <c r="P1506" s="136">
        <f>O1506*H1506</f>
        <v>0</v>
      </c>
      <c r="Q1506" s="136">
        <v>0</v>
      </c>
      <c r="R1506" s="136">
        <f>Q1506*H1506</f>
        <v>0</v>
      </c>
      <c r="S1506" s="136">
        <v>2</v>
      </c>
      <c r="T1506" s="137">
        <f>S1506*H1506</f>
        <v>5.4160000000000004</v>
      </c>
      <c r="AR1506" s="138" t="s">
        <v>172</v>
      </c>
      <c r="AT1506" s="138" t="s">
        <v>167</v>
      </c>
      <c r="AU1506" s="138" t="s">
        <v>187</v>
      </c>
      <c r="AY1506" s="17" t="s">
        <v>165</v>
      </c>
      <c r="BE1506" s="139">
        <f>IF(N1506="základní",J1506,0)</f>
        <v>0</v>
      </c>
      <c r="BF1506" s="139">
        <f>IF(N1506="snížená",J1506,0)</f>
        <v>0</v>
      </c>
      <c r="BG1506" s="139">
        <f>IF(N1506="zákl. přenesená",J1506,0)</f>
        <v>0</v>
      </c>
      <c r="BH1506" s="139">
        <f>IF(N1506="sníž. přenesená",J1506,0)</f>
        <v>0</v>
      </c>
      <c r="BI1506" s="139">
        <f>IF(N1506="nulová",J1506,0)</f>
        <v>0</v>
      </c>
      <c r="BJ1506" s="17" t="s">
        <v>14</v>
      </c>
      <c r="BK1506" s="139">
        <f>ROUND(I1506*H1506,2)</f>
        <v>0</v>
      </c>
      <c r="BL1506" s="17" t="s">
        <v>172</v>
      </c>
      <c r="BM1506" s="138" t="s">
        <v>1739</v>
      </c>
    </row>
    <row r="1507" spans="2:65" s="1" customFormat="1">
      <c r="B1507" s="32"/>
      <c r="D1507" s="140" t="s">
        <v>174</v>
      </c>
      <c r="F1507" s="141" t="s">
        <v>1740</v>
      </c>
      <c r="I1507" s="142"/>
      <c r="L1507" s="32"/>
      <c r="M1507" s="143"/>
      <c r="T1507" s="53"/>
      <c r="AT1507" s="17" t="s">
        <v>174</v>
      </c>
      <c r="AU1507" s="17" t="s">
        <v>187</v>
      </c>
    </row>
    <row r="1508" spans="2:65" s="12" customFormat="1">
      <c r="B1508" s="144"/>
      <c r="D1508" s="145" t="s">
        <v>176</v>
      </c>
      <c r="E1508" s="146" t="s">
        <v>19</v>
      </c>
      <c r="F1508" s="147" t="s">
        <v>1741</v>
      </c>
      <c r="H1508" s="146" t="s">
        <v>19</v>
      </c>
      <c r="I1508" s="148"/>
      <c r="L1508" s="144"/>
      <c r="M1508" s="149"/>
      <c r="T1508" s="150"/>
      <c r="AT1508" s="146" t="s">
        <v>176</v>
      </c>
      <c r="AU1508" s="146" t="s">
        <v>187</v>
      </c>
      <c r="AV1508" s="12" t="s">
        <v>14</v>
      </c>
      <c r="AW1508" s="12" t="s">
        <v>37</v>
      </c>
      <c r="AX1508" s="12" t="s">
        <v>75</v>
      </c>
      <c r="AY1508" s="146" t="s">
        <v>165</v>
      </c>
    </row>
    <row r="1509" spans="2:65" s="13" customFormat="1">
      <c r="B1509" s="151"/>
      <c r="D1509" s="145" t="s">
        <v>176</v>
      </c>
      <c r="E1509" s="152" t="s">
        <v>19</v>
      </c>
      <c r="F1509" s="153" t="s">
        <v>1742</v>
      </c>
      <c r="H1509" s="154">
        <v>1.361</v>
      </c>
      <c r="I1509" s="155"/>
      <c r="L1509" s="151"/>
      <c r="M1509" s="156"/>
      <c r="T1509" s="157"/>
      <c r="AT1509" s="152" t="s">
        <v>176</v>
      </c>
      <c r="AU1509" s="152" t="s">
        <v>187</v>
      </c>
      <c r="AV1509" s="13" t="s">
        <v>84</v>
      </c>
      <c r="AW1509" s="13" t="s">
        <v>37</v>
      </c>
      <c r="AX1509" s="13" t="s">
        <v>75</v>
      </c>
      <c r="AY1509" s="152" t="s">
        <v>165</v>
      </c>
    </row>
    <row r="1510" spans="2:65" s="13" customFormat="1">
      <c r="B1510" s="151"/>
      <c r="D1510" s="145" t="s">
        <v>176</v>
      </c>
      <c r="E1510" s="152" t="s">
        <v>19</v>
      </c>
      <c r="F1510" s="153" t="s">
        <v>1743</v>
      </c>
      <c r="H1510" s="154">
        <v>0.56699999999999995</v>
      </c>
      <c r="I1510" s="155"/>
      <c r="L1510" s="151"/>
      <c r="M1510" s="156"/>
      <c r="T1510" s="157"/>
      <c r="AT1510" s="152" t="s">
        <v>176</v>
      </c>
      <c r="AU1510" s="152" t="s">
        <v>187</v>
      </c>
      <c r="AV1510" s="13" t="s">
        <v>84</v>
      </c>
      <c r="AW1510" s="13" t="s">
        <v>37</v>
      </c>
      <c r="AX1510" s="13" t="s">
        <v>75</v>
      </c>
      <c r="AY1510" s="152" t="s">
        <v>165</v>
      </c>
    </row>
    <row r="1511" spans="2:65" s="13" customFormat="1">
      <c r="B1511" s="151"/>
      <c r="D1511" s="145" t="s">
        <v>176</v>
      </c>
      <c r="E1511" s="152" t="s">
        <v>19</v>
      </c>
      <c r="F1511" s="153" t="s">
        <v>1744</v>
      </c>
      <c r="H1511" s="154">
        <v>0.17599999999999999</v>
      </c>
      <c r="I1511" s="155"/>
      <c r="L1511" s="151"/>
      <c r="M1511" s="156"/>
      <c r="T1511" s="157"/>
      <c r="AT1511" s="152" t="s">
        <v>176</v>
      </c>
      <c r="AU1511" s="152" t="s">
        <v>187</v>
      </c>
      <c r="AV1511" s="13" t="s">
        <v>84</v>
      </c>
      <c r="AW1511" s="13" t="s">
        <v>37</v>
      </c>
      <c r="AX1511" s="13" t="s">
        <v>75</v>
      </c>
      <c r="AY1511" s="152" t="s">
        <v>165</v>
      </c>
    </row>
    <row r="1512" spans="2:65" s="13" customFormat="1">
      <c r="B1512" s="151"/>
      <c r="D1512" s="145" t="s">
        <v>176</v>
      </c>
      <c r="E1512" s="152" t="s">
        <v>19</v>
      </c>
      <c r="F1512" s="153" t="s">
        <v>1745</v>
      </c>
      <c r="H1512" s="154">
        <v>0.39100000000000001</v>
      </c>
      <c r="I1512" s="155"/>
      <c r="L1512" s="151"/>
      <c r="M1512" s="156"/>
      <c r="T1512" s="157"/>
      <c r="AT1512" s="152" t="s">
        <v>176</v>
      </c>
      <c r="AU1512" s="152" t="s">
        <v>187</v>
      </c>
      <c r="AV1512" s="13" t="s">
        <v>84</v>
      </c>
      <c r="AW1512" s="13" t="s">
        <v>37</v>
      </c>
      <c r="AX1512" s="13" t="s">
        <v>75</v>
      </c>
      <c r="AY1512" s="152" t="s">
        <v>165</v>
      </c>
    </row>
    <row r="1513" spans="2:65" s="13" customFormat="1">
      <c r="B1513" s="151"/>
      <c r="D1513" s="145" t="s">
        <v>176</v>
      </c>
      <c r="E1513" s="152" t="s">
        <v>19</v>
      </c>
      <c r="F1513" s="153" t="s">
        <v>1746</v>
      </c>
      <c r="H1513" s="154">
        <v>0.21299999999999999</v>
      </c>
      <c r="I1513" s="155"/>
      <c r="L1513" s="151"/>
      <c r="M1513" s="156"/>
      <c r="T1513" s="157"/>
      <c r="AT1513" s="152" t="s">
        <v>176</v>
      </c>
      <c r="AU1513" s="152" t="s">
        <v>187</v>
      </c>
      <c r="AV1513" s="13" t="s">
        <v>84</v>
      </c>
      <c r="AW1513" s="13" t="s">
        <v>37</v>
      </c>
      <c r="AX1513" s="13" t="s">
        <v>75</v>
      </c>
      <c r="AY1513" s="152" t="s">
        <v>165</v>
      </c>
    </row>
    <row r="1514" spans="2:65" s="14" customFormat="1">
      <c r="B1514" s="158"/>
      <c r="D1514" s="145" t="s">
        <v>176</v>
      </c>
      <c r="E1514" s="159" t="s">
        <v>19</v>
      </c>
      <c r="F1514" s="160" t="s">
        <v>179</v>
      </c>
      <c r="H1514" s="161">
        <v>2.7080000000000002</v>
      </c>
      <c r="I1514" s="162"/>
      <c r="L1514" s="158"/>
      <c r="M1514" s="163"/>
      <c r="T1514" s="164"/>
      <c r="AT1514" s="159" t="s">
        <v>176</v>
      </c>
      <c r="AU1514" s="159" t="s">
        <v>187</v>
      </c>
      <c r="AV1514" s="14" t="s">
        <v>172</v>
      </c>
      <c r="AW1514" s="14" t="s">
        <v>37</v>
      </c>
      <c r="AX1514" s="14" t="s">
        <v>14</v>
      </c>
      <c r="AY1514" s="159" t="s">
        <v>165</v>
      </c>
    </row>
    <row r="1515" spans="2:65" s="1" customFormat="1" ht="24.15" customHeight="1">
      <c r="B1515" s="32"/>
      <c r="C1515" s="127" t="s">
        <v>1747</v>
      </c>
      <c r="D1515" s="127" t="s">
        <v>167</v>
      </c>
      <c r="E1515" s="128" t="s">
        <v>1748</v>
      </c>
      <c r="F1515" s="129" t="s">
        <v>1749</v>
      </c>
      <c r="G1515" s="130" t="s">
        <v>170</v>
      </c>
      <c r="H1515" s="131">
        <v>7.71</v>
      </c>
      <c r="I1515" s="132"/>
      <c r="J1515" s="133">
        <f>ROUND(I1515*H1515,2)</f>
        <v>0</v>
      </c>
      <c r="K1515" s="129" t="s">
        <v>171</v>
      </c>
      <c r="L1515" s="32"/>
      <c r="M1515" s="134" t="s">
        <v>19</v>
      </c>
      <c r="N1515" s="135" t="s">
        <v>46</v>
      </c>
      <c r="P1515" s="136">
        <f>O1515*H1515</f>
        <v>0</v>
      </c>
      <c r="Q1515" s="136">
        <v>0</v>
      </c>
      <c r="R1515" s="136">
        <f>Q1515*H1515</f>
        <v>0</v>
      </c>
      <c r="S1515" s="136">
        <v>0.128</v>
      </c>
      <c r="T1515" s="137">
        <f>S1515*H1515</f>
        <v>0.98687999999999998</v>
      </c>
      <c r="AR1515" s="138" t="s">
        <v>172</v>
      </c>
      <c r="AT1515" s="138" t="s">
        <v>167</v>
      </c>
      <c r="AU1515" s="138" t="s">
        <v>187</v>
      </c>
      <c r="AY1515" s="17" t="s">
        <v>165</v>
      </c>
      <c r="BE1515" s="139">
        <f>IF(N1515="základní",J1515,0)</f>
        <v>0</v>
      </c>
      <c r="BF1515" s="139">
        <f>IF(N1515="snížená",J1515,0)</f>
        <v>0</v>
      </c>
      <c r="BG1515" s="139">
        <f>IF(N1515="zákl. přenesená",J1515,0)</f>
        <v>0</v>
      </c>
      <c r="BH1515" s="139">
        <f>IF(N1515="sníž. přenesená",J1515,0)</f>
        <v>0</v>
      </c>
      <c r="BI1515" s="139">
        <f>IF(N1515="nulová",J1515,0)</f>
        <v>0</v>
      </c>
      <c r="BJ1515" s="17" t="s">
        <v>14</v>
      </c>
      <c r="BK1515" s="139">
        <f>ROUND(I1515*H1515,2)</f>
        <v>0</v>
      </c>
      <c r="BL1515" s="17" t="s">
        <v>172</v>
      </c>
      <c r="BM1515" s="138" t="s">
        <v>1750</v>
      </c>
    </row>
    <row r="1516" spans="2:65" s="1" customFormat="1">
      <c r="B1516" s="32"/>
      <c r="D1516" s="140" t="s">
        <v>174</v>
      </c>
      <c r="F1516" s="141" t="s">
        <v>1751</v>
      </c>
      <c r="I1516" s="142"/>
      <c r="L1516" s="32"/>
      <c r="M1516" s="143"/>
      <c r="T1516" s="53"/>
      <c r="AT1516" s="17" t="s">
        <v>174</v>
      </c>
      <c r="AU1516" s="17" t="s">
        <v>187</v>
      </c>
    </row>
    <row r="1517" spans="2:65" s="12" customFormat="1">
      <c r="B1517" s="144"/>
      <c r="D1517" s="145" t="s">
        <v>176</v>
      </c>
      <c r="E1517" s="146" t="s">
        <v>19</v>
      </c>
      <c r="F1517" s="147" t="s">
        <v>1752</v>
      </c>
      <c r="H1517" s="146" t="s">
        <v>19</v>
      </c>
      <c r="I1517" s="148"/>
      <c r="L1517" s="144"/>
      <c r="M1517" s="149"/>
      <c r="T1517" s="150"/>
      <c r="AT1517" s="146" t="s">
        <v>176</v>
      </c>
      <c r="AU1517" s="146" t="s">
        <v>187</v>
      </c>
      <c r="AV1517" s="12" t="s">
        <v>14</v>
      </c>
      <c r="AW1517" s="12" t="s">
        <v>37</v>
      </c>
      <c r="AX1517" s="12" t="s">
        <v>75</v>
      </c>
      <c r="AY1517" s="146" t="s">
        <v>165</v>
      </c>
    </row>
    <row r="1518" spans="2:65" s="13" customFormat="1">
      <c r="B1518" s="151"/>
      <c r="D1518" s="145" t="s">
        <v>176</v>
      </c>
      <c r="E1518" s="152" t="s">
        <v>19</v>
      </c>
      <c r="F1518" s="153" t="s">
        <v>1753</v>
      </c>
      <c r="H1518" s="154">
        <v>7.71</v>
      </c>
      <c r="I1518" s="155"/>
      <c r="L1518" s="151"/>
      <c r="M1518" s="156"/>
      <c r="T1518" s="157"/>
      <c r="AT1518" s="152" t="s">
        <v>176</v>
      </c>
      <c r="AU1518" s="152" t="s">
        <v>187</v>
      </c>
      <c r="AV1518" s="13" t="s">
        <v>84</v>
      </c>
      <c r="AW1518" s="13" t="s">
        <v>37</v>
      </c>
      <c r="AX1518" s="13" t="s">
        <v>75</v>
      </c>
      <c r="AY1518" s="152" t="s">
        <v>165</v>
      </c>
    </row>
    <row r="1519" spans="2:65" s="14" customFormat="1">
      <c r="B1519" s="158"/>
      <c r="D1519" s="145" t="s">
        <v>176</v>
      </c>
      <c r="E1519" s="159" t="s">
        <v>19</v>
      </c>
      <c r="F1519" s="160" t="s">
        <v>179</v>
      </c>
      <c r="H1519" s="161">
        <v>7.71</v>
      </c>
      <c r="I1519" s="162"/>
      <c r="L1519" s="158"/>
      <c r="M1519" s="163"/>
      <c r="T1519" s="164"/>
      <c r="AT1519" s="159" t="s">
        <v>176</v>
      </c>
      <c r="AU1519" s="159" t="s">
        <v>187</v>
      </c>
      <c r="AV1519" s="14" t="s">
        <v>172</v>
      </c>
      <c r="AW1519" s="14" t="s">
        <v>37</v>
      </c>
      <c r="AX1519" s="14" t="s">
        <v>14</v>
      </c>
      <c r="AY1519" s="159" t="s">
        <v>165</v>
      </c>
    </row>
    <row r="1520" spans="2:65" s="1" customFormat="1" ht="24.15" customHeight="1">
      <c r="B1520" s="32"/>
      <c r="C1520" s="127" t="s">
        <v>1754</v>
      </c>
      <c r="D1520" s="127" t="s">
        <v>167</v>
      </c>
      <c r="E1520" s="128" t="s">
        <v>1755</v>
      </c>
      <c r="F1520" s="129" t="s">
        <v>1756</v>
      </c>
      <c r="G1520" s="130" t="s">
        <v>170</v>
      </c>
      <c r="H1520" s="131">
        <v>41.262</v>
      </c>
      <c r="I1520" s="132"/>
      <c r="J1520" s="133">
        <f>ROUND(I1520*H1520,2)</f>
        <v>0</v>
      </c>
      <c r="K1520" s="129" t="s">
        <v>171</v>
      </c>
      <c r="L1520" s="32"/>
      <c r="M1520" s="134" t="s">
        <v>19</v>
      </c>
      <c r="N1520" s="135" t="s">
        <v>46</v>
      </c>
      <c r="P1520" s="136">
        <f>O1520*H1520</f>
        <v>0</v>
      </c>
      <c r="Q1520" s="136">
        <v>0</v>
      </c>
      <c r="R1520" s="136">
        <f>Q1520*H1520</f>
        <v>0</v>
      </c>
      <c r="S1520" s="136">
        <v>0.20799999999999999</v>
      </c>
      <c r="T1520" s="137">
        <f>S1520*H1520</f>
        <v>8.582495999999999</v>
      </c>
      <c r="AR1520" s="138" t="s">
        <v>172</v>
      </c>
      <c r="AT1520" s="138" t="s">
        <v>167</v>
      </c>
      <c r="AU1520" s="138" t="s">
        <v>187</v>
      </c>
      <c r="AY1520" s="17" t="s">
        <v>165</v>
      </c>
      <c r="BE1520" s="139">
        <f>IF(N1520="základní",J1520,0)</f>
        <v>0</v>
      </c>
      <c r="BF1520" s="139">
        <f>IF(N1520="snížená",J1520,0)</f>
        <v>0</v>
      </c>
      <c r="BG1520" s="139">
        <f>IF(N1520="zákl. přenesená",J1520,0)</f>
        <v>0</v>
      </c>
      <c r="BH1520" s="139">
        <f>IF(N1520="sníž. přenesená",J1520,0)</f>
        <v>0</v>
      </c>
      <c r="BI1520" s="139">
        <f>IF(N1520="nulová",J1520,0)</f>
        <v>0</v>
      </c>
      <c r="BJ1520" s="17" t="s">
        <v>14</v>
      </c>
      <c r="BK1520" s="139">
        <f>ROUND(I1520*H1520,2)</f>
        <v>0</v>
      </c>
      <c r="BL1520" s="17" t="s">
        <v>172</v>
      </c>
      <c r="BM1520" s="138" t="s">
        <v>1757</v>
      </c>
    </row>
    <row r="1521" spans="2:65" s="1" customFormat="1">
      <c r="B1521" s="32"/>
      <c r="D1521" s="140" t="s">
        <v>174</v>
      </c>
      <c r="F1521" s="141" t="s">
        <v>1758</v>
      </c>
      <c r="I1521" s="142"/>
      <c r="L1521" s="32"/>
      <c r="M1521" s="143"/>
      <c r="T1521" s="53"/>
      <c r="AT1521" s="17" t="s">
        <v>174</v>
      </c>
      <c r="AU1521" s="17" t="s">
        <v>187</v>
      </c>
    </row>
    <row r="1522" spans="2:65" s="12" customFormat="1">
      <c r="B1522" s="144"/>
      <c r="D1522" s="145" t="s">
        <v>176</v>
      </c>
      <c r="E1522" s="146" t="s">
        <v>19</v>
      </c>
      <c r="F1522" s="147" t="s">
        <v>1759</v>
      </c>
      <c r="H1522" s="146" t="s">
        <v>19</v>
      </c>
      <c r="I1522" s="148"/>
      <c r="L1522" s="144"/>
      <c r="M1522" s="149"/>
      <c r="T1522" s="150"/>
      <c r="AT1522" s="146" t="s">
        <v>176</v>
      </c>
      <c r="AU1522" s="146" t="s">
        <v>187</v>
      </c>
      <c r="AV1522" s="12" t="s">
        <v>14</v>
      </c>
      <c r="AW1522" s="12" t="s">
        <v>37</v>
      </c>
      <c r="AX1522" s="12" t="s">
        <v>75</v>
      </c>
      <c r="AY1522" s="146" t="s">
        <v>165</v>
      </c>
    </row>
    <row r="1523" spans="2:65" s="13" customFormat="1">
      <c r="B1523" s="151"/>
      <c r="D1523" s="145" t="s">
        <v>176</v>
      </c>
      <c r="E1523" s="152" t="s">
        <v>19</v>
      </c>
      <c r="F1523" s="153" t="s">
        <v>1760</v>
      </c>
      <c r="H1523" s="154">
        <v>36.619999999999997</v>
      </c>
      <c r="I1523" s="155"/>
      <c r="L1523" s="151"/>
      <c r="M1523" s="156"/>
      <c r="T1523" s="157"/>
      <c r="AT1523" s="152" t="s">
        <v>176</v>
      </c>
      <c r="AU1523" s="152" t="s">
        <v>187</v>
      </c>
      <c r="AV1523" s="13" t="s">
        <v>84</v>
      </c>
      <c r="AW1523" s="13" t="s">
        <v>37</v>
      </c>
      <c r="AX1523" s="13" t="s">
        <v>75</v>
      </c>
      <c r="AY1523" s="152" t="s">
        <v>165</v>
      </c>
    </row>
    <row r="1524" spans="2:65" s="13" customFormat="1">
      <c r="B1524" s="151"/>
      <c r="D1524" s="145" t="s">
        <v>176</v>
      </c>
      <c r="E1524" s="152" t="s">
        <v>19</v>
      </c>
      <c r="F1524" s="153" t="s">
        <v>1761</v>
      </c>
      <c r="H1524" s="154">
        <v>3.8</v>
      </c>
      <c r="I1524" s="155"/>
      <c r="L1524" s="151"/>
      <c r="M1524" s="156"/>
      <c r="T1524" s="157"/>
      <c r="AT1524" s="152" t="s">
        <v>176</v>
      </c>
      <c r="AU1524" s="152" t="s">
        <v>187</v>
      </c>
      <c r="AV1524" s="13" t="s">
        <v>84</v>
      </c>
      <c r="AW1524" s="13" t="s">
        <v>37</v>
      </c>
      <c r="AX1524" s="13" t="s">
        <v>75</v>
      </c>
      <c r="AY1524" s="152" t="s">
        <v>165</v>
      </c>
    </row>
    <row r="1525" spans="2:65" s="12" customFormat="1">
      <c r="B1525" s="144"/>
      <c r="D1525" s="145" t="s">
        <v>176</v>
      </c>
      <c r="E1525" s="146" t="s">
        <v>19</v>
      </c>
      <c r="F1525" s="147" t="s">
        <v>1762</v>
      </c>
      <c r="H1525" s="146" t="s">
        <v>19</v>
      </c>
      <c r="I1525" s="148"/>
      <c r="L1525" s="144"/>
      <c r="M1525" s="149"/>
      <c r="T1525" s="150"/>
      <c r="AT1525" s="146" t="s">
        <v>176</v>
      </c>
      <c r="AU1525" s="146" t="s">
        <v>187</v>
      </c>
      <c r="AV1525" s="12" t="s">
        <v>14</v>
      </c>
      <c r="AW1525" s="12" t="s">
        <v>37</v>
      </c>
      <c r="AX1525" s="12" t="s">
        <v>75</v>
      </c>
      <c r="AY1525" s="146" t="s">
        <v>165</v>
      </c>
    </row>
    <row r="1526" spans="2:65" s="13" customFormat="1">
      <c r="B1526" s="151"/>
      <c r="D1526" s="145" t="s">
        <v>176</v>
      </c>
      <c r="E1526" s="152" t="s">
        <v>19</v>
      </c>
      <c r="F1526" s="153" t="s">
        <v>1763</v>
      </c>
      <c r="H1526" s="154">
        <v>0.84199999999999997</v>
      </c>
      <c r="I1526" s="155"/>
      <c r="L1526" s="151"/>
      <c r="M1526" s="156"/>
      <c r="T1526" s="157"/>
      <c r="AT1526" s="152" t="s">
        <v>176</v>
      </c>
      <c r="AU1526" s="152" t="s">
        <v>187</v>
      </c>
      <c r="AV1526" s="13" t="s">
        <v>84</v>
      </c>
      <c r="AW1526" s="13" t="s">
        <v>37</v>
      </c>
      <c r="AX1526" s="13" t="s">
        <v>75</v>
      </c>
      <c r="AY1526" s="152" t="s">
        <v>165</v>
      </c>
    </row>
    <row r="1527" spans="2:65" s="14" customFormat="1">
      <c r="B1527" s="158"/>
      <c r="D1527" s="145" t="s">
        <v>176</v>
      </c>
      <c r="E1527" s="159" t="s">
        <v>19</v>
      </c>
      <c r="F1527" s="160" t="s">
        <v>179</v>
      </c>
      <c r="H1527" s="161">
        <v>41.262</v>
      </c>
      <c r="I1527" s="162"/>
      <c r="L1527" s="158"/>
      <c r="M1527" s="163"/>
      <c r="T1527" s="164"/>
      <c r="AT1527" s="159" t="s">
        <v>176</v>
      </c>
      <c r="AU1527" s="159" t="s">
        <v>187</v>
      </c>
      <c r="AV1527" s="14" t="s">
        <v>172</v>
      </c>
      <c r="AW1527" s="14" t="s">
        <v>37</v>
      </c>
      <c r="AX1527" s="14" t="s">
        <v>14</v>
      </c>
      <c r="AY1527" s="159" t="s">
        <v>165</v>
      </c>
    </row>
    <row r="1528" spans="2:65" s="1" customFormat="1" ht="24.15" customHeight="1">
      <c r="B1528" s="32"/>
      <c r="C1528" s="127" t="s">
        <v>1764</v>
      </c>
      <c r="D1528" s="127" t="s">
        <v>167</v>
      </c>
      <c r="E1528" s="128" t="s">
        <v>1765</v>
      </c>
      <c r="F1528" s="129" t="s">
        <v>1766</v>
      </c>
      <c r="G1528" s="130" t="s">
        <v>213</v>
      </c>
      <c r="H1528" s="131">
        <v>3.2629999999999999</v>
      </c>
      <c r="I1528" s="132"/>
      <c r="J1528" s="133">
        <f>ROUND(I1528*H1528,2)</f>
        <v>0</v>
      </c>
      <c r="K1528" s="129" t="s">
        <v>171</v>
      </c>
      <c r="L1528" s="32"/>
      <c r="M1528" s="134" t="s">
        <v>19</v>
      </c>
      <c r="N1528" s="135" t="s">
        <v>46</v>
      </c>
      <c r="P1528" s="136">
        <f>O1528*H1528</f>
        <v>0</v>
      </c>
      <c r="Q1528" s="136">
        <v>0</v>
      </c>
      <c r="R1528" s="136">
        <f>Q1528*H1528</f>
        <v>0</v>
      </c>
      <c r="S1528" s="136">
        <v>2.4</v>
      </c>
      <c r="T1528" s="137">
        <f>S1528*H1528</f>
        <v>7.8311999999999991</v>
      </c>
      <c r="AR1528" s="138" t="s">
        <v>172</v>
      </c>
      <c r="AT1528" s="138" t="s">
        <v>167</v>
      </c>
      <c r="AU1528" s="138" t="s">
        <v>187</v>
      </c>
      <c r="AY1528" s="17" t="s">
        <v>165</v>
      </c>
      <c r="BE1528" s="139">
        <f>IF(N1528="základní",J1528,0)</f>
        <v>0</v>
      </c>
      <c r="BF1528" s="139">
        <f>IF(N1528="snížená",J1528,0)</f>
        <v>0</v>
      </c>
      <c r="BG1528" s="139">
        <f>IF(N1528="zákl. přenesená",J1528,0)</f>
        <v>0</v>
      </c>
      <c r="BH1528" s="139">
        <f>IF(N1528="sníž. přenesená",J1528,0)</f>
        <v>0</v>
      </c>
      <c r="BI1528" s="139">
        <f>IF(N1528="nulová",J1528,0)</f>
        <v>0</v>
      </c>
      <c r="BJ1528" s="17" t="s">
        <v>14</v>
      </c>
      <c r="BK1528" s="139">
        <f>ROUND(I1528*H1528,2)</f>
        <v>0</v>
      </c>
      <c r="BL1528" s="17" t="s">
        <v>172</v>
      </c>
      <c r="BM1528" s="138" t="s">
        <v>1767</v>
      </c>
    </row>
    <row r="1529" spans="2:65" s="1" customFormat="1">
      <c r="B1529" s="32"/>
      <c r="D1529" s="140" t="s">
        <v>174</v>
      </c>
      <c r="F1529" s="141" t="s">
        <v>1768</v>
      </c>
      <c r="I1529" s="142"/>
      <c r="L1529" s="32"/>
      <c r="M1529" s="143"/>
      <c r="T1529" s="53"/>
      <c r="AT1529" s="17" t="s">
        <v>174</v>
      </c>
      <c r="AU1529" s="17" t="s">
        <v>187</v>
      </c>
    </row>
    <row r="1530" spans="2:65" s="12" customFormat="1">
      <c r="B1530" s="144"/>
      <c r="D1530" s="145" t="s">
        <v>176</v>
      </c>
      <c r="E1530" s="146" t="s">
        <v>19</v>
      </c>
      <c r="F1530" s="147" t="s">
        <v>1769</v>
      </c>
      <c r="H1530" s="146" t="s">
        <v>19</v>
      </c>
      <c r="I1530" s="148"/>
      <c r="L1530" s="144"/>
      <c r="M1530" s="149"/>
      <c r="T1530" s="150"/>
      <c r="AT1530" s="146" t="s">
        <v>176</v>
      </c>
      <c r="AU1530" s="146" t="s">
        <v>187</v>
      </c>
      <c r="AV1530" s="12" t="s">
        <v>14</v>
      </c>
      <c r="AW1530" s="12" t="s">
        <v>37</v>
      </c>
      <c r="AX1530" s="12" t="s">
        <v>75</v>
      </c>
      <c r="AY1530" s="146" t="s">
        <v>165</v>
      </c>
    </row>
    <row r="1531" spans="2:65" s="13" customFormat="1">
      <c r="B1531" s="151"/>
      <c r="D1531" s="145" t="s">
        <v>176</v>
      </c>
      <c r="E1531" s="152" t="s">
        <v>19</v>
      </c>
      <c r="F1531" s="153" t="s">
        <v>1770</v>
      </c>
      <c r="H1531" s="154">
        <v>0.10100000000000001</v>
      </c>
      <c r="I1531" s="155"/>
      <c r="L1531" s="151"/>
      <c r="M1531" s="156"/>
      <c r="T1531" s="157"/>
      <c r="AT1531" s="152" t="s">
        <v>176</v>
      </c>
      <c r="AU1531" s="152" t="s">
        <v>187</v>
      </c>
      <c r="AV1531" s="13" t="s">
        <v>84</v>
      </c>
      <c r="AW1531" s="13" t="s">
        <v>37</v>
      </c>
      <c r="AX1531" s="13" t="s">
        <v>75</v>
      </c>
      <c r="AY1531" s="152" t="s">
        <v>165</v>
      </c>
    </row>
    <row r="1532" spans="2:65" s="12" customFormat="1">
      <c r="B1532" s="144"/>
      <c r="D1532" s="145" t="s">
        <v>176</v>
      </c>
      <c r="E1532" s="146" t="s">
        <v>19</v>
      </c>
      <c r="F1532" s="147" t="s">
        <v>1762</v>
      </c>
      <c r="H1532" s="146" t="s">
        <v>19</v>
      </c>
      <c r="I1532" s="148"/>
      <c r="L1532" s="144"/>
      <c r="M1532" s="149"/>
      <c r="T1532" s="150"/>
      <c r="AT1532" s="146" t="s">
        <v>176</v>
      </c>
      <c r="AU1532" s="146" t="s">
        <v>187</v>
      </c>
      <c r="AV1532" s="12" t="s">
        <v>14</v>
      </c>
      <c r="AW1532" s="12" t="s">
        <v>37</v>
      </c>
      <c r="AX1532" s="12" t="s">
        <v>75</v>
      </c>
      <c r="AY1532" s="146" t="s">
        <v>165</v>
      </c>
    </row>
    <row r="1533" spans="2:65" s="13" customFormat="1">
      <c r="B1533" s="151"/>
      <c r="D1533" s="145" t="s">
        <v>176</v>
      </c>
      <c r="E1533" s="152" t="s">
        <v>19</v>
      </c>
      <c r="F1533" s="153" t="s">
        <v>1763</v>
      </c>
      <c r="H1533" s="154">
        <v>0.84199999999999997</v>
      </c>
      <c r="I1533" s="155"/>
      <c r="L1533" s="151"/>
      <c r="M1533" s="156"/>
      <c r="T1533" s="157"/>
      <c r="AT1533" s="152" t="s">
        <v>176</v>
      </c>
      <c r="AU1533" s="152" t="s">
        <v>187</v>
      </c>
      <c r="AV1533" s="13" t="s">
        <v>84</v>
      </c>
      <c r="AW1533" s="13" t="s">
        <v>37</v>
      </c>
      <c r="AX1533" s="13" t="s">
        <v>75</v>
      </c>
      <c r="AY1533" s="152" t="s">
        <v>165</v>
      </c>
    </row>
    <row r="1534" spans="2:65" s="12" customFormat="1">
      <c r="B1534" s="144"/>
      <c r="D1534" s="145" t="s">
        <v>176</v>
      </c>
      <c r="E1534" s="146" t="s">
        <v>19</v>
      </c>
      <c r="F1534" s="147" t="s">
        <v>1771</v>
      </c>
      <c r="H1534" s="146" t="s">
        <v>19</v>
      </c>
      <c r="I1534" s="148"/>
      <c r="L1534" s="144"/>
      <c r="M1534" s="149"/>
      <c r="T1534" s="150"/>
      <c r="AT1534" s="146" t="s">
        <v>176</v>
      </c>
      <c r="AU1534" s="146" t="s">
        <v>187</v>
      </c>
      <c r="AV1534" s="12" t="s">
        <v>14</v>
      </c>
      <c r="AW1534" s="12" t="s">
        <v>37</v>
      </c>
      <c r="AX1534" s="12" t="s">
        <v>75</v>
      </c>
      <c r="AY1534" s="146" t="s">
        <v>165</v>
      </c>
    </row>
    <row r="1535" spans="2:65" s="13" customFormat="1">
      <c r="B1535" s="151"/>
      <c r="D1535" s="145" t="s">
        <v>176</v>
      </c>
      <c r="E1535" s="152" t="s">
        <v>19</v>
      </c>
      <c r="F1535" s="153" t="s">
        <v>1772</v>
      </c>
      <c r="H1535" s="154">
        <v>1.68</v>
      </c>
      <c r="I1535" s="155"/>
      <c r="L1535" s="151"/>
      <c r="M1535" s="156"/>
      <c r="T1535" s="157"/>
      <c r="AT1535" s="152" t="s">
        <v>176</v>
      </c>
      <c r="AU1535" s="152" t="s">
        <v>187</v>
      </c>
      <c r="AV1535" s="13" t="s">
        <v>84</v>
      </c>
      <c r="AW1535" s="13" t="s">
        <v>37</v>
      </c>
      <c r="AX1535" s="13" t="s">
        <v>75</v>
      </c>
      <c r="AY1535" s="152" t="s">
        <v>165</v>
      </c>
    </row>
    <row r="1536" spans="2:65" s="12" customFormat="1">
      <c r="B1536" s="144"/>
      <c r="D1536" s="145" t="s">
        <v>176</v>
      </c>
      <c r="E1536" s="146" t="s">
        <v>19</v>
      </c>
      <c r="F1536" s="147" t="s">
        <v>1773</v>
      </c>
      <c r="H1536" s="146" t="s">
        <v>19</v>
      </c>
      <c r="I1536" s="148"/>
      <c r="L1536" s="144"/>
      <c r="M1536" s="149"/>
      <c r="T1536" s="150"/>
      <c r="AT1536" s="146" t="s">
        <v>176</v>
      </c>
      <c r="AU1536" s="146" t="s">
        <v>187</v>
      </c>
      <c r="AV1536" s="12" t="s">
        <v>14</v>
      </c>
      <c r="AW1536" s="12" t="s">
        <v>37</v>
      </c>
      <c r="AX1536" s="12" t="s">
        <v>75</v>
      </c>
      <c r="AY1536" s="146" t="s">
        <v>165</v>
      </c>
    </row>
    <row r="1537" spans="2:65" s="13" customFormat="1">
      <c r="B1537" s="151"/>
      <c r="D1537" s="145" t="s">
        <v>176</v>
      </c>
      <c r="E1537" s="152" t="s">
        <v>19</v>
      </c>
      <c r="F1537" s="153" t="s">
        <v>1774</v>
      </c>
      <c r="H1537" s="154">
        <v>0.4</v>
      </c>
      <c r="I1537" s="155"/>
      <c r="L1537" s="151"/>
      <c r="M1537" s="156"/>
      <c r="T1537" s="157"/>
      <c r="AT1537" s="152" t="s">
        <v>176</v>
      </c>
      <c r="AU1537" s="152" t="s">
        <v>187</v>
      </c>
      <c r="AV1537" s="13" t="s">
        <v>84</v>
      </c>
      <c r="AW1537" s="13" t="s">
        <v>37</v>
      </c>
      <c r="AX1537" s="13" t="s">
        <v>75</v>
      </c>
      <c r="AY1537" s="152" t="s">
        <v>165</v>
      </c>
    </row>
    <row r="1538" spans="2:65" s="12" customFormat="1">
      <c r="B1538" s="144"/>
      <c r="D1538" s="145" t="s">
        <v>176</v>
      </c>
      <c r="E1538" s="146" t="s">
        <v>19</v>
      </c>
      <c r="F1538" s="147" t="s">
        <v>1775</v>
      </c>
      <c r="H1538" s="146" t="s">
        <v>19</v>
      </c>
      <c r="I1538" s="148"/>
      <c r="L1538" s="144"/>
      <c r="M1538" s="149"/>
      <c r="T1538" s="150"/>
      <c r="AT1538" s="146" t="s">
        <v>176</v>
      </c>
      <c r="AU1538" s="146" t="s">
        <v>187</v>
      </c>
      <c r="AV1538" s="12" t="s">
        <v>14</v>
      </c>
      <c r="AW1538" s="12" t="s">
        <v>37</v>
      </c>
      <c r="AX1538" s="12" t="s">
        <v>75</v>
      </c>
      <c r="AY1538" s="146" t="s">
        <v>165</v>
      </c>
    </row>
    <row r="1539" spans="2:65" s="13" customFormat="1">
      <c r="B1539" s="151"/>
      <c r="D1539" s="145" t="s">
        <v>176</v>
      </c>
      <c r="E1539" s="152" t="s">
        <v>19</v>
      </c>
      <c r="F1539" s="153" t="s">
        <v>1776</v>
      </c>
      <c r="H1539" s="154">
        <v>0.24</v>
      </c>
      <c r="I1539" s="155"/>
      <c r="L1539" s="151"/>
      <c r="M1539" s="156"/>
      <c r="T1539" s="157"/>
      <c r="AT1539" s="152" t="s">
        <v>176</v>
      </c>
      <c r="AU1539" s="152" t="s">
        <v>187</v>
      </c>
      <c r="AV1539" s="13" t="s">
        <v>84</v>
      </c>
      <c r="AW1539" s="13" t="s">
        <v>37</v>
      </c>
      <c r="AX1539" s="13" t="s">
        <v>75</v>
      </c>
      <c r="AY1539" s="152" t="s">
        <v>165</v>
      </c>
    </row>
    <row r="1540" spans="2:65" s="14" customFormat="1">
      <c r="B1540" s="158"/>
      <c r="D1540" s="145" t="s">
        <v>176</v>
      </c>
      <c r="E1540" s="159" t="s">
        <v>19</v>
      </c>
      <c r="F1540" s="160" t="s">
        <v>1777</v>
      </c>
      <c r="H1540" s="161">
        <v>3.2629999999999999</v>
      </c>
      <c r="I1540" s="162"/>
      <c r="L1540" s="158"/>
      <c r="M1540" s="163"/>
      <c r="T1540" s="164"/>
      <c r="AT1540" s="159" t="s">
        <v>176</v>
      </c>
      <c r="AU1540" s="159" t="s">
        <v>187</v>
      </c>
      <c r="AV1540" s="14" t="s">
        <v>172</v>
      </c>
      <c r="AW1540" s="14" t="s">
        <v>37</v>
      </c>
      <c r="AX1540" s="14" t="s">
        <v>14</v>
      </c>
      <c r="AY1540" s="159" t="s">
        <v>165</v>
      </c>
    </row>
    <row r="1541" spans="2:65" s="1" customFormat="1" ht="24.15" customHeight="1">
      <c r="B1541" s="32"/>
      <c r="C1541" s="127" t="s">
        <v>1778</v>
      </c>
      <c r="D1541" s="127" t="s">
        <v>167</v>
      </c>
      <c r="E1541" s="128" t="s">
        <v>1779</v>
      </c>
      <c r="F1541" s="129" t="s">
        <v>1780</v>
      </c>
      <c r="G1541" s="130" t="s">
        <v>213</v>
      </c>
      <c r="H1541" s="131">
        <v>7.1529999999999996</v>
      </c>
      <c r="I1541" s="132"/>
      <c r="J1541" s="133">
        <f>ROUND(I1541*H1541,2)</f>
        <v>0</v>
      </c>
      <c r="K1541" s="129" t="s">
        <v>171</v>
      </c>
      <c r="L1541" s="32"/>
      <c r="M1541" s="134" t="s">
        <v>19</v>
      </c>
      <c r="N1541" s="135" t="s">
        <v>46</v>
      </c>
      <c r="P1541" s="136">
        <f>O1541*H1541</f>
        <v>0</v>
      </c>
      <c r="Q1541" s="136">
        <v>0</v>
      </c>
      <c r="R1541" s="136">
        <f>Q1541*H1541</f>
        <v>0</v>
      </c>
      <c r="S1541" s="136">
        <v>2.2000000000000002</v>
      </c>
      <c r="T1541" s="137">
        <f>S1541*H1541</f>
        <v>15.736600000000001</v>
      </c>
      <c r="AR1541" s="138" t="s">
        <v>172</v>
      </c>
      <c r="AT1541" s="138" t="s">
        <v>167</v>
      </c>
      <c r="AU1541" s="138" t="s">
        <v>187</v>
      </c>
      <c r="AY1541" s="17" t="s">
        <v>165</v>
      </c>
      <c r="BE1541" s="139">
        <f>IF(N1541="základní",J1541,0)</f>
        <v>0</v>
      </c>
      <c r="BF1541" s="139">
        <f>IF(N1541="snížená",J1541,0)</f>
        <v>0</v>
      </c>
      <c r="BG1541" s="139">
        <f>IF(N1541="zákl. přenesená",J1541,0)</f>
        <v>0</v>
      </c>
      <c r="BH1541" s="139">
        <f>IF(N1541="sníž. přenesená",J1541,0)</f>
        <v>0</v>
      </c>
      <c r="BI1541" s="139">
        <f>IF(N1541="nulová",J1541,0)</f>
        <v>0</v>
      </c>
      <c r="BJ1541" s="17" t="s">
        <v>14</v>
      </c>
      <c r="BK1541" s="139">
        <f>ROUND(I1541*H1541,2)</f>
        <v>0</v>
      </c>
      <c r="BL1541" s="17" t="s">
        <v>172</v>
      </c>
      <c r="BM1541" s="138" t="s">
        <v>1781</v>
      </c>
    </row>
    <row r="1542" spans="2:65" s="1" customFormat="1">
      <c r="B1542" s="32"/>
      <c r="D1542" s="140" t="s">
        <v>174</v>
      </c>
      <c r="F1542" s="141" t="s">
        <v>1782</v>
      </c>
      <c r="I1542" s="142"/>
      <c r="L1542" s="32"/>
      <c r="M1542" s="143"/>
      <c r="T1542" s="53"/>
      <c r="AT1542" s="17" t="s">
        <v>174</v>
      </c>
      <c r="AU1542" s="17" t="s">
        <v>187</v>
      </c>
    </row>
    <row r="1543" spans="2:65" s="12" customFormat="1">
      <c r="B1543" s="144"/>
      <c r="D1543" s="145" t="s">
        <v>176</v>
      </c>
      <c r="E1543" s="146" t="s">
        <v>19</v>
      </c>
      <c r="F1543" s="147" t="s">
        <v>1783</v>
      </c>
      <c r="H1543" s="146" t="s">
        <v>19</v>
      </c>
      <c r="I1543" s="148"/>
      <c r="L1543" s="144"/>
      <c r="M1543" s="149"/>
      <c r="T1543" s="150"/>
      <c r="AT1543" s="146" t="s">
        <v>176</v>
      </c>
      <c r="AU1543" s="146" t="s">
        <v>187</v>
      </c>
      <c r="AV1543" s="12" t="s">
        <v>14</v>
      </c>
      <c r="AW1543" s="12" t="s">
        <v>37</v>
      </c>
      <c r="AX1543" s="12" t="s">
        <v>75</v>
      </c>
      <c r="AY1543" s="146" t="s">
        <v>165</v>
      </c>
    </row>
    <row r="1544" spans="2:65" s="13" customFormat="1">
      <c r="B1544" s="151"/>
      <c r="D1544" s="145" t="s">
        <v>176</v>
      </c>
      <c r="E1544" s="152" t="s">
        <v>19</v>
      </c>
      <c r="F1544" s="153" t="s">
        <v>1784</v>
      </c>
      <c r="H1544" s="154">
        <v>1.7</v>
      </c>
      <c r="I1544" s="155"/>
      <c r="L1544" s="151"/>
      <c r="M1544" s="156"/>
      <c r="T1544" s="157"/>
      <c r="AT1544" s="152" t="s">
        <v>176</v>
      </c>
      <c r="AU1544" s="152" t="s">
        <v>187</v>
      </c>
      <c r="AV1544" s="13" t="s">
        <v>84</v>
      </c>
      <c r="AW1544" s="13" t="s">
        <v>37</v>
      </c>
      <c r="AX1544" s="13" t="s">
        <v>75</v>
      </c>
      <c r="AY1544" s="152" t="s">
        <v>165</v>
      </c>
    </row>
    <row r="1545" spans="2:65" s="12" customFormat="1" ht="20.399999999999999">
      <c r="B1545" s="144"/>
      <c r="D1545" s="145" t="s">
        <v>176</v>
      </c>
      <c r="E1545" s="146" t="s">
        <v>19</v>
      </c>
      <c r="F1545" s="147" t="s">
        <v>1785</v>
      </c>
      <c r="H1545" s="146" t="s">
        <v>19</v>
      </c>
      <c r="I1545" s="148"/>
      <c r="L1545" s="144"/>
      <c r="M1545" s="149"/>
      <c r="T1545" s="150"/>
      <c r="AT1545" s="146" t="s">
        <v>176</v>
      </c>
      <c r="AU1545" s="146" t="s">
        <v>187</v>
      </c>
      <c r="AV1545" s="12" t="s">
        <v>14</v>
      </c>
      <c r="AW1545" s="12" t="s">
        <v>37</v>
      </c>
      <c r="AX1545" s="12" t="s">
        <v>75</v>
      </c>
      <c r="AY1545" s="146" t="s">
        <v>165</v>
      </c>
    </row>
    <row r="1546" spans="2:65" s="13" customFormat="1">
      <c r="B1546" s="151"/>
      <c r="D1546" s="145" t="s">
        <v>176</v>
      </c>
      <c r="E1546" s="152" t="s">
        <v>19</v>
      </c>
      <c r="F1546" s="153" t="s">
        <v>1188</v>
      </c>
      <c r="H1546" s="154">
        <v>1.3</v>
      </c>
      <c r="I1546" s="155"/>
      <c r="L1546" s="151"/>
      <c r="M1546" s="156"/>
      <c r="T1546" s="157"/>
      <c r="AT1546" s="152" t="s">
        <v>176</v>
      </c>
      <c r="AU1546" s="152" t="s">
        <v>187</v>
      </c>
      <c r="AV1546" s="13" t="s">
        <v>84</v>
      </c>
      <c r="AW1546" s="13" t="s">
        <v>37</v>
      </c>
      <c r="AX1546" s="13" t="s">
        <v>75</v>
      </c>
      <c r="AY1546" s="152" t="s">
        <v>165</v>
      </c>
    </row>
    <row r="1547" spans="2:65" s="12" customFormat="1">
      <c r="B1547" s="144"/>
      <c r="D1547" s="145" t="s">
        <v>176</v>
      </c>
      <c r="E1547" s="146" t="s">
        <v>19</v>
      </c>
      <c r="F1547" s="147" t="s">
        <v>1639</v>
      </c>
      <c r="H1547" s="146" t="s">
        <v>19</v>
      </c>
      <c r="I1547" s="148"/>
      <c r="L1547" s="144"/>
      <c r="M1547" s="149"/>
      <c r="T1547" s="150"/>
      <c r="AT1547" s="146" t="s">
        <v>176</v>
      </c>
      <c r="AU1547" s="146" t="s">
        <v>187</v>
      </c>
      <c r="AV1547" s="12" t="s">
        <v>14</v>
      </c>
      <c r="AW1547" s="12" t="s">
        <v>37</v>
      </c>
      <c r="AX1547" s="12" t="s">
        <v>75</v>
      </c>
      <c r="AY1547" s="146" t="s">
        <v>165</v>
      </c>
    </row>
    <row r="1548" spans="2:65" s="13" customFormat="1">
      <c r="B1548" s="151"/>
      <c r="D1548" s="145" t="s">
        <v>176</v>
      </c>
      <c r="E1548" s="152" t="s">
        <v>19</v>
      </c>
      <c r="F1548" s="153" t="s">
        <v>1786</v>
      </c>
      <c r="H1548" s="154">
        <v>4.1529999999999996</v>
      </c>
      <c r="I1548" s="155"/>
      <c r="L1548" s="151"/>
      <c r="M1548" s="156"/>
      <c r="T1548" s="157"/>
      <c r="AT1548" s="152" t="s">
        <v>176</v>
      </c>
      <c r="AU1548" s="152" t="s">
        <v>187</v>
      </c>
      <c r="AV1548" s="13" t="s">
        <v>84</v>
      </c>
      <c r="AW1548" s="13" t="s">
        <v>37</v>
      </c>
      <c r="AX1548" s="13" t="s">
        <v>75</v>
      </c>
      <c r="AY1548" s="152" t="s">
        <v>165</v>
      </c>
    </row>
    <row r="1549" spans="2:65" s="14" customFormat="1">
      <c r="B1549" s="158"/>
      <c r="D1549" s="145" t="s">
        <v>176</v>
      </c>
      <c r="E1549" s="159" t="s">
        <v>19</v>
      </c>
      <c r="F1549" s="160" t="s">
        <v>179</v>
      </c>
      <c r="H1549" s="161">
        <v>7.1529999999999996</v>
      </c>
      <c r="I1549" s="162"/>
      <c r="L1549" s="158"/>
      <c r="M1549" s="163"/>
      <c r="T1549" s="164"/>
      <c r="AT1549" s="159" t="s">
        <v>176</v>
      </c>
      <c r="AU1549" s="159" t="s">
        <v>187</v>
      </c>
      <c r="AV1549" s="14" t="s">
        <v>172</v>
      </c>
      <c r="AW1549" s="14" t="s">
        <v>37</v>
      </c>
      <c r="AX1549" s="14" t="s">
        <v>14</v>
      </c>
      <c r="AY1549" s="159" t="s">
        <v>165</v>
      </c>
    </row>
    <row r="1550" spans="2:65" s="1" customFormat="1" ht="24.15" customHeight="1">
      <c r="B1550" s="32"/>
      <c r="C1550" s="127" t="s">
        <v>1787</v>
      </c>
      <c r="D1550" s="127" t="s">
        <v>167</v>
      </c>
      <c r="E1550" s="128" t="s">
        <v>1788</v>
      </c>
      <c r="F1550" s="129" t="s">
        <v>1789</v>
      </c>
      <c r="G1550" s="130" t="s">
        <v>213</v>
      </c>
      <c r="H1550" s="131">
        <v>23.4</v>
      </c>
      <c r="I1550" s="132"/>
      <c r="J1550" s="133">
        <f>ROUND(I1550*H1550,2)</f>
        <v>0</v>
      </c>
      <c r="K1550" s="129" t="s">
        <v>171</v>
      </c>
      <c r="L1550" s="32"/>
      <c r="M1550" s="134" t="s">
        <v>19</v>
      </c>
      <c r="N1550" s="135" t="s">
        <v>46</v>
      </c>
      <c r="P1550" s="136">
        <f>O1550*H1550</f>
        <v>0</v>
      </c>
      <c r="Q1550" s="136">
        <v>0</v>
      </c>
      <c r="R1550" s="136">
        <f>Q1550*H1550</f>
        <v>0</v>
      </c>
      <c r="S1550" s="136">
        <v>2.2000000000000002</v>
      </c>
      <c r="T1550" s="137">
        <f>S1550*H1550</f>
        <v>51.480000000000004</v>
      </c>
      <c r="AR1550" s="138" t="s">
        <v>172</v>
      </c>
      <c r="AT1550" s="138" t="s">
        <v>167</v>
      </c>
      <c r="AU1550" s="138" t="s">
        <v>187</v>
      </c>
      <c r="AY1550" s="17" t="s">
        <v>165</v>
      </c>
      <c r="BE1550" s="139">
        <f>IF(N1550="základní",J1550,0)</f>
        <v>0</v>
      </c>
      <c r="BF1550" s="139">
        <f>IF(N1550="snížená",J1550,0)</f>
        <v>0</v>
      </c>
      <c r="BG1550" s="139">
        <f>IF(N1550="zákl. přenesená",J1550,0)</f>
        <v>0</v>
      </c>
      <c r="BH1550" s="139">
        <f>IF(N1550="sníž. přenesená",J1550,0)</f>
        <v>0</v>
      </c>
      <c r="BI1550" s="139">
        <f>IF(N1550="nulová",J1550,0)</f>
        <v>0</v>
      </c>
      <c r="BJ1550" s="17" t="s">
        <v>14</v>
      </c>
      <c r="BK1550" s="139">
        <f>ROUND(I1550*H1550,2)</f>
        <v>0</v>
      </c>
      <c r="BL1550" s="17" t="s">
        <v>172</v>
      </c>
      <c r="BM1550" s="138" t="s">
        <v>1790</v>
      </c>
    </row>
    <row r="1551" spans="2:65" s="1" customFormat="1">
      <c r="B1551" s="32"/>
      <c r="D1551" s="140" t="s">
        <v>174</v>
      </c>
      <c r="F1551" s="141" t="s">
        <v>1791</v>
      </c>
      <c r="I1551" s="142"/>
      <c r="L1551" s="32"/>
      <c r="M1551" s="143"/>
      <c r="T1551" s="53"/>
      <c r="AT1551" s="17" t="s">
        <v>174</v>
      </c>
      <c r="AU1551" s="17" t="s">
        <v>187</v>
      </c>
    </row>
    <row r="1552" spans="2:65" s="12" customFormat="1">
      <c r="B1552" s="144"/>
      <c r="D1552" s="145" t="s">
        <v>176</v>
      </c>
      <c r="E1552" s="146" t="s">
        <v>19</v>
      </c>
      <c r="F1552" s="147" t="s">
        <v>1792</v>
      </c>
      <c r="H1552" s="146" t="s">
        <v>19</v>
      </c>
      <c r="I1552" s="148"/>
      <c r="L1552" s="144"/>
      <c r="M1552" s="149"/>
      <c r="T1552" s="150"/>
      <c r="AT1552" s="146" t="s">
        <v>176</v>
      </c>
      <c r="AU1552" s="146" t="s">
        <v>187</v>
      </c>
      <c r="AV1552" s="12" t="s">
        <v>14</v>
      </c>
      <c r="AW1552" s="12" t="s">
        <v>37</v>
      </c>
      <c r="AX1552" s="12" t="s">
        <v>75</v>
      </c>
      <c r="AY1552" s="146" t="s">
        <v>165</v>
      </c>
    </row>
    <row r="1553" spans="2:65" s="13" customFormat="1">
      <c r="B1553" s="151"/>
      <c r="D1553" s="145" t="s">
        <v>176</v>
      </c>
      <c r="E1553" s="152" t="s">
        <v>19</v>
      </c>
      <c r="F1553" s="153" t="s">
        <v>1793</v>
      </c>
      <c r="H1553" s="154">
        <v>2.7</v>
      </c>
      <c r="I1553" s="155"/>
      <c r="L1553" s="151"/>
      <c r="M1553" s="156"/>
      <c r="T1553" s="157"/>
      <c r="AT1553" s="152" t="s">
        <v>176</v>
      </c>
      <c r="AU1553" s="152" t="s">
        <v>187</v>
      </c>
      <c r="AV1553" s="13" t="s">
        <v>84</v>
      </c>
      <c r="AW1553" s="13" t="s">
        <v>37</v>
      </c>
      <c r="AX1553" s="13" t="s">
        <v>75</v>
      </c>
      <c r="AY1553" s="152" t="s">
        <v>165</v>
      </c>
    </row>
    <row r="1554" spans="2:65" s="12" customFormat="1" ht="20.399999999999999">
      <c r="B1554" s="144"/>
      <c r="D1554" s="145" t="s">
        <v>176</v>
      </c>
      <c r="E1554" s="146" t="s">
        <v>19</v>
      </c>
      <c r="F1554" s="147" t="s">
        <v>1794</v>
      </c>
      <c r="H1554" s="146" t="s">
        <v>19</v>
      </c>
      <c r="I1554" s="148"/>
      <c r="L1554" s="144"/>
      <c r="M1554" s="149"/>
      <c r="T1554" s="150"/>
      <c r="AT1554" s="146" t="s">
        <v>176</v>
      </c>
      <c r="AU1554" s="146" t="s">
        <v>187</v>
      </c>
      <c r="AV1554" s="12" t="s">
        <v>14</v>
      </c>
      <c r="AW1554" s="12" t="s">
        <v>37</v>
      </c>
      <c r="AX1554" s="12" t="s">
        <v>75</v>
      </c>
      <c r="AY1554" s="146" t="s">
        <v>165</v>
      </c>
    </row>
    <row r="1555" spans="2:65" s="13" customFormat="1">
      <c r="B1555" s="151"/>
      <c r="D1555" s="145" t="s">
        <v>176</v>
      </c>
      <c r="E1555" s="152" t="s">
        <v>19</v>
      </c>
      <c r="F1555" s="153" t="s">
        <v>1795</v>
      </c>
      <c r="H1555" s="154">
        <v>20.7</v>
      </c>
      <c r="I1555" s="155"/>
      <c r="L1555" s="151"/>
      <c r="M1555" s="156"/>
      <c r="T1555" s="157"/>
      <c r="AT1555" s="152" t="s">
        <v>176</v>
      </c>
      <c r="AU1555" s="152" t="s">
        <v>187</v>
      </c>
      <c r="AV1555" s="13" t="s">
        <v>84</v>
      </c>
      <c r="AW1555" s="13" t="s">
        <v>37</v>
      </c>
      <c r="AX1555" s="13" t="s">
        <v>75</v>
      </c>
      <c r="AY1555" s="152" t="s">
        <v>165</v>
      </c>
    </row>
    <row r="1556" spans="2:65" s="14" customFormat="1">
      <c r="B1556" s="158"/>
      <c r="D1556" s="145" t="s">
        <v>176</v>
      </c>
      <c r="E1556" s="159" t="s">
        <v>19</v>
      </c>
      <c r="F1556" s="160" t="s">
        <v>179</v>
      </c>
      <c r="H1556" s="161">
        <v>23.4</v>
      </c>
      <c r="I1556" s="162"/>
      <c r="L1556" s="158"/>
      <c r="M1556" s="163"/>
      <c r="T1556" s="164"/>
      <c r="AT1556" s="159" t="s">
        <v>176</v>
      </c>
      <c r="AU1556" s="159" t="s">
        <v>187</v>
      </c>
      <c r="AV1556" s="14" t="s">
        <v>172</v>
      </c>
      <c r="AW1556" s="14" t="s">
        <v>37</v>
      </c>
      <c r="AX1556" s="14" t="s">
        <v>14</v>
      </c>
      <c r="AY1556" s="159" t="s">
        <v>165</v>
      </c>
    </row>
    <row r="1557" spans="2:65" s="1" customFormat="1" ht="33" customHeight="1">
      <c r="B1557" s="32"/>
      <c r="C1557" s="127" t="s">
        <v>1796</v>
      </c>
      <c r="D1557" s="127" t="s">
        <v>167</v>
      </c>
      <c r="E1557" s="128" t="s">
        <v>1797</v>
      </c>
      <c r="F1557" s="129" t="s">
        <v>1798</v>
      </c>
      <c r="G1557" s="130" t="s">
        <v>213</v>
      </c>
      <c r="H1557" s="131">
        <v>3</v>
      </c>
      <c r="I1557" s="132"/>
      <c r="J1557" s="133">
        <f>ROUND(I1557*H1557,2)</f>
        <v>0</v>
      </c>
      <c r="K1557" s="129" t="s">
        <v>171</v>
      </c>
      <c r="L1557" s="32"/>
      <c r="M1557" s="134" t="s">
        <v>19</v>
      </c>
      <c r="N1557" s="135" t="s">
        <v>46</v>
      </c>
      <c r="P1557" s="136">
        <f>O1557*H1557</f>
        <v>0</v>
      </c>
      <c r="Q1557" s="136">
        <v>0</v>
      </c>
      <c r="R1557" s="136">
        <f>Q1557*H1557</f>
        <v>0</v>
      </c>
      <c r="S1557" s="136">
        <v>4.3999999999999997E-2</v>
      </c>
      <c r="T1557" s="137">
        <f>S1557*H1557</f>
        <v>0.13200000000000001</v>
      </c>
      <c r="AR1557" s="138" t="s">
        <v>172</v>
      </c>
      <c r="AT1557" s="138" t="s">
        <v>167</v>
      </c>
      <c r="AU1557" s="138" t="s">
        <v>187</v>
      </c>
      <c r="AY1557" s="17" t="s">
        <v>165</v>
      </c>
      <c r="BE1557" s="139">
        <f>IF(N1557="základní",J1557,0)</f>
        <v>0</v>
      </c>
      <c r="BF1557" s="139">
        <f>IF(N1557="snížená",J1557,0)</f>
        <v>0</v>
      </c>
      <c r="BG1557" s="139">
        <f>IF(N1557="zákl. přenesená",J1557,0)</f>
        <v>0</v>
      </c>
      <c r="BH1557" s="139">
        <f>IF(N1557="sníž. přenesená",J1557,0)</f>
        <v>0</v>
      </c>
      <c r="BI1557" s="139">
        <f>IF(N1557="nulová",J1557,0)</f>
        <v>0</v>
      </c>
      <c r="BJ1557" s="17" t="s">
        <v>14</v>
      </c>
      <c r="BK1557" s="139">
        <f>ROUND(I1557*H1557,2)</f>
        <v>0</v>
      </c>
      <c r="BL1557" s="17" t="s">
        <v>172</v>
      </c>
      <c r="BM1557" s="138" t="s">
        <v>1799</v>
      </c>
    </row>
    <row r="1558" spans="2:65" s="1" customFormat="1">
      <c r="B1558" s="32"/>
      <c r="D1558" s="140" t="s">
        <v>174</v>
      </c>
      <c r="F1558" s="141" t="s">
        <v>1800</v>
      </c>
      <c r="I1558" s="142"/>
      <c r="L1558" s="32"/>
      <c r="M1558" s="143"/>
      <c r="T1558" s="53"/>
      <c r="AT1558" s="17" t="s">
        <v>174</v>
      </c>
      <c r="AU1558" s="17" t="s">
        <v>187</v>
      </c>
    </row>
    <row r="1559" spans="2:65" s="12" customFormat="1">
      <c r="B1559" s="144"/>
      <c r="D1559" s="145" t="s">
        <v>176</v>
      </c>
      <c r="E1559" s="146" t="s">
        <v>19</v>
      </c>
      <c r="F1559" s="147" t="s">
        <v>1783</v>
      </c>
      <c r="H1559" s="146" t="s">
        <v>19</v>
      </c>
      <c r="I1559" s="148"/>
      <c r="L1559" s="144"/>
      <c r="M1559" s="149"/>
      <c r="T1559" s="150"/>
      <c r="AT1559" s="146" t="s">
        <v>176</v>
      </c>
      <c r="AU1559" s="146" t="s">
        <v>187</v>
      </c>
      <c r="AV1559" s="12" t="s">
        <v>14</v>
      </c>
      <c r="AW1559" s="12" t="s">
        <v>37</v>
      </c>
      <c r="AX1559" s="12" t="s">
        <v>75</v>
      </c>
      <c r="AY1559" s="146" t="s">
        <v>165</v>
      </c>
    </row>
    <row r="1560" spans="2:65" s="13" customFormat="1">
      <c r="B1560" s="151"/>
      <c r="D1560" s="145" t="s">
        <v>176</v>
      </c>
      <c r="E1560" s="152" t="s">
        <v>19</v>
      </c>
      <c r="F1560" s="153" t="s">
        <v>1784</v>
      </c>
      <c r="H1560" s="154">
        <v>1.7</v>
      </c>
      <c r="I1560" s="155"/>
      <c r="L1560" s="151"/>
      <c r="M1560" s="156"/>
      <c r="T1560" s="157"/>
      <c r="AT1560" s="152" t="s">
        <v>176</v>
      </c>
      <c r="AU1560" s="152" t="s">
        <v>187</v>
      </c>
      <c r="AV1560" s="13" t="s">
        <v>84</v>
      </c>
      <c r="AW1560" s="13" t="s">
        <v>37</v>
      </c>
      <c r="AX1560" s="13" t="s">
        <v>75</v>
      </c>
      <c r="AY1560" s="152" t="s">
        <v>165</v>
      </c>
    </row>
    <row r="1561" spans="2:65" s="12" customFormat="1" ht="20.399999999999999">
      <c r="B1561" s="144"/>
      <c r="D1561" s="145" t="s">
        <v>176</v>
      </c>
      <c r="E1561" s="146" t="s">
        <v>19</v>
      </c>
      <c r="F1561" s="147" t="s">
        <v>1785</v>
      </c>
      <c r="H1561" s="146" t="s">
        <v>19</v>
      </c>
      <c r="I1561" s="148"/>
      <c r="L1561" s="144"/>
      <c r="M1561" s="149"/>
      <c r="T1561" s="150"/>
      <c r="AT1561" s="146" t="s">
        <v>176</v>
      </c>
      <c r="AU1561" s="146" t="s">
        <v>187</v>
      </c>
      <c r="AV1561" s="12" t="s">
        <v>14</v>
      </c>
      <c r="AW1561" s="12" t="s">
        <v>37</v>
      </c>
      <c r="AX1561" s="12" t="s">
        <v>75</v>
      </c>
      <c r="AY1561" s="146" t="s">
        <v>165</v>
      </c>
    </row>
    <row r="1562" spans="2:65" s="13" customFormat="1">
      <c r="B1562" s="151"/>
      <c r="D1562" s="145" t="s">
        <v>176</v>
      </c>
      <c r="E1562" s="152" t="s">
        <v>19</v>
      </c>
      <c r="F1562" s="153" t="s">
        <v>1188</v>
      </c>
      <c r="H1562" s="154">
        <v>1.3</v>
      </c>
      <c r="I1562" s="155"/>
      <c r="L1562" s="151"/>
      <c r="M1562" s="156"/>
      <c r="T1562" s="157"/>
      <c r="AT1562" s="152" t="s">
        <v>176</v>
      </c>
      <c r="AU1562" s="152" t="s">
        <v>187</v>
      </c>
      <c r="AV1562" s="13" t="s">
        <v>84</v>
      </c>
      <c r="AW1562" s="13" t="s">
        <v>37</v>
      </c>
      <c r="AX1562" s="13" t="s">
        <v>75</v>
      </c>
      <c r="AY1562" s="152" t="s">
        <v>165</v>
      </c>
    </row>
    <row r="1563" spans="2:65" s="14" customFormat="1">
      <c r="B1563" s="158"/>
      <c r="D1563" s="145" t="s">
        <v>176</v>
      </c>
      <c r="E1563" s="159" t="s">
        <v>19</v>
      </c>
      <c r="F1563" s="160" t="s">
        <v>179</v>
      </c>
      <c r="H1563" s="161">
        <v>3</v>
      </c>
      <c r="I1563" s="162"/>
      <c r="L1563" s="158"/>
      <c r="M1563" s="163"/>
      <c r="T1563" s="164"/>
      <c r="AT1563" s="159" t="s">
        <v>176</v>
      </c>
      <c r="AU1563" s="159" t="s">
        <v>187</v>
      </c>
      <c r="AV1563" s="14" t="s">
        <v>172</v>
      </c>
      <c r="AW1563" s="14" t="s">
        <v>37</v>
      </c>
      <c r="AX1563" s="14" t="s">
        <v>14</v>
      </c>
      <c r="AY1563" s="159" t="s">
        <v>165</v>
      </c>
    </row>
    <row r="1564" spans="2:65" s="1" customFormat="1" ht="37.950000000000003" customHeight="1">
      <c r="B1564" s="32"/>
      <c r="C1564" s="127" t="s">
        <v>1801</v>
      </c>
      <c r="D1564" s="127" t="s">
        <v>167</v>
      </c>
      <c r="E1564" s="128" t="s">
        <v>1802</v>
      </c>
      <c r="F1564" s="129" t="s">
        <v>1803</v>
      </c>
      <c r="G1564" s="130" t="s">
        <v>213</v>
      </c>
      <c r="H1564" s="131">
        <v>23.4</v>
      </c>
      <c r="I1564" s="132"/>
      <c r="J1564" s="133">
        <f>ROUND(I1564*H1564,2)</f>
        <v>0</v>
      </c>
      <c r="K1564" s="129" t="s">
        <v>171</v>
      </c>
      <c r="L1564" s="32"/>
      <c r="M1564" s="134" t="s">
        <v>19</v>
      </c>
      <c r="N1564" s="135" t="s">
        <v>46</v>
      </c>
      <c r="P1564" s="136">
        <f>O1564*H1564</f>
        <v>0</v>
      </c>
      <c r="Q1564" s="136">
        <v>0</v>
      </c>
      <c r="R1564" s="136">
        <f>Q1564*H1564</f>
        <v>0</v>
      </c>
      <c r="S1564" s="136">
        <v>2.9000000000000001E-2</v>
      </c>
      <c r="T1564" s="137">
        <f>S1564*H1564</f>
        <v>0.67859999999999998</v>
      </c>
      <c r="AR1564" s="138" t="s">
        <v>172</v>
      </c>
      <c r="AT1564" s="138" t="s">
        <v>167</v>
      </c>
      <c r="AU1564" s="138" t="s">
        <v>187</v>
      </c>
      <c r="AY1564" s="17" t="s">
        <v>165</v>
      </c>
      <c r="BE1564" s="139">
        <f>IF(N1564="základní",J1564,0)</f>
        <v>0</v>
      </c>
      <c r="BF1564" s="139">
        <f>IF(N1564="snížená",J1564,0)</f>
        <v>0</v>
      </c>
      <c r="BG1564" s="139">
        <f>IF(N1564="zákl. přenesená",J1564,0)</f>
        <v>0</v>
      </c>
      <c r="BH1564" s="139">
        <f>IF(N1564="sníž. přenesená",J1564,0)</f>
        <v>0</v>
      </c>
      <c r="BI1564" s="139">
        <f>IF(N1564="nulová",J1564,0)</f>
        <v>0</v>
      </c>
      <c r="BJ1564" s="17" t="s">
        <v>14</v>
      </c>
      <c r="BK1564" s="139">
        <f>ROUND(I1564*H1564,2)</f>
        <v>0</v>
      </c>
      <c r="BL1564" s="17" t="s">
        <v>172</v>
      </c>
      <c r="BM1564" s="138" t="s">
        <v>1804</v>
      </c>
    </row>
    <row r="1565" spans="2:65" s="1" customFormat="1">
      <c r="B1565" s="32"/>
      <c r="D1565" s="140" t="s">
        <v>174</v>
      </c>
      <c r="F1565" s="141" t="s">
        <v>1805</v>
      </c>
      <c r="I1565" s="142"/>
      <c r="L1565" s="32"/>
      <c r="M1565" s="143"/>
      <c r="T1565" s="53"/>
      <c r="AT1565" s="17" t="s">
        <v>174</v>
      </c>
      <c r="AU1565" s="17" t="s">
        <v>187</v>
      </c>
    </row>
    <row r="1566" spans="2:65" s="12" customFormat="1">
      <c r="B1566" s="144"/>
      <c r="D1566" s="145" t="s">
        <v>176</v>
      </c>
      <c r="E1566" s="146" t="s">
        <v>19</v>
      </c>
      <c r="F1566" s="147" t="s">
        <v>1792</v>
      </c>
      <c r="H1566" s="146" t="s">
        <v>19</v>
      </c>
      <c r="I1566" s="148"/>
      <c r="L1566" s="144"/>
      <c r="M1566" s="149"/>
      <c r="T1566" s="150"/>
      <c r="AT1566" s="146" t="s">
        <v>176</v>
      </c>
      <c r="AU1566" s="146" t="s">
        <v>187</v>
      </c>
      <c r="AV1566" s="12" t="s">
        <v>14</v>
      </c>
      <c r="AW1566" s="12" t="s">
        <v>37</v>
      </c>
      <c r="AX1566" s="12" t="s">
        <v>75</v>
      </c>
      <c r="AY1566" s="146" t="s">
        <v>165</v>
      </c>
    </row>
    <row r="1567" spans="2:65" s="13" customFormat="1">
      <c r="B1567" s="151"/>
      <c r="D1567" s="145" t="s">
        <v>176</v>
      </c>
      <c r="E1567" s="152" t="s">
        <v>19</v>
      </c>
      <c r="F1567" s="153" t="s">
        <v>1793</v>
      </c>
      <c r="H1567" s="154">
        <v>2.7</v>
      </c>
      <c r="I1567" s="155"/>
      <c r="L1567" s="151"/>
      <c r="M1567" s="156"/>
      <c r="T1567" s="157"/>
      <c r="AT1567" s="152" t="s">
        <v>176</v>
      </c>
      <c r="AU1567" s="152" t="s">
        <v>187</v>
      </c>
      <c r="AV1567" s="13" t="s">
        <v>84</v>
      </c>
      <c r="AW1567" s="13" t="s">
        <v>37</v>
      </c>
      <c r="AX1567" s="13" t="s">
        <v>75</v>
      </c>
      <c r="AY1567" s="152" t="s">
        <v>165</v>
      </c>
    </row>
    <row r="1568" spans="2:65" s="12" customFormat="1" ht="20.399999999999999">
      <c r="B1568" s="144"/>
      <c r="D1568" s="145" t="s">
        <v>176</v>
      </c>
      <c r="E1568" s="146" t="s">
        <v>19</v>
      </c>
      <c r="F1568" s="147" t="s">
        <v>1785</v>
      </c>
      <c r="H1568" s="146" t="s">
        <v>19</v>
      </c>
      <c r="I1568" s="148"/>
      <c r="L1568" s="144"/>
      <c r="M1568" s="149"/>
      <c r="T1568" s="150"/>
      <c r="AT1568" s="146" t="s">
        <v>176</v>
      </c>
      <c r="AU1568" s="146" t="s">
        <v>187</v>
      </c>
      <c r="AV1568" s="12" t="s">
        <v>14</v>
      </c>
      <c r="AW1568" s="12" t="s">
        <v>37</v>
      </c>
      <c r="AX1568" s="12" t="s">
        <v>75</v>
      </c>
      <c r="AY1568" s="146" t="s">
        <v>165</v>
      </c>
    </row>
    <row r="1569" spans="2:65" s="13" customFormat="1">
      <c r="B1569" s="151"/>
      <c r="D1569" s="145" t="s">
        <v>176</v>
      </c>
      <c r="E1569" s="152" t="s">
        <v>19</v>
      </c>
      <c r="F1569" s="153" t="s">
        <v>1795</v>
      </c>
      <c r="H1569" s="154">
        <v>20.7</v>
      </c>
      <c r="I1569" s="155"/>
      <c r="L1569" s="151"/>
      <c r="M1569" s="156"/>
      <c r="T1569" s="157"/>
      <c r="AT1569" s="152" t="s">
        <v>176</v>
      </c>
      <c r="AU1569" s="152" t="s">
        <v>187</v>
      </c>
      <c r="AV1569" s="13" t="s">
        <v>84</v>
      </c>
      <c r="AW1569" s="13" t="s">
        <v>37</v>
      </c>
      <c r="AX1569" s="13" t="s">
        <v>75</v>
      </c>
      <c r="AY1569" s="152" t="s">
        <v>165</v>
      </c>
    </row>
    <row r="1570" spans="2:65" s="14" customFormat="1">
      <c r="B1570" s="158"/>
      <c r="D1570" s="145" t="s">
        <v>176</v>
      </c>
      <c r="E1570" s="159" t="s">
        <v>19</v>
      </c>
      <c r="F1570" s="160" t="s">
        <v>179</v>
      </c>
      <c r="H1570" s="161">
        <v>23.4</v>
      </c>
      <c r="I1570" s="162"/>
      <c r="L1570" s="158"/>
      <c r="M1570" s="163"/>
      <c r="T1570" s="164"/>
      <c r="AT1570" s="159" t="s">
        <v>176</v>
      </c>
      <c r="AU1570" s="159" t="s">
        <v>187</v>
      </c>
      <c r="AV1570" s="14" t="s">
        <v>172</v>
      </c>
      <c r="AW1570" s="14" t="s">
        <v>37</v>
      </c>
      <c r="AX1570" s="14" t="s">
        <v>14</v>
      </c>
      <c r="AY1570" s="159" t="s">
        <v>165</v>
      </c>
    </row>
    <row r="1571" spans="2:65" s="1" customFormat="1" ht="44.25" customHeight="1">
      <c r="B1571" s="32"/>
      <c r="C1571" s="127" t="s">
        <v>1806</v>
      </c>
      <c r="D1571" s="127" t="s">
        <v>167</v>
      </c>
      <c r="E1571" s="128" t="s">
        <v>1807</v>
      </c>
      <c r="F1571" s="129" t="s">
        <v>1808</v>
      </c>
      <c r="G1571" s="130" t="s">
        <v>170</v>
      </c>
      <c r="H1571" s="131">
        <v>1.1160000000000001</v>
      </c>
      <c r="I1571" s="132"/>
      <c r="J1571" s="133">
        <f>ROUND(I1571*H1571,2)</f>
        <v>0</v>
      </c>
      <c r="K1571" s="129" t="s">
        <v>171</v>
      </c>
      <c r="L1571" s="32"/>
      <c r="M1571" s="134" t="s">
        <v>19</v>
      </c>
      <c r="N1571" s="135" t="s">
        <v>46</v>
      </c>
      <c r="P1571" s="136">
        <f>O1571*H1571</f>
        <v>0</v>
      </c>
      <c r="Q1571" s="136">
        <v>0</v>
      </c>
      <c r="R1571" s="136">
        <f>Q1571*H1571</f>
        <v>0</v>
      </c>
      <c r="S1571" s="136">
        <v>4.1000000000000002E-2</v>
      </c>
      <c r="T1571" s="137">
        <f>S1571*H1571</f>
        <v>4.5756000000000005E-2</v>
      </c>
      <c r="AR1571" s="138" t="s">
        <v>172</v>
      </c>
      <c r="AT1571" s="138" t="s">
        <v>167</v>
      </c>
      <c r="AU1571" s="138" t="s">
        <v>187</v>
      </c>
      <c r="AY1571" s="17" t="s">
        <v>165</v>
      </c>
      <c r="BE1571" s="139">
        <f>IF(N1571="základní",J1571,0)</f>
        <v>0</v>
      </c>
      <c r="BF1571" s="139">
        <f>IF(N1571="snížená",J1571,0)</f>
        <v>0</v>
      </c>
      <c r="BG1571" s="139">
        <f>IF(N1571="zákl. přenesená",J1571,0)</f>
        <v>0</v>
      </c>
      <c r="BH1571" s="139">
        <f>IF(N1571="sníž. přenesená",J1571,0)</f>
        <v>0</v>
      </c>
      <c r="BI1571" s="139">
        <f>IF(N1571="nulová",J1571,0)</f>
        <v>0</v>
      </c>
      <c r="BJ1571" s="17" t="s">
        <v>14</v>
      </c>
      <c r="BK1571" s="139">
        <f>ROUND(I1571*H1571,2)</f>
        <v>0</v>
      </c>
      <c r="BL1571" s="17" t="s">
        <v>172</v>
      </c>
      <c r="BM1571" s="138" t="s">
        <v>1809</v>
      </c>
    </row>
    <row r="1572" spans="2:65" s="1" customFormat="1">
      <c r="B1572" s="32"/>
      <c r="D1572" s="140" t="s">
        <v>174</v>
      </c>
      <c r="F1572" s="141" t="s">
        <v>1810</v>
      </c>
      <c r="I1572" s="142"/>
      <c r="L1572" s="32"/>
      <c r="M1572" s="143"/>
      <c r="T1572" s="53"/>
      <c r="AT1572" s="17" t="s">
        <v>174</v>
      </c>
      <c r="AU1572" s="17" t="s">
        <v>187</v>
      </c>
    </row>
    <row r="1573" spans="2:65" s="12" customFormat="1">
      <c r="B1573" s="144"/>
      <c r="D1573" s="145" t="s">
        <v>176</v>
      </c>
      <c r="E1573" s="146" t="s">
        <v>19</v>
      </c>
      <c r="F1573" s="147" t="s">
        <v>1811</v>
      </c>
      <c r="H1573" s="146" t="s">
        <v>19</v>
      </c>
      <c r="I1573" s="148"/>
      <c r="L1573" s="144"/>
      <c r="M1573" s="149"/>
      <c r="T1573" s="150"/>
      <c r="AT1573" s="146" t="s">
        <v>176</v>
      </c>
      <c r="AU1573" s="146" t="s">
        <v>187</v>
      </c>
      <c r="AV1573" s="12" t="s">
        <v>14</v>
      </c>
      <c r="AW1573" s="12" t="s">
        <v>37</v>
      </c>
      <c r="AX1573" s="12" t="s">
        <v>75</v>
      </c>
      <c r="AY1573" s="146" t="s">
        <v>165</v>
      </c>
    </row>
    <row r="1574" spans="2:65" s="13" customFormat="1">
      <c r="B1574" s="151"/>
      <c r="D1574" s="145" t="s">
        <v>176</v>
      </c>
      <c r="E1574" s="152" t="s">
        <v>19</v>
      </c>
      <c r="F1574" s="153" t="s">
        <v>1812</v>
      </c>
      <c r="H1574" s="154">
        <v>1.1160000000000001</v>
      </c>
      <c r="I1574" s="155"/>
      <c r="L1574" s="151"/>
      <c r="M1574" s="156"/>
      <c r="T1574" s="157"/>
      <c r="AT1574" s="152" t="s">
        <v>176</v>
      </c>
      <c r="AU1574" s="152" t="s">
        <v>187</v>
      </c>
      <c r="AV1574" s="13" t="s">
        <v>84</v>
      </c>
      <c r="AW1574" s="13" t="s">
        <v>37</v>
      </c>
      <c r="AX1574" s="13" t="s">
        <v>75</v>
      </c>
      <c r="AY1574" s="152" t="s">
        <v>165</v>
      </c>
    </row>
    <row r="1575" spans="2:65" s="14" customFormat="1">
      <c r="B1575" s="158"/>
      <c r="D1575" s="145" t="s">
        <v>176</v>
      </c>
      <c r="E1575" s="159" t="s">
        <v>19</v>
      </c>
      <c r="F1575" s="160" t="s">
        <v>179</v>
      </c>
      <c r="H1575" s="161">
        <v>1.1160000000000001</v>
      </c>
      <c r="I1575" s="162"/>
      <c r="L1575" s="158"/>
      <c r="M1575" s="163"/>
      <c r="T1575" s="164"/>
      <c r="AT1575" s="159" t="s">
        <v>176</v>
      </c>
      <c r="AU1575" s="159" t="s">
        <v>187</v>
      </c>
      <c r="AV1575" s="14" t="s">
        <v>172</v>
      </c>
      <c r="AW1575" s="14" t="s">
        <v>37</v>
      </c>
      <c r="AX1575" s="14" t="s">
        <v>14</v>
      </c>
      <c r="AY1575" s="159" t="s">
        <v>165</v>
      </c>
    </row>
    <row r="1576" spans="2:65" s="1" customFormat="1" ht="44.25" customHeight="1">
      <c r="B1576" s="32"/>
      <c r="C1576" s="127" t="s">
        <v>1813</v>
      </c>
      <c r="D1576" s="127" t="s">
        <v>167</v>
      </c>
      <c r="E1576" s="128" t="s">
        <v>1814</v>
      </c>
      <c r="F1576" s="129" t="s">
        <v>1815</v>
      </c>
      <c r="G1576" s="130" t="s">
        <v>700</v>
      </c>
      <c r="H1576" s="131">
        <v>8.5</v>
      </c>
      <c r="I1576" s="132"/>
      <c r="J1576" s="133">
        <f>ROUND(I1576*H1576,2)</f>
        <v>0</v>
      </c>
      <c r="K1576" s="129" t="s">
        <v>171</v>
      </c>
      <c r="L1576" s="32"/>
      <c r="M1576" s="134" t="s">
        <v>19</v>
      </c>
      <c r="N1576" s="135" t="s">
        <v>46</v>
      </c>
      <c r="P1576" s="136">
        <f>O1576*H1576</f>
        <v>0</v>
      </c>
      <c r="Q1576" s="136">
        <v>2.0000000000000001E-4</v>
      </c>
      <c r="R1576" s="136">
        <f>Q1576*H1576</f>
        <v>1.7000000000000001E-3</v>
      </c>
      <c r="S1576" s="136">
        <v>0</v>
      </c>
      <c r="T1576" s="137">
        <f>S1576*H1576</f>
        <v>0</v>
      </c>
      <c r="AR1576" s="138" t="s">
        <v>172</v>
      </c>
      <c r="AT1576" s="138" t="s">
        <v>167</v>
      </c>
      <c r="AU1576" s="138" t="s">
        <v>187</v>
      </c>
      <c r="AY1576" s="17" t="s">
        <v>165</v>
      </c>
      <c r="BE1576" s="139">
        <f>IF(N1576="základní",J1576,0)</f>
        <v>0</v>
      </c>
      <c r="BF1576" s="139">
        <f>IF(N1576="snížená",J1576,0)</f>
        <v>0</v>
      </c>
      <c r="BG1576" s="139">
        <f>IF(N1576="zákl. přenesená",J1576,0)</f>
        <v>0</v>
      </c>
      <c r="BH1576" s="139">
        <f>IF(N1576="sníž. přenesená",J1576,0)</f>
        <v>0</v>
      </c>
      <c r="BI1576" s="139">
        <f>IF(N1576="nulová",J1576,0)</f>
        <v>0</v>
      </c>
      <c r="BJ1576" s="17" t="s">
        <v>14</v>
      </c>
      <c r="BK1576" s="139">
        <f>ROUND(I1576*H1576,2)</f>
        <v>0</v>
      </c>
      <c r="BL1576" s="17" t="s">
        <v>172</v>
      </c>
      <c r="BM1576" s="138" t="s">
        <v>1816</v>
      </c>
    </row>
    <row r="1577" spans="2:65" s="1" customFormat="1">
      <c r="B1577" s="32"/>
      <c r="D1577" s="140" t="s">
        <v>174</v>
      </c>
      <c r="F1577" s="141" t="s">
        <v>1817</v>
      </c>
      <c r="I1577" s="142"/>
      <c r="L1577" s="32"/>
      <c r="M1577" s="143"/>
      <c r="T1577" s="53"/>
      <c r="AT1577" s="17" t="s">
        <v>174</v>
      </c>
      <c r="AU1577" s="17" t="s">
        <v>187</v>
      </c>
    </row>
    <row r="1578" spans="2:65" s="12" customFormat="1">
      <c r="B1578" s="144"/>
      <c r="D1578" s="145" t="s">
        <v>176</v>
      </c>
      <c r="E1578" s="146" t="s">
        <v>19</v>
      </c>
      <c r="F1578" s="147" t="s">
        <v>1762</v>
      </c>
      <c r="H1578" s="146" t="s">
        <v>19</v>
      </c>
      <c r="I1578" s="148"/>
      <c r="L1578" s="144"/>
      <c r="M1578" s="149"/>
      <c r="T1578" s="150"/>
      <c r="AT1578" s="146" t="s">
        <v>176</v>
      </c>
      <c r="AU1578" s="146" t="s">
        <v>187</v>
      </c>
      <c r="AV1578" s="12" t="s">
        <v>14</v>
      </c>
      <c r="AW1578" s="12" t="s">
        <v>37</v>
      </c>
      <c r="AX1578" s="12" t="s">
        <v>75</v>
      </c>
      <c r="AY1578" s="146" t="s">
        <v>165</v>
      </c>
    </row>
    <row r="1579" spans="2:65" s="13" customFormat="1">
      <c r="B1579" s="151"/>
      <c r="D1579" s="145" t="s">
        <v>176</v>
      </c>
      <c r="E1579" s="152" t="s">
        <v>19</v>
      </c>
      <c r="F1579" s="153" t="s">
        <v>1818</v>
      </c>
      <c r="H1579" s="154">
        <v>7.3</v>
      </c>
      <c r="I1579" s="155"/>
      <c r="L1579" s="151"/>
      <c r="M1579" s="156"/>
      <c r="T1579" s="157"/>
      <c r="AT1579" s="152" t="s">
        <v>176</v>
      </c>
      <c r="AU1579" s="152" t="s">
        <v>187</v>
      </c>
      <c r="AV1579" s="13" t="s">
        <v>84</v>
      </c>
      <c r="AW1579" s="13" t="s">
        <v>37</v>
      </c>
      <c r="AX1579" s="13" t="s">
        <v>75</v>
      </c>
      <c r="AY1579" s="152" t="s">
        <v>165</v>
      </c>
    </row>
    <row r="1580" spans="2:65" s="12" customFormat="1">
      <c r="B1580" s="144"/>
      <c r="D1580" s="145" t="s">
        <v>176</v>
      </c>
      <c r="E1580" s="146" t="s">
        <v>19</v>
      </c>
      <c r="F1580" s="147" t="s">
        <v>1639</v>
      </c>
      <c r="H1580" s="146" t="s">
        <v>19</v>
      </c>
      <c r="I1580" s="148"/>
      <c r="L1580" s="144"/>
      <c r="M1580" s="149"/>
      <c r="T1580" s="150"/>
      <c r="AT1580" s="146" t="s">
        <v>176</v>
      </c>
      <c r="AU1580" s="146" t="s">
        <v>187</v>
      </c>
      <c r="AV1580" s="12" t="s">
        <v>14</v>
      </c>
      <c r="AW1580" s="12" t="s">
        <v>37</v>
      </c>
      <c r="AX1580" s="12" t="s">
        <v>75</v>
      </c>
      <c r="AY1580" s="146" t="s">
        <v>165</v>
      </c>
    </row>
    <row r="1581" spans="2:65" s="13" customFormat="1">
      <c r="B1581" s="151"/>
      <c r="D1581" s="145" t="s">
        <v>176</v>
      </c>
      <c r="E1581" s="152" t="s">
        <v>19</v>
      </c>
      <c r="F1581" s="153" t="s">
        <v>1819</v>
      </c>
      <c r="H1581" s="154">
        <v>1.2</v>
      </c>
      <c r="I1581" s="155"/>
      <c r="L1581" s="151"/>
      <c r="M1581" s="156"/>
      <c r="T1581" s="157"/>
      <c r="AT1581" s="152" t="s">
        <v>176</v>
      </c>
      <c r="AU1581" s="152" t="s">
        <v>187</v>
      </c>
      <c r="AV1581" s="13" t="s">
        <v>84</v>
      </c>
      <c r="AW1581" s="13" t="s">
        <v>37</v>
      </c>
      <c r="AX1581" s="13" t="s">
        <v>75</v>
      </c>
      <c r="AY1581" s="152" t="s">
        <v>165</v>
      </c>
    </row>
    <row r="1582" spans="2:65" s="14" customFormat="1">
      <c r="B1582" s="158"/>
      <c r="D1582" s="145" t="s">
        <v>176</v>
      </c>
      <c r="E1582" s="159" t="s">
        <v>19</v>
      </c>
      <c r="F1582" s="160" t="s">
        <v>179</v>
      </c>
      <c r="H1582" s="161">
        <v>8.5</v>
      </c>
      <c r="I1582" s="162"/>
      <c r="L1582" s="158"/>
      <c r="M1582" s="163"/>
      <c r="T1582" s="164"/>
      <c r="AT1582" s="159" t="s">
        <v>176</v>
      </c>
      <c r="AU1582" s="159" t="s">
        <v>187</v>
      </c>
      <c r="AV1582" s="14" t="s">
        <v>172</v>
      </c>
      <c r="AW1582" s="14" t="s">
        <v>37</v>
      </c>
      <c r="AX1582" s="14" t="s">
        <v>14</v>
      </c>
      <c r="AY1582" s="159" t="s">
        <v>165</v>
      </c>
    </row>
    <row r="1583" spans="2:65" s="1" customFormat="1" ht="44.25" customHeight="1">
      <c r="B1583" s="32"/>
      <c r="C1583" s="127" t="s">
        <v>1820</v>
      </c>
      <c r="D1583" s="127" t="s">
        <v>167</v>
      </c>
      <c r="E1583" s="128" t="s">
        <v>1821</v>
      </c>
      <c r="F1583" s="129" t="s">
        <v>1822</v>
      </c>
      <c r="G1583" s="130" t="s">
        <v>700</v>
      </c>
      <c r="H1583" s="131">
        <v>36.6</v>
      </c>
      <c r="I1583" s="132"/>
      <c r="J1583" s="133">
        <f>ROUND(I1583*H1583,2)</f>
        <v>0</v>
      </c>
      <c r="K1583" s="129" t="s">
        <v>171</v>
      </c>
      <c r="L1583" s="32"/>
      <c r="M1583" s="134" t="s">
        <v>19</v>
      </c>
      <c r="N1583" s="135" t="s">
        <v>46</v>
      </c>
      <c r="P1583" s="136">
        <f>O1583*H1583</f>
        <v>0</v>
      </c>
      <c r="Q1583" s="136">
        <v>2.9E-4</v>
      </c>
      <c r="R1583" s="136">
        <f>Q1583*H1583</f>
        <v>1.0614E-2</v>
      </c>
      <c r="S1583" s="136">
        <v>0</v>
      </c>
      <c r="T1583" s="137">
        <f>S1583*H1583</f>
        <v>0</v>
      </c>
      <c r="AR1583" s="138" t="s">
        <v>172</v>
      </c>
      <c r="AT1583" s="138" t="s">
        <v>167</v>
      </c>
      <c r="AU1583" s="138" t="s">
        <v>187</v>
      </c>
      <c r="AY1583" s="17" t="s">
        <v>165</v>
      </c>
      <c r="BE1583" s="139">
        <f>IF(N1583="základní",J1583,0)</f>
        <v>0</v>
      </c>
      <c r="BF1583" s="139">
        <f>IF(N1583="snížená",J1583,0)</f>
        <v>0</v>
      </c>
      <c r="BG1583" s="139">
        <f>IF(N1583="zákl. přenesená",J1583,0)</f>
        <v>0</v>
      </c>
      <c r="BH1583" s="139">
        <f>IF(N1583="sníž. přenesená",J1583,0)</f>
        <v>0</v>
      </c>
      <c r="BI1583" s="139">
        <f>IF(N1583="nulová",J1583,0)</f>
        <v>0</v>
      </c>
      <c r="BJ1583" s="17" t="s">
        <v>14</v>
      </c>
      <c r="BK1583" s="139">
        <f>ROUND(I1583*H1583,2)</f>
        <v>0</v>
      </c>
      <c r="BL1583" s="17" t="s">
        <v>172</v>
      </c>
      <c r="BM1583" s="138" t="s">
        <v>1823</v>
      </c>
    </row>
    <row r="1584" spans="2:65" s="1" customFormat="1">
      <c r="B1584" s="32"/>
      <c r="D1584" s="140" t="s">
        <v>174</v>
      </c>
      <c r="F1584" s="141" t="s">
        <v>1824</v>
      </c>
      <c r="I1584" s="142"/>
      <c r="L1584" s="32"/>
      <c r="M1584" s="143"/>
      <c r="T1584" s="53"/>
      <c r="AT1584" s="17" t="s">
        <v>174</v>
      </c>
      <c r="AU1584" s="17" t="s">
        <v>187</v>
      </c>
    </row>
    <row r="1585" spans="2:65" s="12" customFormat="1">
      <c r="B1585" s="144"/>
      <c r="D1585" s="145" t="s">
        <v>176</v>
      </c>
      <c r="E1585" s="146" t="s">
        <v>19</v>
      </c>
      <c r="F1585" s="147" t="s">
        <v>1825</v>
      </c>
      <c r="H1585" s="146" t="s">
        <v>19</v>
      </c>
      <c r="I1585" s="148"/>
      <c r="L1585" s="144"/>
      <c r="M1585" s="149"/>
      <c r="T1585" s="150"/>
      <c r="AT1585" s="146" t="s">
        <v>176</v>
      </c>
      <c r="AU1585" s="146" t="s">
        <v>187</v>
      </c>
      <c r="AV1585" s="12" t="s">
        <v>14</v>
      </c>
      <c r="AW1585" s="12" t="s">
        <v>37</v>
      </c>
      <c r="AX1585" s="12" t="s">
        <v>75</v>
      </c>
      <c r="AY1585" s="146" t="s">
        <v>165</v>
      </c>
    </row>
    <row r="1586" spans="2:65" s="13" customFormat="1">
      <c r="B1586" s="151"/>
      <c r="D1586" s="145" t="s">
        <v>176</v>
      </c>
      <c r="E1586" s="152" t="s">
        <v>19</v>
      </c>
      <c r="F1586" s="153" t="s">
        <v>1826</v>
      </c>
      <c r="H1586" s="154">
        <v>18</v>
      </c>
      <c r="I1586" s="155"/>
      <c r="L1586" s="151"/>
      <c r="M1586" s="156"/>
      <c r="T1586" s="157"/>
      <c r="AT1586" s="152" t="s">
        <v>176</v>
      </c>
      <c r="AU1586" s="152" t="s">
        <v>187</v>
      </c>
      <c r="AV1586" s="13" t="s">
        <v>84</v>
      </c>
      <c r="AW1586" s="13" t="s">
        <v>37</v>
      </c>
      <c r="AX1586" s="13" t="s">
        <v>75</v>
      </c>
      <c r="AY1586" s="152" t="s">
        <v>165</v>
      </c>
    </row>
    <row r="1587" spans="2:65" s="12" customFormat="1">
      <c r="B1587" s="144"/>
      <c r="D1587" s="145" t="s">
        <v>176</v>
      </c>
      <c r="E1587" s="146" t="s">
        <v>19</v>
      </c>
      <c r="F1587" s="147" t="s">
        <v>1827</v>
      </c>
      <c r="H1587" s="146" t="s">
        <v>19</v>
      </c>
      <c r="I1587" s="148"/>
      <c r="L1587" s="144"/>
      <c r="M1587" s="149"/>
      <c r="T1587" s="150"/>
      <c r="AT1587" s="146" t="s">
        <v>176</v>
      </c>
      <c r="AU1587" s="146" t="s">
        <v>187</v>
      </c>
      <c r="AV1587" s="12" t="s">
        <v>14</v>
      </c>
      <c r="AW1587" s="12" t="s">
        <v>37</v>
      </c>
      <c r="AX1587" s="12" t="s">
        <v>75</v>
      </c>
      <c r="AY1587" s="146" t="s">
        <v>165</v>
      </c>
    </row>
    <row r="1588" spans="2:65" s="13" customFormat="1">
      <c r="B1588" s="151"/>
      <c r="D1588" s="145" t="s">
        <v>176</v>
      </c>
      <c r="E1588" s="152" t="s">
        <v>19</v>
      </c>
      <c r="F1588" s="153" t="s">
        <v>1828</v>
      </c>
      <c r="H1588" s="154">
        <v>4</v>
      </c>
      <c r="I1588" s="155"/>
      <c r="L1588" s="151"/>
      <c r="M1588" s="156"/>
      <c r="T1588" s="157"/>
      <c r="AT1588" s="152" t="s">
        <v>176</v>
      </c>
      <c r="AU1588" s="152" t="s">
        <v>187</v>
      </c>
      <c r="AV1588" s="13" t="s">
        <v>84</v>
      </c>
      <c r="AW1588" s="13" t="s">
        <v>37</v>
      </c>
      <c r="AX1588" s="13" t="s">
        <v>75</v>
      </c>
      <c r="AY1588" s="152" t="s">
        <v>165</v>
      </c>
    </row>
    <row r="1589" spans="2:65" s="12" customFormat="1">
      <c r="B1589" s="144"/>
      <c r="D1589" s="145" t="s">
        <v>176</v>
      </c>
      <c r="E1589" s="146" t="s">
        <v>19</v>
      </c>
      <c r="F1589" s="147" t="s">
        <v>1775</v>
      </c>
      <c r="H1589" s="146" t="s">
        <v>19</v>
      </c>
      <c r="I1589" s="148"/>
      <c r="L1589" s="144"/>
      <c r="M1589" s="149"/>
      <c r="T1589" s="150"/>
      <c r="AT1589" s="146" t="s">
        <v>176</v>
      </c>
      <c r="AU1589" s="146" t="s">
        <v>187</v>
      </c>
      <c r="AV1589" s="12" t="s">
        <v>14</v>
      </c>
      <c r="AW1589" s="12" t="s">
        <v>37</v>
      </c>
      <c r="AX1589" s="12" t="s">
        <v>75</v>
      </c>
      <c r="AY1589" s="146" t="s">
        <v>165</v>
      </c>
    </row>
    <row r="1590" spans="2:65" s="13" customFormat="1">
      <c r="B1590" s="151"/>
      <c r="D1590" s="145" t="s">
        <v>176</v>
      </c>
      <c r="E1590" s="152" t="s">
        <v>19</v>
      </c>
      <c r="F1590" s="153" t="s">
        <v>1829</v>
      </c>
      <c r="H1590" s="154">
        <v>3.4</v>
      </c>
      <c r="I1590" s="155"/>
      <c r="L1590" s="151"/>
      <c r="M1590" s="156"/>
      <c r="T1590" s="157"/>
      <c r="AT1590" s="152" t="s">
        <v>176</v>
      </c>
      <c r="AU1590" s="152" t="s">
        <v>187</v>
      </c>
      <c r="AV1590" s="13" t="s">
        <v>84</v>
      </c>
      <c r="AW1590" s="13" t="s">
        <v>37</v>
      </c>
      <c r="AX1590" s="13" t="s">
        <v>75</v>
      </c>
      <c r="AY1590" s="152" t="s">
        <v>165</v>
      </c>
    </row>
    <row r="1591" spans="2:65" s="12" customFormat="1">
      <c r="B1591" s="144"/>
      <c r="D1591" s="145" t="s">
        <v>176</v>
      </c>
      <c r="E1591" s="146" t="s">
        <v>19</v>
      </c>
      <c r="F1591" s="147" t="s">
        <v>1830</v>
      </c>
      <c r="H1591" s="146" t="s">
        <v>19</v>
      </c>
      <c r="I1591" s="148"/>
      <c r="L1591" s="144"/>
      <c r="M1591" s="149"/>
      <c r="T1591" s="150"/>
      <c r="AT1591" s="146" t="s">
        <v>176</v>
      </c>
      <c r="AU1591" s="146" t="s">
        <v>187</v>
      </c>
      <c r="AV1591" s="12" t="s">
        <v>14</v>
      </c>
      <c r="AW1591" s="12" t="s">
        <v>37</v>
      </c>
      <c r="AX1591" s="12" t="s">
        <v>75</v>
      </c>
      <c r="AY1591" s="146" t="s">
        <v>165</v>
      </c>
    </row>
    <row r="1592" spans="2:65" s="13" customFormat="1">
      <c r="B1592" s="151"/>
      <c r="D1592" s="145" t="s">
        <v>176</v>
      </c>
      <c r="E1592" s="152" t="s">
        <v>19</v>
      </c>
      <c r="F1592" s="153" t="s">
        <v>1831</v>
      </c>
      <c r="H1592" s="154">
        <v>11.2</v>
      </c>
      <c r="I1592" s="155"/>
      <c r="L1592" s="151"/>
      <c r="M1592" s="156"/>
      <c r="T1592" s="157"/>
      <c r="AT1592" s="152" t="s">
        <v>176</v>
      </c>
      <c r="AU1592" s="152" t="s">
        <v>187</v>
      </c>
      <c r="AV1592" s="13" t="s">
        <v>84</v>
      </c>
      <c r="AW1592" s="13" t="s">
        <v>37</v>
      </c>
      <c r="AX1592" s="13" t="s">
        <v>75</v>
      </c>
      <c r="AY1592" s="152" t="s">
        <v>165</v>
      </c>
    </row>
    <row r="1593" spans="2:65" s="14" customFormat="1">
      <c r="B1593" s="158"/>
      <c r="D1593" s="145" t="s">
        <v>176</v>
      </c>
      <c r="E1593" s="159" t="s">
        <v>19</v>
      </c>
      <c r="F1593" s="160" t="s">
        <v>179</v>
      </c>
      <c r="H1593" s="161">
        <v>36.6</v>
      </c>
      <c r="I1593" s="162"/>
      <c r="L1593" s="158"/>
      <c r="M1593" s="163"/>
      <c r="T1593" s="164"/>
      <c r="AT1593" s="159" t="s">
        <v>176</v>
      </c>
      <c r="AU1593" s="159" t="s">
        <v>187</v>
      </c>
      <c r="AV1593" s="14" t="s">
        <v>172</v>
      </c>
      <c r="AW1593" s="14" t="s">
        <v>37</v>
      </c>
      <c r="AX1593" s="14" t="s">
        <v>14</v>
      </c>
      <c r="AY1593" s="159" t="s">
        <v>165</v>
      </c>
    </row>
    <row r="1594" spans="2:65" s="1" customFormat="1" ht="24.15" customHeight="1">
      <c r="B1594" s="32"/>
      <c r="C1594" s="127" t="s">
        <v>1832</v>
      </c>
      <c r="D1594" s="127" t="s">
        <v>167</v>
      </c>
      <c r="E1594" s="128" t="s">
        <v>1833</v>
      </c>
      <c r="F1594" s="129" t="s">
        <v>1834</v>
      </c>
      <c r="G1594" s="130" t="s">
        <v>700</v>
      </c>
      <c r="H1594" s="131">
        <v>14.67</v>
      </c>
      <c r="I1594" s="132"/>
      <c r="J1594" s="133">
        <f>ROUND(I1594*H1594,2)</f>
        <v>0</v>
      </c>
      <c r="K1594" s="129" t="s">
        <v>171</v>
      </c>
      <c r="L1594" s="32"/>
      <c r="M1594" s="134" t="s">
        <v>19</v>
      </c>
      <c r="N1594" s="135" t="s">
        <v>46</v>
      </c>
      <c r="P1594" s="136">
        <f>O1594*H1594</f>
        <v>0</v>
      </c>
      <c r="Q1594" s="136">
        <v>0</v>
      </c>
      <c r="R1594" s="136">
        <f>Q1594*H1594</f>
        <v>0</v>
      </c>
      <c r="S1594" s="136">
        <v>0</v>
      </c>
      <c r="T1594" s="137">
        <f>S1594*H1594</f>
        <v>0</v>
      </c>
      <c r="AR1594" s="138" t="s">
        <v>172</v>
      </c>
      <c r="AT1594" s="138" t="s">
        <v>167</v>
      </c>
      <c r="AU1594" s="138" t="s">
        <v>187</v>
      </c>
      <c r="AY1594" s="17" t="s">
        <v>165</v>
      </c>
      <c r="BE1594" s="139">
        <f>IF(N1594="základní",J1594,0)</f>
        <v>0</v>
      </c>
      <c r="BF1594" s="139">
        <f>IF(N1594="snížená",J1594,0)</f>
        <v>0</v>
      </c>
      <c r="BG1594" s="139">
        <f>IF(N1594="zákl. přenesená",J1594,0)</f>
        <v>0</v>
      </c>
      <c r="BH1594" s="139">
        <f>IF(N1594="sníž. přenesená",J1594,0)</f>
        <v>0</v>
      </c>
      <c r="BI1594" s="139">
        <f>IF(N1594="nulová",J1594,0)</f>
        <v>0</v>
      </c>
      <c r="BJ1594" s="17" t="s">
        <v>14</v>
      </c>
      <c r="BK1594" s="139">
        <f>ROUND(I1594*H1594,2)</f>
        <v>0</v>
      </c>
      <c r="BL1594" s="17" t="s">
        <v>172</v>
      </c>
      <c r="BM1594" s="138" t="s">
        <v>1835</v>
      </c>
    </row>
    <row r="1595" spans="2:65" s="1" customFormat="1">
      <c r="B1595" s="32"/>
      <c r="D1595" s="140" t="s">
        <v>174</v>
      </c>
      <c r="F1595" s="141" t="s">
        <v>1836</v>
      </c>
      <c r="I1595" s="142"/>
      <c r="L1595" s="32"/>
      <c r="M1595" s="143"/>
      <c r="T1595" s="53"/>
      <c r="AT1595" s="17" t="s">
        <v>174</v>
      </c>
      <c r="AU1595" s="17" t="s">
        <v>187</v>
      </c>
    </row>
    <row r="1596" spans="2:65" s="12" customFormat="1" ht="20.399999999999999">
      <c r="B1596" s="144"/>
      <c r="D1596" s="145" t="s">
        <v>176</v>
      </c>
      <c r="E1596" s="146" t="s">
        <v>19</v>
      </c>
      <c r="F1596" s="147" t="s">
        <v>1785</v>
      </c>
      <c r="H1596" s="146" t="s">
        <v>19</v>
      </c>
      <c r="I1596" s="148"/>
      <c r="L1596" s="144"/>
      <c r="M1596" s="149"/>
      <c r="T1596" s="150"/>
      <c r="AT1596" s="146" t="s">
        <v>176</v>
      </c>
      <c r="AU1596" s="146" t="s">
        <v>187</v>
      </c>
      <c r="AV1596" s="12" t="s">
        <v>14</v>
      </c>
      <c r="AW1596" s="12" t="s">
        <v>37</v>
      </c>
      <c r="AX1596" s="12" t="s">
        <v>75</v>
      </c>
      <c r="AY1596" s="146" t="s">
        <v>165</v>
      </c>
    </row>
    <row r="1597" spans="2:65" s="13" customFormat="1">
      <c r="B1597" s="151"/>
      <c r="D1597" s="145" t="s">
        <v>176</v>
      </c>
      <c r="E1597" s="152" t="s">
        <v>19</v>
      </c>
      <c r="F1597" s="153" t="s">
        <v>1837</v>
      </c>
      <c r="H1597" s="154">
        <v>9.8699999999999992</v>
      </c>
      <c r="I1597" s="155"/>
      <c r="L1597" s="151"/>
      <c r="M1597" s="156"/>
      <c r="T1597" s="157"/>
      <c r="AT1597" s="152" t="s">
        <v>176</v>
      </c>
      <c r="AU1597" s="152" t="s">
        <v>187</v>
      </c>
      <c r="AV1597" s="13" t="s">
        <v>84</v>
      </c>
      <c r="AW1597" s="13" t="s">
        <v>37</v>
      </c>
      <c r="AX1597" s="13" t="s">
        <v>75</v>
      </c>
      <c r="AY1597" s="152" t="s">
        <v>165</v>
      </c>
    </row>
    <row r="1598" spans="2:65" s="12" customFormat="1">
      <c r="B1598" s="144"/>
      <c r="D1598" s="145" t="s">
        <v>176</v>
      </c>
      <c r="E1598" s="146" t="s">
        <v>19</v>
      </c>
      <c r="F1598" s="147" t="s">
        <v>1838</v>
      </c>
      <c r="H1598" s="146" t="s">
        <v>19</v>
      </c>
      <c r="I1598" s="148"/>
      <c r="L1598" s="144"/>
      <c r="M1598" s="149"/>
      <c r="T1598" s="150"/>
      <c r="AT1598" s="146" t="s">
        <v>176</v>
      </c>
      <c r="AU1598" s="146" t="s">
        <v>187</v>
      </c>
      <c r="AV1598" s="12" t="s">
        <v>14</v>
      </c>
      <c r="AW1598" s="12" t="s">
        <v>37</v>
      </c>
      <c r="AX1598" s="12" t="s">
        <v>75</v>
      </c>
      <c r="AY1598" s="146" t="s">
        <v>165</v>
      </c>
    </row>
    <row r="1599" spans="2:65" s="13" customFormat="1">
      <c r="B1599" s="151"/>
      <c r="D1599" s="145" t="s">
        <v>176</v>
      </c>
      <c r="E1599" s="152" t="s">
        <v>19</v>
      </c>
      <c r="F1599" s="153" t="s">
        <v>1839</v>
      </c>
      <c r="H1599" s="154">
        <v>4.8</v>
      </c>
      <c r="I1599" s="155"/>
      <c r="L1599" s="151"/>
      <c r="M1599" s="156"/>
      <c r="T1599" s="157"/>
      <c r="AT1599" s="152" t="s">
        <v>176</v>
      </c>
      <c r="AU1599" s="152" t="s">
        <v>187</v>
      </c>
      <c r="AV1599" s="13" t="s">
        <v>84</v>
      </c>
      <c r="AW1599" s="13" t="s">
        <v>37</v>
      </c>
      <c r="AX1599" s="13" t="s">
        <v>75</v>
      </c>
      <c r="AY1599" s="152" t="s">
        <v>165</v>
      </c>
    </row>
    <row r="1600" spans="2:65" s="14" customFormat="1">
      <c r="B1600" s="158"/>
      <c r="D1600" s="145" t="s">
        <v>176</v>
      </c>
      <c r="E1600" s="159" t="s">
        <v>19</v>
      </c>
      <c r="F1600" s="160" t="s">
        <v>179</v>
      </c>
      <c r="H1600" s="161">
        <v>14.67</v>
      </c>
      <c r="I1600" s="162"/>
      <c r="L1600" s="158"/>
      <c r="M1600" s="163"/>
      <c r="T1600" s="164"/>
      <c r="AT1600" s="159" t="s">
        <v>176</v>
      </c>
      <c r="AU1600" s="159" t="s">
        <v>187</v>
      </c>
      <c r="AV1600" s="14" t="s">
        <v>172</v>
      </c>
      <c r="AW1600" s="14" t="s">
        <v>37</v>
      </c>
      <c r="AX1600" s="14" t="s">
        <v>14</v>
      </c>
      <c r="AY1600" s="159" t="s">
        <v>165</v>
      </c>
    </row>
    <row r="1601" spans="2:65" s="11" customFormat="1" ht="22.95" customHeight="1">
      <c r="B1601" s="115"/>
      <c r="D1601" s="116" t="s">
        <v>74</v>
      </c>
      <c r="E1601" s="125" t="s">
        <v>1840</v>
      </c>
      <c r="F1601" s="125" t="s">
        <v>1841</v>
      </c>
      <c r="I1601" s="118"/>
      <c r="J1601" s="126">
        <f>BK1601</f>
        <v>0</v>
      </c>
      <c r="L1601" s="115"/>
      <c r="M1601" s="120"/>
      <c r="P1601" s="121">
        <f>SUM(P1602:P1626)</f>
        <v>0</v>
      </c>
      <c r="R1601" s="121">
        <f>SUM(R1602:R1626)</f>
        <v>0</v>
      </c>
      <c r="T1601" s="122">
        <f>SUM(T1602:T1626)</f>
        <v>0</v>
      </c>
      <c r="AR1601" s="116" t="s">
        <v>14</v>
      </c>
      <c r="AT1601" s="123" t="s">
        <v>74</v>
      </c>
      <c r="AU1601" s="123" t="s">
        <v>14</v>
      </c>
      <c r="AY1601" s="116" t="s">
        <v>165</v>
      </c>
      <c r="BK1601" s="124">
        <f>SUM(BK1602:BK1626)</f>
        <v>0</v>
      </c>
    </row>
    <row r="1602" spans="2:65" s="1" customFormat="1" ht="37.950000000000003" customHeight="1">
      <c r="B1602" s="32"/>
      <c r="C1602" s="127" t="s">
        <v>1842</v>
      </c>
      <c r="D1602" s="127" t="s">
        <v>167</v>
      </c>
      <c r="E1602" s="128" t="s">
        <v>1843</v>
      </c>
      <c r="F1602" s="129" t="s">
        <v>1844</v>
      </c>
      <c r="G1602" s="130" t="s">
        <v>307</v>
      </c>
      <c r="H1602" s="131">
        <v>266.79199999999997</v>
      </c>
      <c r="I1602" s="132"/>
      <c r="J1602" s="133">
        <f>ROUND(I1602*H1602,2)</f>
        <v>0</v>
      </c>
      <c r="K1602" s="129" t="s">
        <v>171</v>
      </c>
      <c r="L1602" s="32"/>
      <c r="M1602" s="134" t="s">
        <v>19</v>
      </c>
      <c r="N1602" s="135" t="s">
        <v>46</v>
      </c>
      <c r="P1602" s="136">
        <f>O1602*H1602</f>
        <v>0</v>
      </c>
      <c r="Q1602" s="136">
        <v>0</v>
      </c>
      <c r="R1602" s="136">
        <f>Q1602*H1602</f>
        <v>0</v>
      </c>
      <c r="S1602" s="136">
        <v>0</v>
      </c>
      <c r="T1602" s="137">
        <f>S1602*H1602</f>
        <v>0</v>
      </c>
      <c r="AR1602" s="138" t="s">
        <v>172</v>
      </c>
      <c r="AT1602" s="138" t="s">
        <v>167</v>
      </c>
      <c r="AU1602" s="138" t="s">
        <v>84</v>
      </c>
      <c r="AY1602" s="17" t="s">
        <v>165</v>
      </c>
      <c r="BE1602" s="139">
        <f>IF(N1602="základní",J1602,0)</f>
        <v>0</v>
      </c>
      <c r="BF1602" s="139">
        <f>IF(N1602="snížená",J1602,0)</f>
        <v>0</v>
      </c>
      <c r="BG1602" s="139">
        <f>IF(N1602="zákl. přenesená",J1602,0)</f>
        <v>0</v>
      </c>
      <c r="BH1602" s="139">
        <f>IF(N1602="sníž. přenesená",J1602,0)</f>
        <v>0</v>
      </c>
      <c r="BI1602" s="139">
        <f>IF(N1602="nulová",J1602,0)</f>
        <v>0</v>
      </c>
      <c r="BJ1602" s="17" t="s">
        <v>14</v>
      </c>
      <c r="BK1602" s="139">
        <f>ROUND(I1602*H1602,2)</f>
        <v>0</v>
      </c>
      <c r="BL1602" s="17" t="s">
        <v>172</v>
      </c>
      <c r="BM1602" s="138" t="s">
        <v>1845</v>
      </c>
    </row>
    <row r="1603" spans="2:65" s="1" customFormat="1">
      <c r="B1603" s="32"/>
      <c r="D1603" s="140" t="s">
        <v>174</v>
      </c>
      <c r="F1603" s="141" t="s">
        <v>1846</v>
      </c>
      <c r="I1603" s="142"/>
      <c r="L1603" s="32"/>
      <c r="M1603" s="143"/>
      <c r="T1603" s="53"/>
      <c r="AT1603" s="17" t="s">
        <v>174</v>
      </c>
      <c r="AU1603" s="17" t="s">
        <v>84</v>
      </c>
    </row>
    <row r="1604" spans="2:65" s="1" customFormat="1" ht="37.950000000000003" customHeight="1">
      <c r="B1604" s="32"/>
      <c r="C1604" s="127" t="s">
        <v>1847</v>
      </c>
      <c r="D1604" s="127" t="s">
        <v>167</v>
      </c>
      <c r="E1604" s="128" t="s">
        <v>1848</v>
      </c>
      <c r="F1604" s="129" t="s">
        <v>1849</v>
      </c>
      <c r="G1604" s="130" t="s">
        <v>307</v>
      </c>
      <c r="H1604" s="131">
        <v>266.79199999999997</v>
      </c>
      <c r="I1604" s="132"/>
      <c r="J1604" s="133">
        <f>ROUND(I1604*H1604,2)</f>
        <v>0</v>
      </c>
      <c r="K1604" s="129" t="s">
        <v>171</v>
      </c>
      <c r="L1604" s="32"/>
      <c r="M1604" s="134" t="s">
        <v>19</v>
      </c>
      <c r="N1604" s="135" t="s">
        <v>46</v>
      </c>
      <c r="P1604" s="136">
        <f>O1604*H1604</f>
        <v>0</v>
      </c>
      <c r="Q1604" s="136">
        <v>0</v>
      </c>
      <c r="R1604" s="136">
        <f>Q1604*H1604</f>
        <v>0</v>
      </c>
      <c r="S1604" s="136">
        <v>0</v>
      </c>
      <c r="T1604" s="137">
        <f>S1604*H1604</f>
        <v>0</v>
      </c>
      <c r="AR1604" s="138" t="s">
        <v>172</v>
      </c>
      <c r="AT1604" s="138" t="s">
        <v>167</v>
      </c>
      <c r="AU1604" s="138" t="s">
        <v>84</v>
      </c>
      <c r="AY1604" s="17" t="s">
        <v>165</v>
      </c>
      <c r="BE1604" s="139">
        <f>IF(N1604="základní",J1604,0)</f>
        <v>0</v>
      </c>
      <c r="BF1604" s="139">
        <f>IF(N1604="snížená",J1604,0)</f>
        <v>0</v>
      </c>
      <c r="BG1604" s="139">
        <f>IF(N1604="zákl. přenesená",J1604,0)</f>
        <v>0</v>
      </c>
      <c r="BH1604" s="139">
        <f>IF(N1604="sníž. přenesená",J1604,0)</f>
        <v>0</v>
      </c>
      <c r="BI1604" s="139">
        <f>IF(N1604="nulová",J1604,0)</f>
        <v>0</v>
      </c>
      <c r="BJ1604" s="17" t="s">
        <v>14</v>
      </c>
      <c r="BK1604" s="139">
        <f>ROUND(I1604*H1604,2)</f>
        <v>0</v>
      </c>
      <c r="BL1604" s="17" t="s">
        <v>172</v>
      </c>
      <c r="BM1604" s="138" t="s">
        <v>1850</v>
      </c>
    </row>
    <row r="1605" spans="2:65" s="1" customFormat="1">
      <c r="B1605" s="32"/>
      <c r="D1605" s="140" t="s">
        <v>174</v>
      </c>
      <c r="F1605" s="141" t="s">
        <v>1851</v>
      </c>
      <c r="I1605" s="142"/>
      <c r="L1605" s="32"/>
      <c r="M1605" s="143"/>
      <c r="T1605" s="53"/>
      <c r="AT1605" s="17" t="s">
        <v>174</v>
      </c>
      <c r="AU1605" s="17" t="s">
        <v>84</v>
      </c>
    </row>
    <row r="1606" spans="2:65" s="1" customFormat="1" ht="49.2" customHeight="1">
      <c r="B1606" s="32"/>
      <c r="C1606" s="127" t="s">
        <v>1852</v>
      </c>
      <c r="D1606" s="127" t="s">
        <v>167</v>
      </c>
      <c r="E1606" s="128" t="s">
        <v>1853</v>
      </c>
      <c r="F1606" s="129" t="s">
        <v>1854</v>
      </c>
      <c r="G1606" s="130" t="s">
        <v>307</v>
      </c>
      <c r="H1606" s="131">
        <v>2667.92</v>
      </c>
      <c r="I1606" s="132"/>
      <c r="J1606" s="133">
        <f>ROUND(I1606*H1606,2)</f>
        <v>0</v>
      </c>
      <c r="K1606" s="129" t="s">
        <v>171</v>
      </c>
      <c r="L1606" s="32"/>
      <c r="M1606" s="134" t="s">
        <v>19</v>
      </c>
      <c r="N1606" s="135" t="s">
        <v>46</v>
      </c>
      <c r="P1606" s="136">
        <f>O1606*H1606</f>
        <v>0</v>
      </c>
      <c r="Q1606" s="136">
        <v>0</v>
      </c>
      <c r="R1606" s="136">
        <f>Q1606*H1606</f>
        <v>0</v>
      </c>
      <c r="S1606" s="136">
        <v>0</v>
      </c>
      <c r="T1606" s="137">
        <f>S1606*H1606</f>
        <v>0</v>
      </c>
      <c r="AR1606" s="138" t="s">
        <v>172</v>
      </c>
      <c r="AT1606" s="138" t="s">
        <v>167</v>
      </c>
      <c r="AU1606" s="138" t="s">
        <v>84</v>
      </c>
      <c r="AY1606" s="17" t="s">
        <v>165</v>
      </c>
      <c r="BE1606" s="139">
        <f>IF(N1606="základní",J1606,0)</f>
        <v>0</v>
      </c>
      <c r="BF1606" s="139">
        <f>IF(N1606="snížená",J1606,0)</f>
        <v>0</v>
      </c>
      <c r="BG1606" s="139">
        <f>IF(N1606="zákl. přenesená",J1606,0)</f>
        <v>0</v>
      </c>
      <c r="BH1606" s="139">
        <f>IF(N1606="sníž. přenesená",J1606,0)</f>
        <v>0</v>
      </c>
      <c r="BI1606" s="139">
        <f>IF(N1606="nulová",J1606,0)</f>
        <v>0</v>
      </c>
      <c r="BJ1606" s="17" t="s">
        <v>14</v>
      </c>
      <c r="BK1606" s="139">
        <f>ROUND(I1606*H1606,2)</f>
        <v>0</v>
      </c>
      <c r="BL1606" s="17" t="s">
        <v>172</v>
      </c>
      <c r="BM1606" s="138" t="s">
        <v>1855</v>
      </c>
    </row>
    <row r="1607" spans="2:65" s="1" customFormat="1">
      <c r="B1607" s="32"/>
      <c r="D1607" s="140" t="s">
        <v>174</v>
      </c>
      <c r="F1607" s="141" t="s">
        <v>1856</v>
      </c>
      <c r="I1607" s="142"/>
      <c r="L1607" s="32"/>
      <c r="M1607" s="143"/>
      <c r="T1607" s="53"/>
      <c r="AT1607" s="17" t="s">
        <v>174</v>
      </c>
      <c r="AU1607" s="17" t="s">
        <v>84</v>
      </c>
    </row>
    <row r="1608" spans="2:65" s="13" customFormat="1">
      <c r="B1608" s="151"/>
      <c r="D1608" s="145" t="s">
        <v>176</v>
      </c>
      <c r="E1608" s="152" t="s">
        <v>19</v>
      </c>
      <c r="F1608" s="153" t="s">
        <v>1857</v>
      </c>
      <c r="H1608" s="154">
        <v>2667.92</v>
      </c>
      <c r="I1608" s="155"/>
      <c r="L1608" s="151"/>
      <c r="M1608" s="156"/>
      <c r="T1608" s="157"/>
      <c r="AT1608" s="152" t="s">
        <v>176</v>
      </c>
      <c r="AU1608" s="152" t="s">
        <v>84</v>
      </c>
      <c r="AV1608" s="13" t="s">
        <v>84</v>
      </c>
      <c r="AW1608" s="13" t="s">
        <v>37</v>
      </c>
      <c r="AX1608" s="13" t="s">
        <v>75</v>
      </c>
      <c r="AY1608" s="152" t="s">
        <v>165</v>
      </c>
    </row>
    <row r="1609" spans="2:65" s="14" customFormat="1">
      <c r="B1609" s="158"/>
      <c r="D1609" s="145" t="s">
        <v>176</v>
      </c>
      <c r="E1609" s="159" t="s">
        <v>19</v>
      </c>
      <c r="F1609" s="160" t="s">
        <v>179</v>
      </c>
      <c r="H1609" s="161">
        <v>2667.92</v>
      </c>
      <c r="I1609" s="162"/>
      <c r="L1609" s="158"/>
      <c r="M1609" s="163"/>
      <c r="T1609" s="164"/>
      <c r="AT1609" s="159" t="s">
        <v>176</v>
      </c>
      <c r="AU1609" s="159" t="s">
        <v>84</v>
      </c>
      <c r="AV1609" s="14" t="s">
        <v>172</v>
      </c>
      <c r="AW1609" s="14" t="s">
        <v>37</v>
      </c>
      <c r="AX1609" s="14" t="s">
        <v>14</v>
      </c>
      <c r="AY1609" s="159" t="s">
        <v>165</v>
      </c>
    </row>
    <row r="1610" spans="2:65" s="1" customFormat="1" ht="24.15" customHeight="1">
      <c r="B1610" s="32"/>
      <c r="C1610" s="127" t="s">
        <v>1858</v>
      </c>
      <c r="D1610" s="127" t="s">
        <v>167</v>
      </c>
      <c r="E1610" s="128" t="s">
        <v>1859</v>
      </c>
      <c r="F1610" s="129" t="s">
        <v>1860</v>
      </c>
      <c r="G1610" s="130" t="s">
        <v>307</v>
      </c>
      <c r="H1610" s="131">
        <v>266.79199999999997</v>
      </c>
      <c r="I1610" s="132"/>
      <c r="J1610" s="133">
        <f>ROUND(I1610*H1610,2)</f>
        <v>0</v>
      </c>
      <c r="K1610" s="129" t="s">
        <v>171</v>
      </c>
      <c r="L1610" s="32"/>
      <c r="M1610" s="134" t="s">
        <v>19</v>
      </c>
      <c r="N1610" s="135" t="s">
        <v>46</v>
      </c>
      <c r="P1610" s="136">
        <f>O1610*H1610</f>
        <v>0</v>
      </c>
      <c r="Q1610" s="136">
        <v>0</v>
      </c>
      <c r="R1610" s="136">
        <f>Q1610*H1610</f>
        <v>0</v>
      </c>
      <c r="S1610" s="136">
        <v>0</v>
      </c>
      <c r="T1610" s="137">
        <f>S1610*H1610</f>
        <v>0</v>
      </c>
      <c r="AR1610" s="138" t="s">
        <v>172</v>
      </c>
      <c r="AT1610" s="138" t="s">
        <v>167</v>
      </c>
      <c r="AU1610" s="138" t="s">
        <v>84</v>
      </c>
      <c r="AY1610" s="17" t="s">
        <v>165</v>
      </c>
      <c r="BE1610" s="139">
        <f>IF(N1610="základní",J1610,0)</f>
        <v>0</v>
      </c>
      <c r="BF1610" s="139">
        <f>IF(N1610="snížená",J1610,0)</f>
        <v>0</v>
      </c>
      <c r="BG1610" s="139">
        <f>IF(N1610="zákl. přenesená",J1610,0)</f>
        <v>0</v>
      </c>
      <c r="BH1610" s="139">
        <f>IF(N1610="sníž. přenesená",J1610,0)</f>
        <v>0</v>
      </c>
      <c r="BI1610" s="139">
        <f>IF(N1610="nulová",J1610,0)</f>
        <v>0</v>
      </c>
      <c r="BJ1610" s="17" t="s">
        <v>14</v>
      </c>
      <c r="BK1610" s="139">
        <f>ROUND(I1610*H1610,2)</f>
        <v>0</v>
      </c>
      <c r="BL1610" s="17" t="s">
        <v>172</v>
      </c>
      <c r="BM1610" s="138" t="s">
        <v>1861</v>
      </c>
    </row>
    <row r="1611" spans="2:65" s="1" customFormat="1">
      <c r="B1611" s="32"/>
      <c r="D1611" s="140" t="s">
        <v>174</v>
      </c>
      <c r="F1611" s="141" t="s">
        <v>1862</v>
      </c>
      <c r="I1611" s="142"/>
      <c r="L1611" s="32"/>
      <c r="M1611" s="143"/>
      <c r="T1611" s="53"/>
      <c r="AT1611" s="17" t="s">
        <v>174</v>
      </c>
      <c r="AU1611" s="17" t="s">
        <v>84</v>
      </c>
    </row>
    <row r="1612" spans="2:65" s="1" customFormat="1" ht="44.25" customHeight="1">
      <c r="B1612" s="32"/>
      <c r="C1612" s="127" t="s">
        <v>1863</v>
      </c>
      <c r="D1612" s="127" t="s">
        <v>167</v>
      </c>
      <c r="E1612" s="128" t="s">
        <v>1864</v>
      </c>
      <c r="F1612" s="129" t="s">
        <v>1865</v>
      </c>
      <c r="G1612" s="130" t="s">
        <v>307</v>
      </c>
      <c r="H1612" s="131">
        <v>265.85700000000003</v>
      </c>
      <c r="I1612" s="132"/>
      <c r="J1612" s="133">
        <f>ROUND(I1612*H1612,2)</f>
        <v>0</v>
      </c>
      <c r="K1612" s="129" t="s">
        <v>171</v>
      </c>
      <c r="L1612" s="32"/>
      <c r="M1612" s="134" t="s">
        <v>19</v>
      </c>
      <c r="N1612" s="135" t="s">
        <v>46</v>
      </c>
      <c r="P1612" s="136">
        <f>O1612*H1612</f>
        <v>0</v>
      </c>
      <c r="Q1612" s="136">
        <v>0</v>
      </c>
      <c r="R1612" s="136">
        <f>Q1612*H1612</f>
        <v>0</v>
      </c>
      <c r="S1612" s="136">
        <v>0</v>
      </c>
      <c r="T1612" s="137">
        <f>S1612*H1612</f>
        <v>0</v>
      </c>
      <c r="AR1612" s="138" t="s">
        <v>172</v>
      </c>
      <c r="AT1612" s="138" t="s">
        <v>167</v>
      </c>
      <c r="AU1612" s="138" t="s">
        <v>84</v>
      </c>
      <c r="AY1612" s="17" t="s">
        <v>165</v>
      </c>
      <c r="BE1612" s="139">
        <f>IF(N1612="základní",J1612,0)</f>
        <v>0</v>
      </c>
      <c r="BF1612" s="139">
        <f>IF(N1612="snížená",J1612,0)</f>
        <v>0</v>
      </c>
      <c r="BG1612" s="139">
        <f>IF(N1612="zákl. přenesená",J1612,0)</f>
        <v>0</v>
      </c>
      <c r="BH1612" s="139">
        <f>IF(N1612="sníž. přenesená",J1612,0)</f>
        <v>0</v>
      </c>
      <c r="BI1612" s="139">
        <f>IF(N1612="nulová",J1612,0)</f>
        <v>0</v>
      </c>
      <c r="BJ1612" s="17" t="s">
        <v>14</v>
      </c>
      <c r="BK1612" s="139">
        <f>ROUND(I1612*H1612,2)</f>
        <v>0</v>
      </c>
      <c r="BL1612" s="17" t="s">
        <v>172</v>
      </c>
      <c r="BM1612" s="138" t="s">
        <v>1866</v>
      </c>
    </row>
    <row r="1613" spans="2:65" s="1" customFormat="1">
      <c r="B1613" s="32"/>
      <c r="D1613" s="140" t="s">
        <v>174</v>
      </c>
      <c r="F1613" s="141" t="s">
        <v>1867</v>
      </c>
      <c r="I1613" s="142"/>
      <c r="L1613" s="32"/>
      <c r="M1613" s="143"/>
      <c r="T1613" s="53"/>
      <c r="AT1613" s="17" t="s">
        <v>174</v>
      </c>
      <c r="AU1613" s="17" t="s">
        <v>84</v>
      </c>
    </row>
    <row r="1614" spans="2:65" s="13" customFormat="1">
      <c r="B1614" s="151"/>
      <c r="D1614" s="145" t="s">
        <v>176</v>
      </c>
      <c r="E1614" s="152" t="s">
        <v>19</v>
      </c>
      <c r="F1614" s="153" t="s">
        <v>1868</v>
      </c>
      <c r="H1614" s="154">
        <v>266.79199999999997</v>
      </c>
      <c r="I1614" s="155"/>
      <c r="L1614" s="151"/>
      <c r="M1614" s="156"/>
      <c r="T1614" s="157"/>
      <c r="AT1614" s="152" t="s">
        <v>176</v>
      </c>
      <c r="AU1614" s="152" t="s">
        <v>84</v>
      </c>
      <c r="AV1614" s="13" t="s">
        <v>84</v>
      </c>
      <c r="AW1614" s="13" t="s">
        <v>37</v>
      </c>
      <c r="AX1614" s="13" t="s">
        <v>75</v>
      </c>
      <c r="AY1614" s="152" t="s">
        <v>165</v>
      </c>
    </row>
    <row r="1615" spans="2:65" s="12" customFormat="1">
      <c r="B1615" s="144"/>
      <c r="D1615" s="145" t="s">
        <v>176</v>
      </c>
      <c r="E1615" s="146" t="s">
        <v>19</v>
      </c>
      <c r="F1615" s="147" t="s">
        <v>1869</v>
      </c>
      <c r="H1615" s="146" t="s">
        <v>19</v>
      </c>
      <c r="I1615" s="148"/>
      <c r="L1615" s="144"/>
      <c r="M1615" s="149"/>
      <c r="T1615" s="150"/>
      <c r="AT1615" s="146" t="s">
        <v>176</v>
      </c>
      <c r="AU1615" s="146" t="s">
        <v>84</v>
      </c>
      <c r="AV1615" s="12" t="s">
        <v>14</v>
      </c>
      <c r="AW1615" s="12" t="s">
        <v>37</v>
      </c>
      <c r="AX1615" s="12" t="s">
        <v>75</v>
      </c>
      <c r="AY1615" s="146" t="s">
        <v>165</v>
      </c>
    </row>
    <row r="1616" spans="2:65" s="13" customFormat="1">
      <c r="B1616" s="151"/>
      <c r="D1616" s="145" t="s">
        <v>176</v>
      </c>
      <c r="E1616" s="152" t="s">
        <v>19</v>
      </c>
      <c r="F1616" s="153" t="s">
        <v>1870</v>
      </c>
      <c r="H1616" s="154">
        <v>-0.93500000000000005</v>
      </c>
      <c r="I1616" s="155"/>
      <c r="L1616" s="151"/>
      <c r="M1616" s="156"/>
      <c r="T1616" s="157"/>
      <c r="AT1616" s="152" t="s">
        <v>176</v>
      </c>
      <c r="AU1616" s="152" t="s">
        <v>84</v>
      </c>
      <c r="AV1616" s="13" t="s">
        <v>84</v>
      </c>
      <c r="AW1616" s="13" t="s">
        <v>37</v>
      </c>
      <c r="AX1616" s="13" t="s">
        <v>75</v>
      </c>
      <c r="AY1616" s="152" t="s">
        <v>165</v>
      </c>
    </row>
    <row r="1617" spans="2:65" s="14" customFormat="1">
      <c r="B1617" s="158"/>
      <c r="D1617" s="145" t="s">
        <v>176</v>
      </c>
      <c r="E1617" s="159" t="s">
        <v>19</v>
      </c>
      <c r="F1617" s="160" t="s">
        <v>179</v>
      </c>
      <c r="H1617" s="161">
        <v>265.85700000000003</v>
      </c>
      <c r="I1617" s="162"/>
      <c r="L1617" s="158"/>
      <c r="M1617" s="163"/>
      <c r="T1617" s="164"/>
      <c r="AT1617" s="159" t="s">
        <v>176</v>
      </c>
      <c r="AU1617" s="159" t="s">
        <v>84</v>
      </c>
      <c r="AV1617" s="14" t="s">
        <v>172</v>
      </c>
      <c r="AW1617" s="14" t="s">
        <v>37</v>
      </c>
      <c r="AX1617" s="14" t="s">
        <v>14</v>
      </c>
      <c r="AY1617" s="159" t="s">
        <v>165</v>
      </c>
    </row>
    <row r="1618" spans="2:65" s="1" customFormat="1" ht="44.25" customHeight="1">
      <c r="B1618" s="32"/>
      <c r="C1618" s="127" t="s">
        <v>1871</v>
      </c>
      <c r="D1618" s="127" t="s">
        <v>167</v>
      </c>
      <c r="E1618" s="128" t="s">
        <v>1872</v>
      </c>
      <c r="F1618" s="129" t="s">
        <v>1873</v>
      </c>
      <c r="G1618" s="130" t="s">
        <v>307</v>
      </c>
      <c r="H1618" s="131">
        <v>0.93500000000000005</v>
      </c>
      <c r="I1618" s="132"/>
      <c r="J1618" s="133">
        <f>ROUND(I1618*H1618,2)</f>
        <v>0</v>
      </c>
      <c r="K1618" s="129" t="s">
        <v>171</v>
      </c>
      <c r="L1618" s="32"/>
      <c r="M1618" s="134" t="s">
        <v>19</v>
      </c>
      <c r="N1618" s="135" t="s">
        <v>46</v>
      </c>
      <c r="P1618" s="136">
        <f>O1618*H1618</f>
        <v>0</v>
      </c>
      <c r="Q1618" s="136">
        <v>0</v>
      </c>
      <c r="R1618" s="136">
        <f>Q1618*H1618</f>
        <v>0</v>
      </c>
      <c r="S1618" s="136">
        <v>0</v>
      </c>
      <c r="T1618" s="137">
        <f>S1618*H1618</f>
        <v>0</v>
      </c>
      <c r="AR1618" s="138" t="s">
        <v>172</v>
      </c>
      <c r="AT1618" s="138" t="s">
        <v>167</v>
      </c>
      <c r="AU1618" s="138" t="s">
        <v>84</v>
      </c>
      <c r="AY1618" s="17" t="s">
        <v>165</v>
      </c>
      <c r="BE1618" s="139">
        <f>IF(N1618="základní",J1618,0)</f>
        <v>0</v>
      </c>
      <c r="BF1618" s="139">
        <f>IF(N1618="snížená",J1618,0)</f>
        <v>0</v>
      </c>
      <c r="BG1618" s="139">
        <f>IF(N1618="zákl. přenesená",J1618,0)</f>
        <v>0</v>
      </c>
      <c r="BH1618" s="139">
        <f>IF(N1618="sníž. přenesená",J1618,0)</f>
        <v>0</v>
      </c>
      <c r="BI1618" s="139">
        <f>IF(N1618="nulová",J1618,0)</f>
        <v>0</v>
      </c>
      <c r="BJ1618" s="17" t="s">
        <v>14</v>
      </c>
      <c r="BK1618" s="139">
        <f>ROUND(I1618*H1618,2)</f>
        <v>0</v>
      </c>
      <c r="BL1618" s="17" t="s">
        <v>172</v>
      </c>
      <c r="BM1618" s="138" t="s">
        <v>1874</v>
      </c>
    </row>
    <row r="1619" spans="2:65" s="1" customFormat="1">
      <c r="B1619" s="32"/>
      <c r="D1619" s="140" t="s">
        <v>174</v>
      </c>
      <c r="F1619" s="141" t="s">
        <v>1875</v>
      </c>
      <c r="I1619" s="142"/>
      <c r="L1619" s="32"/>
      <c r="M1619" s="143"/>
      <c r="T1619" s="53"/>
      <c r="AT1619" s="17" t="s">
        <v>174</v>
      </c>
      <c r="AU1619" s="17" t="s">
        <v>84</v>
      </c>
    </row>
    <row r="1620" spans="2:65" s="12" customFormat="1">
      <c r="B1620" s="144"/>
      <c r="D1620" s="145" t="s">
        <v>176</v>
      </c>
      <c r="E1620" s="146" t="s">
        <v>19</v>
      </c>
      <c r="F1620" s="147" t="s">
        <v>1876</v>
      </c>
      <c r="H1620" s="146" t="s">
        <v>19</v>
      </c>
      <c r="I1620" s="148"/>
      <c r="L1620" s="144"/>
      <c r="M1620" s="149"/>
      <c r="T1620" s="150"/>
      <c r="AT1620" s="146" t="s">
        <v>176</v>
      </c>
      <c r="AU1620" s="146" t="s">
        <v>84</v>
      </c>
      <c r="AV1620" s="12" t="s">
        <v>14</v>
      </c>
      <c r="AW1620" s="12" t="s">
        <v>37</v>
      </c>
      <c r="AX1620" s="12" t="s">
        <v>75</v>
      </c>
      <c r="AY1620" s="146" t="s">
        <v>165</v>
      </c>
    </row>
    <row r="1621" spans="2:65" s="13" customFormat="1">
      <c r="B1621" s="151"/>
      <c r="D1621" s="145" t="s">
        <v>176</v>
      </c>
      <c r="E1621" s="152" t="s">
        <v>19</v>
      </c>
      <c r="F1621" s="153" t="s">
        <v>1877</v>
      </c>
      <c r="H1621" s="154">
        <v>0.66900000000000004</v>
      </c>
      <c r="I1621" s="155"/>
      <c r="L1621" s="151"/>
      <c r="M1621" s="156"/>
      <c r="T1621" s="157"/>
      <c r="AT1621" s="152" t="s">
        <v>176</v>
      </c>
      <c r="AU1621" s="152" t="s">
        <v>84</v>
      </c>
      <c r="AV1621" s="13" t="s">
        <v>84</v>
      </c>
      <c r="AW1621" s="13" t="s">
        <v>37</v>
      </c>
      <c r="AX1621" s="13" t="s">
        <v>75</v>
      </c>
      <c r="AY1621" s="152" t="s">
        <v>165</v>
      </c>
    </row>
    <row r="1622" spans="2:65" s="12" customFormat="1">
      <c r="B1622" s="144"/>
      <c r="D1622" s="145" t="s">
        <v>176</v>
      </c>
      <c r="E1622" s="146" t="s">
        <v>19</v>
      </c>
      <c r="F1622" s="147" t="s">
        <v>1878</v>
      </c>
      <c r="H1622" s="146" t="s">
        <v>19</v>
      </c>
      <c r="I1622" s="148"/>
      <c r="L1622" s="144"/>
      <c r="M1622" s="149"/>
      <c r="T1622" s="150"/>
      <c r="AT1622" s="146" t="s">
        <v>176</v>
      </c>
      <c r="AU1622" s="146" t="s">
        <v>84</v>
      </c>
      <c r="AV1622" s="12" t="s">
        <v>14</v>
      </c>
      <c r="AW1622" s="12" t="s">
        <v>37</v>
      </c>
      <c r="AX1622" s="12" t="s">
        <v>75</v>
      </c>
      <c r="AY1622" s="146" t="s">
        <v>165</v>
      </c>
    </row>
    <row r="1623" spans="2:65" s="13" customFormat="1">
      <c r="B1623" s="151"/>
      <c r="D1623" s="145" t="s">
        <v>176</v>
      </c>
      <c r="E1623" s="152" t="s">
        <v>19</v>
      </c>
      <c r="F1623" s="153" t="s">
        <v>1879</v>
      </c>
      <c r="H1623" s="154">
        <v>0.16</v>
      </c>
      <c r="I1623" s="155"/>
      <c r="L1623" s="151"/>
      <c r="M1623" s="156"/>
      <c r="T1623" s="157"/>
      <c r="AT1623" s="152" t="s">
        <v>176</v>
      </c>
      <c r="AU1623" s="152" t="s">
        <v>84</v>
      </c>
      <c r="AV1623" s="13" t="s">
        <v>84</v>
      </c>
      <c r="AW1623" s="13" t="s">
        <v>37</v>
      </c>
      <c r="AX1623" s="13" t="s">
        <v>75</v>
      </c>
      <c r="AY1623" s="152" t="s">
        <v>165</v>
      </c>
    </row>
    <row r="1624" spans="2:65" s="12" customFormat="1">
      <c r="B1624" s="144"/>
      <c r="D1624" s="145" t="s">
        <v>176</v>
      </c>
      <c r="E1624" s="146" t="s">
        <v>19</v>
      </c>
      <c r="F1624" s="147" t="s">
        <v>1880</v>
      </c>
      <c r="H1624" s="146" t="s">
        <v>19</v>
      </c>
      <c r="I1624" s="148"/>
      <c r="L1624" s="144"/>
      <c r="M1624" s="149"/>
      <c r="T1624" s="150"/>
      <c r="AT1624" s="146" t="s">
        <v>176</v>
      </c>
      <c r="AU1624" s="146" t="s">
        <v>84</v>
      </c>
      <c r="AV1624" s="12" t="s">
        <v>14</v>
      </c>
      <c r="AW1624" s="12" t="s">
        <v>37</v>
      </c>
      <c r="AX1624" s="12" t="s">
        <v>75</v>
      </c>
      <c r="AY1624" s="146" t="s">
        <v>165</v>
      </c>
    </row>
    <row r="1625" spans="2:65" s="13" customFormat="1">
      <c r="B1625" s="151"/>
      <c r="D1625" s="145" t="s">
        <v>176</v>
      </c>
      <c r="E1625" s="152" t="s">
        <v>19</v>
      </c>
      <c r="F1625" s="153" t="s">
        <v>1881</v>
      </c>
      <c r="H1625" s="154">
        <v>0.106</v>
      </c>
      <c r="I1625" s="155"/>
      <c r="L1625" s="151"/>
      <c r="M1625" s="156"/>
      <c r="T1625" s="157"/>
      <c r="AT1625" s="152" t="s">
        <v>176</v>
      </c>
      <c r="AU1625" s="152" t="s">
        <v>84</v>
      </c>
      <c r="AV1625" s="13" t="s">
        <v>84</v>
      </c>
      <c r="AW1625" s="13" t="s">
        <v>37</v>
      </c>
      <c r="AX1625" s="13" t="s">
        <v>75</v>
      </c>
      <c r="AY1625" s="152" t="s">
        <v>165</v>
      </c>
    </row>
    <row r="1626" spans="2:65" s="14" customFormat="1">
      <c r="B1626" s="158"/>
      <c r="D1626" s="145" t="s">
        <v>176</v>
      </c>
      <c r="E1626" s="159" t="s">
        <v>19</v>
      </c>
      <c r="F1626" s="160" t="s">
        <v>179</v>
      </c>
      <c r="H1626" s="161">
        <v>0.93500000000000005</v>
      </c>
      <c r="I1626" s="162"/>
      <c r="L1626" s="158"/>
      <c r="M1626" s="163"/>
      <c r="T1626" s="164"/>
      <c r="AT1626" s="159" t="s">
        <v>176</v>
      </c>
      <c r="AU1626" s="159" t="s">
        <v>84</v>
      </c>
      <c r="AV1626" s="14" t="s">
        <v>172</v>
      </c>
      <c r="AW1626" s="14" t="s">
        <v>37</v>
      </c>
      <c r="AX1626" s="14" t="s">
        <v>14</v>
      </c>
      <c r="AY1626" s="159" t="s">
        <v>165</v>
      </c>
    </row>
    <row r="1627" spans="2:65" s="11" customFormat="1" ht="22.95" customHeight="1">
      <c r="B1627" s="115"/>
      <c r="D1627" s="116" t="s">
        <v>74</v>
      </c>
      <c r="E1627" s="125" t="s">
        <v>1882</v>
      </c>
      <c r="F1627" s="125" t="s">
        <v>1883</v>
      </c>
      <c r="I1627" s="118"/>
      <c r="J1627" s="126">
        <f>BK1627</f>
        <v>0</v>
      </c>
      <c r="L1627" s="115"/>
      <c r="M1627" s="120"/>
      <c r="P1627" s="121">
        <f>SUM(P1628:P1629)</f>
        <v>0</v>
      </c>
      <c r="R1627" s="121">
        <f>SUM(R1628:R1629)</f>
        <v>0</v>
      </c>
      <c r="T1627" s="122">
        <f>SUM(T1628:T1629)</f>
        <v>0</v>
      </c>
      <c r="AR1627" s="116" t="s">
        <v>14</v>
      </c>
      <c r="AT1627" s="123" t="s">
        <v>74</v>
      </c>
      <c r="AU1627" s="123" t="s">
        <v>14</v>
      </c>
      <c r="AY1627" s="116" t="s">
        <v>165</v>
      </c>
      <c r="BK1627" s="124">
        <f>SUM(BK1628:BK1629)</f>
        <v>0</v>
      </c>
    </row>
    <row r="1628" spans="2:65" s="1" customFormat="1" ht="62.7" customHeight="1">
      <c r="B1628" s="32"/>
      <c r="C1628" s="127" t="s">
        <v>1884</v>
      </c>
      <c r="D1628" s="127" t="s">
        <v>167</v>
      </c>
      <c r="E1628" s="128" t="s">
        <v>1885</v>
      </c>
      <c r="F1628" s="129" t="s">
        <v>1886</v>
      </c>
      <c r="G1628" s="130" t="s">
        <v>307</v>
      </c>
      <c r="H1628" s="131">
        <v>994.005</v>
      </c>
      <c r="I1628" s="132"/>
      <c r="J1628" s="133">
        <f>ROUND(I1628*H1628,2)</f>
        <v>0</v>
      </c>
      <c r="K1628" s="129" t="s">
        <v>171</v>
      </c>
      <c r="L1628" s="32"/>
      <c r="M1628" s="134" t="s">
        <v>19</v>
      </c>
      <c r="N1628" s="135" t="s">
        <v>46</v>
      </c>
      <c r="P1628" s="136">
        <f>O1628*H1628</f>
        <v>0</v>
      </c>
      <c r="Q1628" s="136">
        <v>0</v>
      </c>
      <c r="R1628" s="136">
        <f>Q1628*H1628</f>
        <v>0</v>
      </c>
      <c r="S1628" s="136">
        <v>0</v>
      </c>
      <c r="T1628" s="137">
        <f>S1628*H1628</f>
        <v>0</v>
      </c>
      <c r="AR1628" s="138" t="s">
        <v>172</v>
      </c>
      <c r="AT1628" s="138" t="s">
        <v>167</v>
      </c>
      <c r="AU1628" s="138" t="s">
        <v>84</v>
      </c>
      <c r="AY1628" s="17" t="s">
        <v>165</v>
      </c>
      <c r="BE1628" s="139">
        <f>IF(N1628="základní",J1628,0)</f>
        <v>0</v>
      </c>
      <c r="BF1628" s="139">
        <f>IF(N1628="snížená",J1628,0)</f>
        <v>0</v>
      </c>
      <c r="BG1628" s="139">
        <f>IF(N1628="zákl. přenesená",J1628,0)</f>
        <v>0</v>
      </c>
      <c r="BH1628" s="139">
        <f>IF(N1628="sníž. přenesená",J1628,0)</f>
        <v>0</v>
      </c>
      <c r="BI1628" s="139">
        <f>IF(N1628="nulová",J1628,0)</f>
        <v>0</v>
      </c>
      <c r="BJ1628" s="17" t="s">
        <v>14</v>
      </c>
      <c r="BK1628" s="139">
        <f>ROUND(I1628*H1628,2)</f>
        <v>0</v>
      </c>
      <c r="BL1628" s="17" t="s">
        <v>172</v>
      </c>
      <c r="BM1628" s="138" t="s">
        <v>1887</v>
      </c>
    </row>
    <row r="1629" spans="2:65" s="1" customFormat="1">
      <c r="B1629" s="32"/>
      <c r="D1629" s="140" t="s">
        <v>174</v>
      </c>
      <c r="F1629" s="141" t="s">
        <v>1888</v>
      </c>
      <c r="I1629" s="142"/>
      <c r="L1629" s="32"/>
      <c r="M1629" s="143"/>
      <c r="T1629" s="53"/>
      <c r="AT1629" s="17" t="s">
        <v>174</v>
      </c>
      <c r="AU1629" s="17" t="s">
        <v>84</v>
      </c>
    </row>
    <row r="1630" spans="2:65" s="11" customFormat="1" ht="25.95" customHeight="1">
      <c r="B1630" s="115"/>
      <c r="D1630" s="116" t="s">
        <v>74</v>
      </c>
      <c r="E1630" s="117" t="s">
        <v>1889</v>
      </c>
      <c r="F1630" s="117" t="s">
        <v>1890</v>
      </c>
      <c r="I1630" s="118"/>
      <c r="J1630" s="119">
        <f>BK1630</f>
        <v>0</v>
      </c>
      <c r="L1630" s="115"/>
      <c r="M1630" s="120"/>
      <c r="P1630" s="121">
        <f>P1631+P1806+P1965+P2095+P2106+P2144+P2174+P2193+P2199+P2201+P2207+P2212+P2309+P2339+P2353+P2365+P2374+P2382+P2391+P2436+P2456+P2480+P2495+P2610+P2641+P2717+P2727+P2857+P3035+P3091+P3101+P3119+P3191+P3243+P3273+P3290</f>
        <v>0</v>
      </c>
      <c r="R1630" s="121">
        <f>R1631+R1806+R1965+R2095+R2106+R2144+R2174+R2193+R2199+R2201+R2207+R2212+R2309+R2339+R2353+R2365+R2374+R2382+R2391+R2436+R2456+R2480+R2495+R2610+R2641+R2717+R2727+R2857+R3035+R3091+R3101+R3119+R3191+R3243+R3273+R3290</f>
        <v>70.032129680000011</v>
      </c>
      <c r="T1630" s="122">
        <f>T1631+T1806+T1965+T2095+T2106+T2144+T2174+T2193+T2199+T2201+T2207+T2212+T2309+T2339+T2353+T2365+T2374+T2382+T2391+T2436+T2456+T2480+T2495+T2610+T2641+T2717+T2727+T2857+T3035+T3091+T3101+T3119+T3191+T3243+T3273+T3290</f>
        <v>21.411849660000001</v>
      </c>
      <c r="AR1630" s="116" t="s">
        <v>84</v>
      </c>
      <c r="AT1630" s="123" t="s">
        <v>74</v>
      </c>
      <c r="AU1630" s="123" t="s">
        <v>75</v>
      </c>
      <c r="AY1630" s="116" t="s">
        <v>165</v>
      </c>
      <c r="BK1630" s="124">
        <f>BK1631+BK1806+BK1965+BK2095+BK2106+BK2144+BK2174+BK2193+BK2199+BK2201+BK2207+BK2212+BK2309+BK2339+BK2353+BK2365+BK2374+BK2382+BK2391+BK2436+BK2456+BK2480+BK2495+BK2610+BK2641+BK2717+BK2727+BK2857+BK3035+BK3091+BK3101+BK3119+BK3191+BK3243+BK3273+BK3290</f>
        <v>0</v>
      </c>
    </row>
    <row r="1631" spans="2:65" s="11" customFormat="1" ht="22.95" customHeight="1">
      <c r="B1631" s="115"/>
      <c r="D1631" s="116" t="s">
        <v>74</v>
      </c>
      <c r="E1631" s="125" t="s">
        <v>1891</v>
      </c>
      <c r="F1631" s="125" t="s">
        <v>1892</v>
      </c>
      <c r="I1631" s="118"/>
      <c r="J1631" s="126">
        <f>BK1631</f>
        <v>0</v>
      </c>
      <c r="L1631" s="115"/>
      <c r="M1631" s="120"/>
      <c r="P1631" s="121">
        <f>SUM(P1632:P1805)</f>
        <v>0</v>
      </c>
      <c r="R1631" s="121">
        <f>SUM(R1632:R1805)</f>
        <v>6.9995226199999987</v>
      </c>
      <c r="T1631" s="122">
        <f>SUM(T1632:T1805)</f>
        <v>7.1499999999999994E-2</v>
      </c>
      <c r="AR1631" s="116" t="s">
        <v>84</v>
      </c>
      <c r="AT1631" s="123" t="s">
        <v>74</v>
      </c>
      <c r="AU1631" s="123" t="s">
        <v>14</v>
      </c>
      <c r="AY1631" s="116" t="s">
        <v>165</v>
      </c>
      <c r="BK1631" s="124">
        <f>SUM(BK1632:BK1805)</f>
        <v>0</v>
      </c>
    </row>
    <row r="1632" spans="2:65" s="1" customFormat="1" ht="37.950000000000003" customHeight="1">
      <c r="B1632" s="32"/>
      <c r="C1632" s="127" t="s">
        <v>1893</v>
      </c>
      <c r="D1632" s="127" t="s">
        <v>167</v>
      </c>
      <c r="E1632" s="128" t="s">
        <v>1894</v>
      </c>
      <c r="F1632" s="129" t="s">
        <v>1895</v>
      </c>
      <c r="G1632" s="130" t="s">
        <v>170</v>
      </c>
      <c r="H1632" s="131">
        <v>479.96199999999999</v>
      </c>
      <c r="I1632" s="132"/>
      <c r="J1632" s="133">
        <f>ROUND(I1632*H1632,2)</f>
        <v>0</v>
      </c>
      <c r="K1632" s="129" t="s">
        <v>171</v>
      </c>
      <c r="L1632" s="32"/>
      <c r="M1632" s="134" t="s">
        <v>19</v>
      </c>
      <c r="N1632" s="135" t="s">
        <v>46</v>
      </c>
      <c r="P1632" s="136">
        <f>O1632*H1632</f>
        <v>0</v>
      </c>
      <c r="Q1632" s="136">
        <v>0</v>
      </c>
      <c r="R1632" s="136">
        <f>Q1632*H1632</f>
        <v>0</v>
      </c>
      <c r="S1632" s="136">
        <v>0</v>
      </c>
      <c r="T1632" s="137">
        <f>S1632*H1632</f>
        <v>0</v>
      </c>
      <c r="AR1632" s="138" t="s">
        <v>277</v>
      </c>
      <c r="AT1632" s="138" t="s">
        <v>167</v>
      </c>
      <c r="AU1632" s="138" t="s">
        <v>84</v>
      </c>
      <c r="AY1632" s="17" t="s">
        <v>165</v>
      </c>
      <c r="BE1632" s="139">
        <f>IF(N1632="základní",J1632,0)</f>
        <v>0</v>
      </c>
      <c r="BF1632" s="139">
        <f>IF(N1632="snížená",J1632,0)</f>
        <v>0</v>
      </c>
      <c r="BG1632" s="139">
        <f>IF(N1632="zákl. přenesená",J1632,0)</f>
        <v>0</v>
      </c>
      <c r="BH1632" s="139">
        <f>IF(N1632="sníž. přenesená",J1632,0)</f>
        <v>0</v>
      </c>
      <c r="BI1632" s="139">
        <f>IF(N1632="nulová",J1632,0)</f>
        <v>0</v>
      </c>
      <c r="BJ1632" s="17" t="s">
        <v>14</v>
      </c>
      <c r="BK1632" s="139">
        <f>ROUND(I1632*H1632,2)</f>
        <v>0</v>
      </c>
      <c r="BL1632" s="17" t="s">
        <v>277</v>
      </c>
      <c r="BM1632" s="138" t="s">
        <v>1896</v>
      </c>
    </row>
    <row r="1633" spans="2:51" s="1" customFormat="1">
      <c r="B1633" s="32"/>
      <c r="D1633" s="140" t="s">
        <v>174</v>
      </c>
      <c r="F1633" s="141" t="s">
        <v>1897</v>
      </c>
      <c r="I1633" s="142"/>
      <c r="L1633" s="32"/>
      <c r="M1633" s="143"/>
      <c r="T1633" s="53"/>
      <c r="AT1633" s="17" t="s">
        <v>174</v>
      </c>
      <c r="AU1633" s="17" t="s">
        <v>84</v>
      </c>
    </row>
    <row r="1634" spans="2:51" s="12" customFormat="1" ht="20.399999999999999">
      <c r="B1634" s="144"/>
      <c r="D1634" s="145" t="s">
        <v>176</v>
      </c>
      <c r="E1634" s="146" t="s">
        <v>19</v>
      </c>
      <c r="F1634" s="147" t="s">
        <v>1898</v>
      </c>
      <c r="H1634" s="146" t="s">
        <v>19</v>
      </c>
      <c r="I1634" s="148"/>
      <c r="L1634" s="144"/>
      <c r="M1634" s="149"/>
      <c r="T1634" s="150"/>
      <c r="AT1634" s="146" t="s">
        <v>176</v>
      </c>
      <c r="AU1634" s="146" t="s">
        <v>84</v>
      </c>
      <c r="AV1634" s="12" t="s">
        <v>14</v>
      </c>
      <c r="AW1634" s="12" t="s">
        <v>37</v>
      </c>
      <c r="AX1634" s="12" t="s">
        <v>75</v>
      </c>
      <c r="AY1634" s="146" t="s">
        <v>165</v>
      </c>
    </row>
    <row r="1635" spans="2:51" s="13" customFormat="1">
      <c r="B1635" s="151"/>
      <c r="D1635" s="145" t="s">
        <v>176</v>
      </c>
      <c r="E1635" s="152" t="s">
        <v>19</v>
      </c>
      <c r="F1635" s="153" t="s">
        <v>1899</v>
      </c>
      <c r="H1635" s="154">
        <v>12.247999999999999</v>
      </c>
      <c r="I1635" s="155"/>
      <c r="L1635" s="151"/>
      <c r="M1635" s="156"/>
      <c r="T1635" s="157"/>
      <c r="AT1635" s="152" t="s">
        <v>176</v>
      </c>
      <c r="AU1635" s="152" t="s">
        <v>84</v>
      </c>
      <c r="AV1635" s="13" t="s">
        <v>84</v>
      </c>
      <c r="AW1635" s="13" t="s">
        <v>37</v>
      </c>
      <c r="AX1635" s="13" t="s">
        <v>75</v>
      </c>
      <c r="AY1635" s="152" t="s">
        <v>165</v>
      </c>
    </row>
    <row r="1636" spans="2:51" s="12" customFormat="1">
      <c r="B1636" s="144"/>
      <c r="D1636" s="145" t="s">
        <v>176</v>
      </c>
      <c r="E1636" s="146" t="s">
        <v>19</v>
      </c>
      <c r="F1636" s="147" t="s">
        <v>1900</v>
      </c>
      <c r="H1636" s="146" t="s">
        <v>19</v>
      </c>
      <c r="I1636" s="148"/>
      <c r="L1636" s="144"/>
      <c r="M1636" s="149"/>
      <c r="T1636" s="150"/>
      <c r="AT1636" s="146" t="s">
        <v>176</v>
      </c>
      <c r="AU1636" s="146" t="s">
        <v>84</v>
      </c>
      <c r="AV1636" s="12" t="s">
        <v>14</v>
      </c>
      <c r="AW1636" s="12" t="s">
        <v>37</v>
      </c>
      <c r="AX1636" s="12" t="s">
        <v>75</v>
      </c>
      <c r="AY1636" s="146" t="s">
        <v>165</v>
      </c>
    </row>
    <row r="1637" spans="2:51" s="13" customFormat="1">
      <c r="B1637" s="151"/>
      <c r="D1637" s="145" t="s">
        <v>176</v>
      </c>
      <c r="E1637" s="152" t="s">
        <v>19</v>
      </c>
      <c r="F1637" s="153" t="s">
        <v>1901</v>
      </c>
      <c r="H1637" s="154">
        <v>22.376000000000001</v>
      </c>
      <c r="I1637" s="155"/>
      <c r="L1637" s="151"/>
      <c r="M1637" s="156"/>
      <c r="T1637" s="157"/>
      <c r="AT1637" s="152" t="s">
        <v>176</v>
      </c>
      <c r="AU1637" s="152" t="s">
        <v>84</v>
      </c>
      <c r="AV1637" s="13" t="s">
        <v>84</v>
      </c>
      <c r="AW1637" s="13" t="s">
        <v>37</v>
      </c>
      <c r="AX1637" s="13" t="s">
        <v>75</v>
      </c>
      <c r="AY1637" s="152" t="s">
        <v>165</v>
      </c>
    </row>
    <row r="1638" spans="2:51" s="12" customFormat="1" ht="20.399999999999999">
      <c r="B1638" s="144"/>
      <c r="D1638" s="145" t="s">
        <v>176</v>
      </c>
      <c r="E1638" s="146" t="s">
        <v>19</v>
      </c>
      <c r="F1638" s="147" t="s">
        <v>1902</v>
      </c>
      <c r="H1638" s="146" t="s">
        <v>19</v>
      </c>
      <c r="I1638" s="148"/>
      <c r="L1638" s="144"/>
      <c r="M1638" s="149"/>
      <c r="T1638" s="150"/>
      <c r="AT1638" s="146" t="s">
        <v>176</v>
      </c>
      <c r="AU1638" s="146" t="s">
        <v>84</v>
      </c>
      <c r="AV1638" s="12" t="s">
        <v>14</v>
      </c>
      <c r="AW1638" s="12" t="s">
        <v>37</v>
      </c>
      <c r="AX1638" s="12" t="s">
        <v>75</v>
      </c>
      <c r="AY1638" s="146" t="s">
        <v>165</v>
      </c>
    </row>
    <row r="1639" spans="2:51" s="13" customFormat="1">
      <c r="B1639" s="151"/>
      <c r="D1639" s="145" t="s">
        <v>176</v>
      </c>
      <c r="E1639" s="152" t="s">
        <v>19</v>
      </c>
      <c r="F1639" s="153" t="s">
        <v>1903</v>
      </c>
      <c r="H1639" s="154">
        <v>44.079000000000001</v>
      </c>
      <c r="I1639" s="155"/>
      <c r="L1639" s="151"/>
      <c r="M1639" s="156"/>
      <c r="T1639" s="157"/>
      <c r="AT1639" s="152" t="s">
        <v>176</v>
      </c>
      <c r="AU1639" s="152" t="s">
        <v>84</v>
      </c>
      <c r="AV1639" s="13" t="s">
        <v>84</v>
      </c>
      <c r="AW1639" s="13" t="s">
        <v>37</v>
      </c>
      <c r="AX1639" s="13" t="s">
        <v>75</v>
      </c>
      <c r="AY1639" s="152" t="s">
        <v>165</v>
      </c>
    </row>
    <row r="1640" spans="2:51" s="12" customFormat="1">
      <c r="B1640" s="144"/>
      <c r="D1640" s="145" t="s">
        <v>176</v>
      </c>
      <c r="E1640" s="146" t="s">
        <v>19</v>
      </c>
      <c r="F1640" s="147" t="s">
        <v>1900</v>
      </c>
      <c r="H1640" s="146" t="s">
        <v>19</v>
      </c>
      <c r="I1640" s="148"/>
      <c r="L1640" s="144"/>
      <c r="M1640" s="149"/>
      <c r="T1640" s="150"/>
      <c r="AT1640" s="146" t="s">
        <v>176</v>
      </c>
      <c r="AU1640" s="146" t="s">
        <v>84</v>
      </c>
      <c r="AV1640" s="12" t="s">
        <v>14</v>
      </c>
      <c r="AW1640" s="12" t="s">
        <v>37</v>
      </c>
      <c r="AX1640" s="12" t="s">
        <v>75</v>
      </c>
      <c r="AY1640" s="146" t="s">
        <v>165</v>
      </c>
    </row>
    <row r="1641" spans="2:51" s="13" customFormat="1">
      <c r="B1641" s="151"/>
      <c r="D1641" s="145" t="s">
        <v>176</v>
      </c>
      <c r="E1641" s="152" t="s">
        <v>19</v>
      </c>
      <c r="F1641" s="153" t="s">
        <v>1903</v>
      </c>
      <c r="H1641" s="154">
        <v>44.079000000000001</v>
      </c>
      <c r="I1641" s="155"/>
      <c r="L1641" s="151"/>
      <c r="M1641" s="156"/>
      <c r="T1641" s="157"/>
      <c r="AT1641" s="152" t="s">
        <v>176</v>
      </c>
      <c r="AU1641" s="152" t="s">
        <v>84</v>
      </c>
      <c r="AV1641" s="13" t="s">
        <v>84</v>
      </c>
      <c r="AW1641" s="13" t="s">
        <v>37</v>
      </c>
      <c r="AX1641" s="13" t="s">
        <v>75</v>
      </c>
      <c r="AY1641" s="152" t="s">
        <v>165</v>
      </c>
    </row>
    <row r="1642" spans="2:51" s="12" customFormat="1">
      <c r="B1642" s="144"/>
      <c r="D1642" s="145" t="s">
        <v>176</v>
      </c>
      <c r="E1642" s="146" t="s">
        <v>19</v>
      </c>
      <c r="F1642" s="147" t="s">
        <v>1904</v>
      </c>
      <c r="H1642" s="146" t="s">
        <v>19</v>
      </c>
      <c r="I1642" s="148"/>
      <c r="L1642" s="144"/>
      <c r="M1642" s="149"/>
      <c r="T1642" s="150"/>
      <c r="AT1642" s="146" t="s">
        <v>176</v>
      </c>
      <c r="AU1642" s="146" t="s">
        <v>84</v>
      </c>
      <c r="AV1642" s="12" t="s">
        <v>14</v>
      </c>
      <c r="AW1642" s="12" t="s">
        <v>37</v>
      </c>
      <c r="AX1642" s="12" t="s">
        <v>75</v>
      </c>
      <c r="AY1642" s="146" t="s">
        <v>165</v>
      </c>
    </row>
    <row r="1643" spans="2:51" s="13" customFormat="1">
      <c r="B1643" s="151"/>
      <c r="D1643" s="145" t="s">
        <v>176</v>
      </c>
      <c r="E1643" s="152" t="s">
        <v>19</v>
      </c>
      <c r="F1643" s="153" t="s">
        <v>1905</v>
      </c>
      <c r="H1643" s="154">
        <v>182.98</v>
      </c>
      <c r="I1643" s="155"/>
      <c r="L1643" s="151"/>
      <c r="M1643" s="156"/>
      <c r="T1643" s="157"/>
      <c r="AT1643" s="152" t="s">
        <v>176</v>
      </c>
      <c r="AU1643" s="152" t="s">
        <v>84</v>
      </c>
      <c r="AV1643" s="13" t="s">
        <v>84</v>
      </c>
      <c r="AW1643" s="13" t="s">
        <v>37</v>
      </c>
      <c r="AX1643" s="13" t="s">
        <v>75</v>
      </c>
      <c r="AY1643" s="152" t="s">
        <v>165</v>
      </c>
    </row>
    <row r="1644" spans="2:51" s="12" customFormat="1">
      <c r="B1644" s="144"/>
      <c r="D1644" s="145" t="s">
        <v>176</v>
      </c>
      <c r="E1644" s="146" t="s">
        <v>19</v>
      </c>
      <c r="F1644" s="147" t="s">
        <v>1208</v>
      </c>
      <c r="H1644" s="146" t="s">
        <v>19</v>
      </c>
      <c r="I1644" s="148"/>
      <c r="L1644" s="144"/>
      <c r="M1644" s="149"/>
      <c r="T1644" s="150"/>
      <c r="AT1644" s="146" t="s">
        <v>176</v>
      </c>
      <c r="AU1644" s="146" t="s">
        <v>84</v>
      </c>
      <c r="AV1644" s="12" t="s">
        <v>14</v>
      </c>
      <c r="AW1644" s="12" t="s">
        <v>37</v>
      </c>
      <c r="AX1644" s="12" t="s">
        <v>75</v>
      </c>
      <c r="AY1644" s="146" t="s">
        <v>165</v>
      </c>
    </row>
    <row r="1645" spans="2:51" s="13" customFormat="1">
      <c r="B1645" s="151"/>
      <c r="D1645" s="145" t="s">
        <v>176</v>
      </c>
      <c r="E1645" s="152" t="s">
        <v>19</v>
      </c>
      <c r="F1645" s="153" t="s">
        <v>967</v>
      </c>
      <c r="H1645" s="154">
        <v>125</v>
      </c>
      <c r="I1645" s="155"/>
      <c r="L1645" s="151"/>
      <c r="M1645" s="156"/>
      <c r="T1645" s="157"/>
      <c r="AT1645" s="152" t="s">
        <v>176</v>
      </c>
      <c r="AU1645" s="152" t="s">
        <v>84</v>
      </c>
      <c r="AV1645" s="13" t="s">
        <v>84</v>
      </c>
      <c r="AW1645" s="13" t="s">
        <v>37</v>
      </c>
      <c r="AX1645" s="13" t="s">
        <v>75</v>
      </c>
      <c r="AY1645" s="152" t="s">
        <v>165</v>
      </c>
    </row>
    <row r="1646" spans="2:51" s="12" customFormat="1">
      <c r="B1646" s="144"/>
      <c r="D1646" s="145" t="s">
        <v>176</v>
      </c>
      <c r="E1646" s="146" t="s">
        <v>19</v>
      </c>
      <c r="F1646" s="147" t="s">
        <v>1187</v>
      </c>
      <c r="H1646" s="146" t="s">
        <v>19</v>
      </c>
      <c r="I1646" s="148"/>
      <c r="L1646" s="144"/>
      <c r="M1646" s="149"/>
      <c r="T1646" s="150"/>
      <c r="AT1646" s="146" t="s">
        <v>176</v>
      </c>
      <c r="AU1646" s="146" t="s">
        <v>84</v>
      </c>
      <c r="AV1646" s="12" t="s">
        <v>14</v>
      </c>
      <c r="AW1646" s="12" t="s">
        <v>37</v>
      </c>
      <c r="AX1646" s="12" t="s">
        <v>75</v>
      </c>
      <c r="AY1646" s="146" t="s">
        <v>165</v>
      </c>
    </row>
    <row r="1647" spans="2:51" s="13" customFormat="1">
      <c r="B1647" s="151"/>
      <c r="D1647" s="145" t="s">
        <v>176</v>
      </c>
      <c r="E1647" s="152" t="s">
        <v>19</v>
      </c>
      <c r="F1647" s="153" t="s">
        <v>1263</v>
      </c>
      <c r="H1647" s="154">
        <v>13</v>
      </c>
      <c r="I1647" s="155"/>
      <c r="L1647" s="151"/>
      <c r="M1647" s="156"/>
      <c r="T1647" s="157"/>
      <c r="AT1647" s="152" t="s">
        <v>176</v>
      </c>
      <c r="AU1647" s="152" t="s">
        <v>84</v>
      </c>
      <c r="AV1647" s="13" t="s">
        <v>84</v>
      </c>
      <c r="AW1647" s="13" t="s">
        <v>37</v>
      </c>
      <c r="AX1647" s="13" t="s">
        <v>75</v>
      </c>
      <c r="AY1647" s="152" t="s">
        <v>165</v>
      </c>
    </row>
    <row r="1648" spans="2:51" s="12" customFormat="1">
      <c r="B1648" s="144"/>
      <c r="D1648" s="145" t="s">
        <v>176</v>
      </c>
      <c r="E1648" s="146" t="s">
        <v>19</v>
      </c>
      <c r="F1648" s="147" t="s">
        <v>1180</v>
      </c>
      <c r="H1648" s="146" t="s">
        <v>19</v>
      </c>
      <c r="I1648" s="148"/>
      <c r="L1648" s="144"/>
      <c r="M1648" s="149"/>
      <c r="T1648" s="150"/>
      <c r="AT1648" s="146" t="s">
        <v>176</v>
      </c>
      <c r="AU1648" s="146" t="s">
        <v>84</v>
      </c>
      <c r="AV1648" s="12" t="s">
        <v>14</v>
      </c>
      <c r="AW1648" s="12" t="s">
        <v>37</v>
      </c>
      <c r="AX1648" s="12" t="s">
        <v>75</v>
      </c>
      <c r="AY1648" s="146" t="s">
        <v>165</v>
      </c>
    </row>
    <row r="1649" spans="2:65" s="13" customFormat="1">
      <c r="B1649" s="151"/>
      <c r="D1649" s="145" t="s">
        <v>176</v>
      </c>
      <c r="E1649" s="152" t="s">
        <v>19</v>
      </c>
      <c r="F1649" s="153" t="s">
        <v>1164</v>
      </c>
      <c r="H1649" s="154">
        <v>36.200000000000003</v>
      </c>
      <c r="I1649" s="155"/>
      <c r="L1649" s="151"/>
      <c r="M1649" s="156"/>
      <c r="T1649" s="157"/>
      <c r="AT1649" s="152" t="s">
        <v>176</v>
      </c>
      <c r="AU1649" s="152" t="s">
        <v>84</v>
      </c>
      <c r="AV1649" s="13" t="s">
        <v>84</v>
      </c>
      <c r="AW1649" s="13" t="s">
        <v>37</v>
      </c>
      <c r="AX1649" s="13" t="s">
        <v>75</v>
      </c>
      <c r="AY1649" s="152" t="s">
        <v>165</v>
      </c>
    </row>
    <row r="1650" spans="2:65" s="14" customFormat="1">
      <c r="B1650" s="158"/>
      <c r="D1650" s="145" t="s">
        <v>176</v>
      </c>
      <c r="E1650" s="159" t="s">
        <v>19</v>
      </c>
      <c r="F1650" s="160" t="s">
        <v>179</v>
      </c>
      <c r="H1650" s="161">
        <v>479.96199999999999</v>
      </c>
      <c r="I1650" s="162"/>
      <c r="L1650" s="158"/>
      <c r="M1650" s="163"/>
      <c r="T1650" s="164"/>
      <c r="AT1650" s="159" t="s">
        <v>176</v>
      </c>
      <c r="AU1650" s="159" t="s">
        <v>84</v>
      </c>
      <c r="AV1650" s="14" t="s">
        <v>172</v>
      </c>
      <c r="AW1650" s="14" t="s">
        <v>37</v>
      </c>
      <c r="AX1650" s="14" t="s">
        <v>14</v>
      </c>
      <c r="AY1650" s="159" t="s">
        <v>165</v>
      </c>
    </row>
    <row r="1651" spans="2:65" s="1" customFormat="1" ht="16.5" customHeight="1">
      <c r="B1651" s="32"/>
      <c r="C1651" s="165" t="s">
        <v>1906</v>
      </c>
      <c r="D1651" s="165" t="s">
        <v>349</v>
      </c>
      <c r="E1651" s="166" t="s">
        <v>1907</v>
      </c>
      <c r="F1651" s="167" t="s">
        <v>1908</v>
      </c>
      <c r="G1651" s="168" t="s">
        <v>307</v>
      </c>
      <c r="H1651" s="169">
        <v>0.14399999999999999</v>
      </c>
      <c r="I1651" s="170"/>
      <c r="J1651" s="171">
        <f>ROUND(I1651*H1651,2)</f>
        <v>0</v>
      </c>
      <c r="K1651" s="167" t="s">
        <v>171</v>
      </c>
      <c r="L1651" s="172"/>
      <c r="M1651" s="173" t="s">
        <v>19</v>
      </c>
      <c r="N1651" s="174" t="s">
        <v>46</v>
      </c>
      <c r="P1651" s="136">
        <f>O1651*H1651</f>
        <v>0</v>
      </c>
      <c r="Q1651" s="136">
        <v>1</v>
      </c>
      <c r="R1651" s="136">
        <f>Q1651*H1651</f>
        <v>0.14399999999999999</v>
      </c>
      <c r="S1651" s="136">
        <v>0</v>
      </c>
      <c r="T1651" s="137">
        <f>S1651*H1651</f>
        <v>0</v>
      </c>
      <c r="AR1651" s="138" t="s">
        <v>380</v>
      </c>
      <c r="AT1651" s="138" t="s">
        <v>349</v>
      </c>
      <c r="AU1651" s="138" t="s">
        <v>84</v>
      </c>
      <c r="AY1651" s="17" t="s">
        <v>165</v>
      </c>
      <c r="BE1651" s="139">
        <f>IF(N1651="základní",J1651,0)</f>
        <v>0</v>
      </c>
      <c r="BF1651" s="139">
        <f>IF(N1651="snížená",J1651,0)</f>
        <v>0</v>
      </c>
      <c r="BG1651" s="139">
        <f>IF(N1651="zákl. přenesená",J1651,0)</f>
        <v>0</v>
      </c>
      <c r="BH1651" s="139">
        <f>IF(N1651="sníž. přenesená",J1651,0)</f>
        <v>0</v>
      </c>
      <c r="BI1651" s="139">
        <f>IF(N1651="nulová",J1651,0)</f>
        <v>0</v>
      </c>
      <c r="BJ1651" s="17" t="s">
        <v>14</v>
      </c>
      <c r="BK1651" s="139">
        <f>ROUND(I1651*H1651,2)</f>
        <v>0</v>
      </c>
      <c r="BL1651" s="17" t="s">
        <v>277</v>
      </c>
      <c r="BM1651" s="138" t="s">
        <v>1909</v>
      </c>
    </row>
    <row r="1652" spans="2:65" s="13" customFormat="1">
      <c r="B1652" s="151"/>
      <c r="D1652" s="145" t="s">
        <v>176</v>
      </c>
      <c r="F1652" s="153" t="s">
        <v>1910</v>
      </c>
      <c r="H1652" s="154">
        <v>0.14399999999999999</v>
      </c>
      <c r="I1652" s="155"/>
      <c r="L1652" s="151"/>
      <c r="M1652" s="156"/>
      <c r="T1652" s="157"/>
      <c r="AT1652" s="152" t="s">
        <v>176</v>
      </c>
      <c r="AU1652" s="152" t="s">
        <v>84</v>
      </c>
      <c r="AV1652" s="13" t="s">
        <v>84</v>
      </c>
      <c r="AW1652" s="13" t="s">
        <v>4</v>
      </c>
      <c r="AX1652" s="13" t="s">
        <v>14</v>
      </c>
      <c r="AY1652" s="152" t="s">
        <v>165</v>
      </c>
    </row>
    <row r="1653" spans="2:65" s="1" customFormat="1" ht="37.950000000000003" customHeight="1">
      <c r="B1653" s="32"/>
      <c r="C1653" s="127" t="s">
        <v>1911</v>
      </c>
      <c r="D1653" s="127" t="s">
        <v>167</v>
      </c>
      <c r="E1653" s="128" t="s">
        <v>1912</v>
      </c>
      <c r="F1653" s="129" t="s">
        <v>1913</v>
      </c>
      <c r="G1653" s="130" t="s">
        <v>170</v>
      </c>
      <c r="H1653" s="131">
        <v>374.20800000000003</v>
      </c>
      <c r="I1653" s="132"/>
      <c r="J1653" s="133">
        <f>ROUND(I1653*H1653,2)</f>
        <v>0</v>
      </c>
      <c r="K1653" s="129" t="s">
        <v>171</v>
      </c>
      <c r="L1653" s="32"/>
      <c r="M1653" s="134" t="s">
        <v>19</v>
      </c>
      <c r="N1653" s="135" t="s">
        <v>46</v>
      </c>
      <c r="P1653" s="136">
        <f>O1653*H1653</f>
        <v>0</v>
      </c>
      <c r="Q1653" s="136">
        <v>0</v>
      </c>
      <c r="R1653" s="136">
        <f>Q1653*H1653</f>
        <v>0</v>
      </c>
      <c r="S1653" s="136">
        <v>0</v>
      </c>
      <c r="T1653" s="137">
        <f>S1653*H1653</f>
        <v>0</v>
      </c>
      <c r="AR1653" s="138" t="s">
        <v>277</v>
      </c>
      <c r="AT1653" s="138" t="s">
        <v>167</v>
      </c>
      <c r="AU1653" s="138" t="s">
        <v>84</v>
      </c>
      <c r="AY1653" s="17" t="s">
        <v>165</v>
      </c>
      <c r="BE1653" s="139">
        <f>IF(N1653="základní",J1653,0)</f>
        <v>0</v>
      </c>
      <c r="BF1653" s="139">
        <f>IF(N1653="snížená",J1653,0)</f>
        <v>0</v>
      </c>
      <c r="BG1653" s="139">
        <f>IF(N1653="zákl. přenesená",J1653,0)</f>
        <v>0</v>
      </c>
      <c r="BH1653" s="139">
        <f>IF(N1653="sníž. přenesená",J1653,0)</f>
        <v>0</v>
      </c>
      <c r="BI1653" s="139">
        <f>IF(N1653="nulová",J1653,0)</f>
        <v>0</v>
      </c>
      <c r="BJ1653" s="17" t="s">
        <v>14</v>
      </c>
      <c r="BK1653" s="139">
        <f>ROUND(I1653*H1653,2)</f>
        <v>0</v>
      </c>
      <c r="BL1653" s="17" t="s">
        <v>277</v>
      </c>
      <c r="BM1653" s="138" t="s">
        <v>1914</v>
      </c>
    </row>
    <row r="1654" spans="2:65" s="1" customFormat="1">
      <c r="B1654" s="32"/>
      <c r="D1654" s="140" t="s">
        <v>174</v>
      </c>
      <c r="F1654" s="141" t="s">
        <v>1915</v>
      </c>
      <c r="I1654" s="142"/>
      <c r="L1654" s="32"/>
      <c r="M1654" s="143"/>
      <c r="T1654" s="53"/>
      <c r="AT1654" s="17" t="s">
        <v>174</v>
      </c>
      <c r="AU1654" s="17" t="s">
        <v>84</v>
      </c>
    </row>
    <row r="1655" spans="2:65" s="12" customFormat="1" ht="20.399999999999999">
      <c r="B1655" s="144"/>
      <c r="D1655" s="145" t="s">
        <v>176</v>
      </c>
      <c r="E1655" s="146" t="s">
        <v>19</v>
      </c>
      <c r="F1655" s="147" t="s">
        <v>1916</v>
      </c>
      <c r="H1655" s="146" t="s">
        <v>19</v>
      </c>
      <c r="I1655" s="148"/>
      <c r="L1655" s="144"/>
      <c r="M1655" s="149"/>
      <c r="T1655" s="150"/>
      <c r="AT1655" s="146" t="s">
        <v>176</v>
      </c>
      <c r="AU1655" s="146" t="s">
        <v>84</v>
      </c>
      <c r="AV1655" s="12" t="s">
        <v>14</v>
      </c>
      <c r="AW1655" s="12" t="s">
        <v>37</v>
      </c>
      <c r="AX1655" s="12" t="s">
        <v>75</v>
      </c>
      <c r="AY1655" s="146" t="s">
        <v>165</v>
      </c>
    </row>
    <row r="1656" spans="2:65" s="13" customFormat="1">
      <c r="B1656" s="151"/>
      <c r="D1656" s="145" t="s">
        <v>176</v>
      </c>
      <c r="E1656" s="152" t="s">
        <v>19</v>
      </c>
      <c r="F1656" s="153" t="s">
        <v>1917</v>
      </c>
      <c r="H1656" s="154">
        <v>27.681999999999999</v>
      </c>
      <c r="I1656" s="155"/>
      <c r="L1656" s="151"/>
      <c r="M1656" s="156"/>
      <c r="T1656" s="157"/>
      <c r="AT1656" s="152" t="s">
        <v>176</v>
      </c>
      <c r="AU1656" s="152" t="s">
        <v>84</v>
      </c>
      <c r="AV1656" s="13" t="s">
        <v>84</v>
      </c>
      <c r="AW1656" s="13" t="s">
        <v>37</v>
      </c>
      <c r="AX1656" s="13" t="s">
        <v>75</v>
      </c>
      <c r="AY1656" s="152" t="s">
        <v>165</v>
      </c>
    </row>
    <row r="1657" spans="2:65" s="12" customFormat="1" ht="20.399999999999999">
      <c r="B1657" s="144"/>
      <c r="D1657" s="145" t="s">
        <v>176</v>
      </c>
      <c r="E1657" s="146" t="s">
        <v>19</v>
      </c>
      <c r="F1657" s="147" t="s">
        <v>1918</v>
      </c>
      <c r="H1657" s="146" t="s">
        <v>19</v>
      </c>
      <c r="I1657" s="148"/>
      <c r="L1657" s="144"/>
      <c r="M1657" s="149"/>
      <c r="T1657" s="150"/>
      <c r="AT1657" s="146" t="s">
        <v>176</v>
      </c>
      <c r="AU1657" s="146" t="s">
        <v>84</v>
      </c>
      <c r="AV1657" s="12" t="s">
        <v>14</v>
      </c>
      <c r="AW1657" s="12" t="s">
        <v>37</v>
      </c>
      <c r="AX1657" s="12" t="s">
        <v>75</v>
      </c>
      <c r="AY1657" s="146" t="s">
        <v>165</v>
      </c>
    </row>
    <row r="1658" spans="2:65" s="13" customFormat="1">
      <c r="B1658" s="151"/>
      <c r="D1658" s="145" t="s">
        <v>176</v>
      </c>
      <c r="E1658" s="152" t="s">
        <v>19</v>
      </c>
      <c r="F1658" s="153" t="s">
        <v>1919</v>
      </c>
      <c r="H1658" s="154">
        <v>77.358000000000004</v>
      </c>
      <c r="I1658" s="155"/>
      <c r="L1658" s="151"/>
      <c r="M1658" s="156"/>
      <c r="T1658" s="157"/>
      <c r="AT1658" s="152" t="s">
        <v>176</v>
      </c>
      <c r="AU1658" s="152" t="s">
        <v>84</v>
      </c>
      <c r="AV1658" s="13" t="s">
        <v>84</v>
      </c>
      <c r="AW1658" s="13" t="s">
        <v>37</v>
      </c>
      <c r="AX1658" s="13" t="s">
        <v>75</v>
      </c>
      <c r="AY1658" s="152" t="s">
        <v>165</v>
      </c>
    </row>
    <row r="1659" spans="2:65" s="12" customFormat="1">
      <c r="B1659" s="144"/>
      <c r="D1659" s="145" t="s">
        <v>176</v>
      </c>
      <c r="E1659" s="146" t="s">
        <v>19</v>
      </c>
      <c r="F1659" s="147" t="s">
        <v>500</v>
      </c>
      <c r="H1659" s="146" t="s">
        <v>19</v>
      </c>
      <c r="I1659" s="148"/>
      <c r="L1659" s="144"/>
      <c r="M1659" s="149"/>
      <c r="T1659" s="150"/>
      <c r="AT1659" s="146" t="s">
        <v>176</v>
      </c>
      <c r="AU1659" s="146" t="s">
        <v>84</v>
      </c>
      <c r="AV1659" s="12" t="s">
        <v>14</v>
      </c>
      <c r="AW1659" s="12" t="s">
        <v>37</v>
      </c>
      <c r="AX1659" s="12" t="s">
        <v>75</v>
      </c>
      <c r="AY1659" s="146" t="s">
        <v>165</v>
      </c>
    </row>
    <row r="1660" spans="2:65" s="13" customFormat="1">
      <c r="B1660" s="151"/>
      <c r="D1660" s="145" t="s">
        <v>176</v>
      </c>
      <c r="E1660" s="152" t="s">
        <v>19</v>
      </c>
      <c r="F1660" s="153" t="s">
        <v>1920</v>
      </c>
      <c r="H1660" s="154">
        <v>22.571999999999999</v>
      </c>
      <c r="I1660" s="155"/>
      <c r="L1660" s="151"/>
      <c r="M1660" s="156"/>
      <c r="T1660" s="157"/>
      <c r="AT1660" s="152" t="s">
        <v>176</v>
      </c>
      <c r="AU1660" s="152" t="s">
        <v>84</v>
      </c>
      <c r="AV1660" s="13" t="s">
        <v>84</v>
      </c>
      <c r="AW1660" s="13" t="s">
        <v>37</v>
      </c>
      <c r="AX1660" s="13" t="s">
        <v>75</v>
      </c>
      <c r="AY1660" s="152" t="s">
        <v>165</v>
      </c>
    </row>
    <row r="1661" spans="2:65" s="12" customFormat="1">
      <c r="B1661" s="144"/>
      <c r="D1661" s="145" t="s">
        <v>176</v>
      </c>
      <c r="E1661" s="146" t="s">
        <v>19</v>
      </c>
      <c r="F1661" s="147" t="s">
        <v>328</v>
      </c>
      <c r="H1661" s="146" t="s">
        <v>19</v>
      </c>
      <c r="I1661" s="148"/>
      <c r="L1661" s="144"/>
      <c r="M1661" s="149"/>
      <c r="T1661" s="150"/>
      <c r="AT1661" s="146" t="s">
        <v>176</v>
      </c>
      <c r="AU1661" s="146" t="s">
        <v>84</v>
      </c>
      <c r="AV1661" s="12" t="s">
        <v>14</v>
      </c>
      <c r="AW1661" s="12" t="s">
        <v>37</v>
      </c>
      <c r="AX1661" s="12" t="s">
        <v>75</v>
      </c>
      <c r="AY1661" s="146" t="s">
        <v>165</v>
      </c>
    </row>
    <row r="1662" spans="2:65" s="13" customFormat="1">
      <c r="B1662" s="151"/>
      <c r="D1662" s="145" t="s">
        <v>176</v>
      </c>
      <c r="E1662" s="152" t="s">
        <v>19</v>
      </c>
      <c r="F1662" s="153" t="s">
        <v>1160</v>
      </c>
      <c r="H1662" s="154">
        <v>186.53299999999999</v>
      </c>
      <c r="I1662" s="155"/>
      <c r="L1662" s="151"/>
      <c r="M1662" s="156"/>
      <c r="T1662" s="157"/>
      <c r="AT1662" s="152" t="s">
        <v>176</v>
      </c>
      <c r="AU1662" s="152" t="s">
        <v>84</v>
      </c>
      <c r="AV1662" s="13" t="s">
        <v>84</v>
      </c>
      <c r="AW1662" s="13" t="s">
        <v>37</v>
      </c>
      <c r="AX1662" s="13" t="s">
        <v>75</v>
      </c>
      <c r="AY1662" s="152" t="s">
        <v>165</v>
      </c>
    </row>
    <row r="1663" spans="2:65" s="12" customFormat="1">
      <c r="B1663" s="144"/>
      <c r="D1663" s="145" t="s">
        <v>176</v>
      </c>
      <c r="E1663" s="146" t="s">
        <v>19</v>
      </c>
      <c r="F1663" s="147" t="s">
        <v>1161</v>
      </c>
      <c r="H1663" s="146" t="s">
        <v>19</v>
      </c>
      <c r="I1663" s="148"/>
      <c r="L1663" s="144"/>
      <c r="M1663" s="149"/>
      <c r="T1663" s="150"/>
      <c r="AT1663" s="146" t="s">
        <v>176</v>
      </c>
      <c r="AU1663" s="146" t="s">
        <v>84</v>
      </c>
      <c r="AV1663" s="12" t="s">
        <v>14</v>
      </c>
      <c r="AW1663" s="12" t="s">
        <v>37</v>
      </c>
      <c r="AX1663" s="12" t="s">
        <v>75</v>
      </c>
      <c r="AY1663" s="146" t="s">
        <v>165</v>
      </c>
    </row>
    <row r="1664" spans="2:65" s="13" customFormat="1">
      <c r="B1664" s="151"/>
      <c r="D1664" s="145" t="s">
        <v>176</v>
      </c>
      <c r="E1664" s="152" t="s">
        <v>19</v>
      </c>
      <c r="F1664" s="153" t="s">
        <v>1921</v>
      </c>
      <c r="H1664" s="154">
        <v>60.063000000000002</v>
      </c>
      <c r="I1664" s="155"/>
      <c r="L1664" s="151"/>
      <c r="M1664" s="156"/>
      <c r="T1664" s="157"/>
      <c r="AT1664" s="152" t="s">
        <v>176</v>
      </c>
      <c r="AU1664" s="152" t="s">
        <v>84</v>
      </c>
      <c r="AV1664" s="13" t="s">
        <v>84</v>
      </c>
      <c r="AW1664" s="13" t="s">
        <v>37</v>
      </c>
      <c r="AX1664" s="13" t="s">
        <v>75</v>
      </c>
      <c r="AY1664" s="152" t="s">
        <v>165</v>
      </c>
    </row>
    <row r="1665" spans="2:65" s="14" customFormat="1">
      <c r="B1665" s="158"/>
      <c r="D1665" s="145" t="s">
        <v>176</v>
      </c>
      <c r="E1665" s="159" t="s">
        <v>19</v>
      </c>
      <c r="F1665" s="160" t="s">
        <v>179</v>
      </c>
      <c r="H1665" s="161">
        <v>374.20800000000003</v>
      </c>
      <c r="I1665" s="162"/>
      <c r="L1665" s="158"/>
      <c r="M1665" s="163"/>
      <c r="T1665" s="164"/>
      <c r="AT1665" s="159" t="s">
        <v>176</v>
      </c>
      <c r="AU1665" s="159" t="s">
        <v>84</v>
      </c>
      <c r="AV1665" s="14" t="s">
        <v>172</v>
      </c>
      <c r="AW1665" s="14" t="s">
        <v>37</v>
      </c>
      <c r="AX1665" s="14" t="s">
        <v>14</v>
      </c>
      <c r="AY1665" s="159" t="s">
        <v>165</v>
      </c>
    </row>
    <row r="1666" spans="2:65" s="1" customFormat="1" ht="16.5" customHeight="1">
      <c r="B1666" s="32"/>
      <c r="C1666" s="165" t="s">
        <v>1922</v>
      </c>
      <c r="D1666" s="165" t="s">
        <v>349</v>
      </c>
      <c r="E1666" s="166" t="s">
        <v>1907</v>
      </c>
      <c r="F1666" s="167" t="s">
        <v>1908</v>
      </c>
      <c r="G1666" s="168" t="s">
        <v>307</v>
      </c>
      <c r="H1666" s="169">
        <v>0.127</v>
      </c>
      <c r="I1666" s="170"/>
      <c r="J1666" s="171">
        <f>ROUND(I1666*H1666,2)</f>
        <v>0</v>
      </c>
      <c r="K1666" s="167" t="s">
        <v>171</v>
      </c>
      <c r="L1666" s="172"/>
      <c r="M1666" s="173" t="s">
        <v>19</v>
      </c>
      <c r="N1666" s="174" t="s">
        <v>46</v>
      </c>
      <c r="P1666" s="136">
        <f>O1666*H1666</f>
        <v>0</v>
      </c>
      <c r="Q1666" s="136">
        <v>1</v>
      </c>
      <c r="R1666" s="136">
        <f>Q1666*H1666</f>
        <v>0.127</v>
      </c>
      <c r="S1666" s="136">
        <v>0</v>
      </c>
      <c r="T1666" s="137">
        <f>S1666*H1666</f>
        <v>0</v>
      </c>
      <c r="AR1666" s="138" t="s">
        <v>380</v>
      </c>
      <c r="AT1666" s="138" t="s">
        <v>349</v>
      </c>
      <c r="AU1666" s="138" t="s">
        <v>84</v>
      </c>
      <c r="AY1666" s="17" t="s">
        <v>165</v>
      </c>
      <c r="BE1666" s="139">
        <f>IF(N1666="základní",J1666,0)</f>
        <v>0</v>
      </c>
      <c r="BF1666" s="139">
        <f>IF(N1666="snížená",J1666,0)</f>
        <v>0</v>
      </c>
      <c r="BG1666" s="139">
        <f>IF(N1666="zákl. přenesená",J1666,0)</f>
        <v>0</v>
      </c>
      <c r="BH1666" s="139">
        <f>IF(N1666="sníž. přenesená",J1666,0)</f>
        <v>0</v>
      </c>
      <c r="BI1666" s="139">
        <f>IF(N1666="nulová",J1666,0)</f>
        <v>0</v>
      </c>
      <c r="BJ1666" s="17" t="s">
        <v>14</v>
      </c>
      <c r="BK1666" s="139">
        <f>ROUND(I1666*H1666,2)</f>
        <v>0</v>
      </c>
      <c r="BL1666" s="17" t="s">
        <v>277</v>
      </c>
      <c r="BM1666" s="138" t="s">
        <v>1923</v>
      </c>
    </row>
    <row r="1667" spans="2:65" s="13" customFormat="1">
      <c r="B1667" s="151"/>
      <c r="D1667" s="145" t="s">
        <v>176</v>
      </c>
      <c r="F1667" s="153" t="s">
        <v>1924</v>
      </c>
      <c r="H1667" s="154">
        <v>0.127</v>
      </c>
      <c r="I1667" s="155"/>
      <c r="L1667" s="151"/>
      <c r="M1667" s="156"/>
      <c r="T1667" s="157"/>
      <c r="AT1667" s="152" t="s">
        <v>176</v>
      </c>
      <c r="AU1667" s="152" t="s">
        <v>84</v>
      </c>
      <c r="AV1667" s="13" t="s">
        <v>84</v>
      </c>
      <c r="AW1667" s="13" t="s">
        <v>4</v>
      </c>
      <c r="AX1667" s="13" t="s">
        <v>14</v>
      </c>
      <c r="AY1667" s="152" t="s">
        <v>165</v>
      </c>
    </row>
    <row r="1668" spans="2:65" s="1" customFormat="1" ht="24.15" customHeight="1">
      <c r="B1668" s="32"/>
      <c r="C1668" s="127" t="s">
        <v>1925</v>
      </c>
      <c r="D1668" s="127" t="s">
        <v>167</v>
      </c>
      <c r="E1668" s="128" t="s">
        <v>1926</v>
      </c>
      <c r="F1668" s="129" t="s">
        <v>1927</v>
      </c>
      <c r="G1668" s="130" t="s">
        <v>170</v>
      </c>
      <c r="H1668" s="131">
        <v>537.33799999999997</v>
      </c>
      <c r="I1668" s="132"/>
      <c r="J1668" s="133">
        <f>ROUND(I1668*H1668,2)</f>
        <v>0</v>
      </c>
      <c r="K1668" s="129" t="s">
        <v>171</v>
      </c>
      <c r="L1668" s="32"/>
      <c r="M1668" s="134" t="s">
        <v>19</v>
      </c>
      <c r="N1668" s="135" t="s">
        <v>46</v>
      </c>
      <c r="P1668" s="136">
        <f>O1668*H1668</f>
        <v>0</v>
      </c>
      <c r="Q1668" s="136">
        <v>4.0000000000000002E-4</v>
      </c>
      <c r="R1668" s="136">
        <f>Q1668*H1668</f>
        <v>0.21493519999999999</v>
      </c>
      <c r="S1668" s="136">
        <v>0</v>
      </c>
      <c r="T1668" s="137">
        <f>S1668*H1668</f>
        <v>0</v>
      </c>
      <c r="AR1668" s="138" t="s">
        <v>277</v>
      </c>
      <c r="AT1668" s="138" t="s">
        <v>167</v>
      </c>
      <c r="AU1668" s="138" t="s">
        <v>84</v>
      </c>
      <c r="AY1668" s="17" t="s">
        <v>165</v>
      </c>
      <c r="BE1668" s="139">
        <f>IF(N1668="základní",J1668,0)</f>
        <v>0</v>
      </c>
      <c r="BF1668" s="139">
        <f>IF(N1668="snížená",J1668,0)</f>
        <v>0</v>
      </c>
      <c r="BG1668" s="139">
        <f>IF(N1668="zákl. přenesená",J1668,0)</f>
        <v>0</v>
      </c>
      <c r="BH1668" s="139">
        <f>IF(N1668="sníž. přenesená",J1668,0)</f>
        <v>0</v>
      </c>
      <c r="BI1668" s="139">
        <f>IF(N1668="nulová",J1668,0)</f>
        <v>0</v>
      </c>
      <c r="BJ1668" s="17" t="s">
        <v>14</v>
      </c>
      <c r="BK1668" s="139">
        <f>ROUND(I1668*H1668,2)</f>
        <v>0</v>
      </c>
      <c r="BL1668" s="17" t="s">
        <v>277</v>
      </c>
      <c r="BM1668" s="138" t="s">
        <v>1928</v>
      </c>
    </row>
    <row r="1669" spans="2:65" s="1" customFormat="1">
      <c r="B1669" s="32"/>
      <c r="D1669" s="140" t="s">
        <v>174</v>
      </c>
      <c r="F1669" s="141" t="s">
        <v>1929</v>
      </c>
      <c r="I1669" s="142"/>
      <c r="L1669" s="32"/>
      <c r="M1669" s="143"/>
      <c r="T1669" s="53"/>
      <c r="AT1669" s="17" t="s">
        <v>174</v>
      </c>
      <c r="AU1669" s="17" t="s">
        <v>84</v>
      </c>
    </row>
    <row r="1670" spans="2:65" s="12" customFormat="1" ht="20.399999999999999">
      <c r="B1670" s="144"/>
      <c r="D1670" s="145" t="s">
        <v>176</v>
      </c>
      <c r="E1670" s="146" t="s">
        <v>19</v>
      </c>
      <c r="F1670" s="147" t="s">
        <v>1257</v>
      </c>
      <c r="H1670" s="146" t="s">
        <v>19</v>
      </c>
      <c r="I1670" s="148"/>
      <c r="L1670" s="144"/>
      <c r="M1670" s="149"/>
      <c r="T1670" s="150"/>
      <c r="AT1670" s="146" t="s">
        <v>176</v>
      </c>
      <c r="AU1670" s="146" t="s">
        <v>84</v>
      </c>
      <c r="AV1670" s="12" t="s">
        <v>14</v>
      </c>
      <c r="AW1670" s="12" t="s">
        <v>37</v>
      </c>
      <c r="AX1670" s="12" t="s">
        <v>75</v>
      </c>
      <c r="AY1670" s="146" t="s">
        <v>165</v>
      </c>
    </row>
    <row r="1671" spans="2:65" s="13" customFormat="1">
      <c r="B1671" s="151"/>
      <c r="D1671" s="145" t="s">
        <v>176</v>
      </c>
      <c r="E1671" s="152" t="s">
        <v>19</v>
      </c>
      <c r="F1671" s="153" t="s">
        <v>276</v>
      </c>
      <c r="H1671" s="154">
        <v>18</v>
      </c>
      <c r="I1671" s="155"/>
      <c r="L1671" s="151"/>
      <c r="M1671" s="156"/>
      <c r="T1671" s="157"/>
      <c r="AT1671" s="152" t="s">
        <v>176</v>
      </c>
      <c r="AU1671" s="152" t="s">
        <v>84</v>
      </c>
      <c r="AV1671" s="13" t="s">
        <v>84</v>
      </c>
      <c r="AW1671" s="13" t="s">
        <v>37</v>
      </c>
      <c r="AX1671" s="13" t="s">
        <v>75</v>
      </c>
      <c r="AY1671" s="152" t="s">
        <v>165</v>
      </c>
    </row>
    <row r="1672" spans="2:65" s="12" customFormat="1">
      <c r="B1672" s="144"/>
      <c r="D1672" s="145" t="s">
        <v>176</v>
      </c>
      <c r="E1672" s="146" t="s">
        <v>19</v>
      </c>
      <c r="F1672" s="147" t="s">
        <v>1258</v>
      </c>
      <c r="H1672" s="146" t="s">
        <v>19</v>
      </c>
      <c r="I1672" s="148"/>
      <c r="L1672" s="144"/>
      <c r="M1672" s="149"/>
      <c r="T1672" s="150"/>
      <c r="AT1672" s="146" t="s">
        <v>176</v>
      </c>
      <c r="AU1672" s="146" t="s">
        <v>84</v>
      </c>
      <c r="AV1672" s="12" t="s">
        <v>14</v>
      </c>
      <c r="AW1672" s="12" t="s">
        <v>37</v>
      </c>
      <c r="AX1672" s="12" t="s">
        <v>75</v>
      </c>
      <c r="AY1672" s="146" t="s">
        <v>165</v>
      </c>
    </row>
    <row r="1673" spans="2:65" s="13" customFormat="1">
      <c r="B1673" s="151"/>
      <c r="D1673" s="145" t="s">
        <v>176</v>
      </c>
      <c r="E1673" s="152" t="s">
        <v>19</v>
      </c>
      <c r="F1673" s="153" t="s">
        <v>284</v>
      </c>
      <c r="H1673" s="154">
        <v>17</v>
      </c>
      <c r="I1673" s="155"/>
      <c r="L1673" s="151"/>
      <c r="M1673" s="156"/>
      <c r="T1673" s="157"/>
      <c r="AT1673" s="152" t="s">
        <v>176</v>
      </c>
      <c r="AU1673" s="152" t="s">
        <v>84</v>
      </c>
      <c r="AV1673" s="13" t="s">
        <v>84</v>
      </c>
      <c r="AW1673" s="13" t="s">
        <v>37</v>
      </c>
      <c r="AX1673" s="13" t="s">
        <v>75</v>
      </c>
      <c r="AY1673" s="152" t="s">
        <v>165</v>
      </c>
    </row>
    <row r="1674" spans="2:65" s="12" customFormat="1" ht="20.399999999999999">
      <c r="B1674" s="144"/>
      <c r="D1674" s="145" t="s">
        <v>176</v>
      </c>
      <c r="E1674" s="146" t="s">
        <v>19</v>
      </c>
      <c r="F1674" s="147" t="s">
        <v>1898</v>
      </c>
      <c r="H1674" s="146" t="s">
        <v>19</v>
      </c>
      <c r="I1674" s="148"/>
      <c r="L1674" s="144"/>
      <c r="M1674" s="149"/>
      <c r="T1674" s="150"/>
      <c r="AT1674" s="146" t="s">
        <v>176</v>
      </c>
      <c r="AU1674" s="146" t="s">
        <v>84</v>
      </c>
      <c r="AV1674" s="12" t="s">
        <v>14</v>
      </c>
      <c r="AW1674" s="12" t="s">
        <v>37</v>
      </c>
      <c r="AX1674" s="12" t="s">
        <v>75</v>
      </c>
      <c r="AY1674" s="146" t="s">
        <v>165</v>
      </c>
    </row>
    <row r="1675" spans="2:65" s="13" customFormat="1">
      <c r="B1675" s="151"/>
      <c r="D1675" s="145" t="s">
        <v>176</v>
      </c>
      <c r="E1675" s="152" t="s">
        <v>19</v>
      </c>
      <c r="F1675" s="153" t="s">
        <v>1899</v>
      </c>
      <c r="H1675" s="154">
        <v>12.247999999999999</v>
      </c>
      <c r="I1675" s="155"/>
      <c r="L1675" s="151"/>
      <c r="M1675" s="156"/>
      <c r="T1675" s="157"/>
      <c r="AT1675" s="152" t="s">
        <v>176</v>
      </c>
      <c r="AU1675" s="152" t="s">
        <v>84</v>
      </c>
      <c r="AV1675" s="13" t="s">
        <v>84</v>
      </c>
      <c r="AW1675" s="13" t="s">
        <v>37</v>
      </c>
      <c r="AX1675" s="13" t="s">
        <v>75</v>
      </c>
      <c r="AY1675" s="152" t="s">
        <v>165</v>
      </c>
    </row>
    <row r="1676" spans="2:65" s="12" customFormat="1">
      <c r="B1676" s="144"/>
      <c r="D1676" s="145" t="s">
        <v>176</v>
      </c>
      <c r="E1676" s="146" t="s">
        <v>19</v>
      </c>
      <c r="F1676" s="147" t="s">
        <v>1900</v>
      </c>
      <c r="H1676" s="146" t="s">
        <v>19</v>
      </c>
      <c r="I1676" s="148"/>
      <c r="L1676" s="144"/>
      <c r="M1676" s="149"/>
      <c r="T1676" s="150"/>
      <c r="AT1676" s="146" t="s">
        <v>176</v>
      </c>
      <c r="AU1676" s="146" t="s">
        <v>84</v>
      </c>
      <c r="AV1676" s="12" t="s">
        <v>14</v>
      </c>
      <c r="AW1676" s="12" t="s">
        <v>37</v>
      </c>
      <c r="AX1676" s="12" t="s">
        <v>75</v>
      </c>
      <c r="AY1676" s="146" t="s">
        <v>165</v>
      </c>
    </row>
    <row r="1677" spans="2:65" s="13" customFormat="1">
      <c r="B1677" s="151"/>
      <c r="D1677" s="145" t="s">
        <v>176</v>
      </c>
      <c r="E1677" s="152" t="s">
        <v>19</v>
      </c>
      <c r="F1677" s="153" t="s">
        <v>1901</v>
      </c>
      <c r="H1677" s="154">
        <v>22.376000000000001</v>
      </c>
      <c r="I1677" s="155"/>
      <c r="L1677" s="151"/>
      <c r="M1677" s="156"/>
      <c r="T1677" s="157"/>
      <c r="AT1677" s="152" t="s">
        <v>176</v>
      </c>
      <c r="AU1677" s="152" t="s">
        <v>84</v>
      </c>
      <c r="AV1677" s="13" t="s">
        <v>84</v>
      </c>
      <c r="AW1677" s="13" t="s">
        <v>37</v>
      </c>
      <c r="AX1677" s="13" t="s">
        <v>75</v>
      </c>
      <c r="AY1677" s="152" t="s">
        <v>165</v>
      </c>
    </row>
    <row r="1678" spans="2:65" s="12" customFormat="1">
      <c r="B1678" s="144"/>
      <c r="D1678" s="145" t="s">
        <v>176</v>
      </c>
      <c r="E1678" s="146" t="s">
        <v>19</v>
      </c>
      <c r="F1678" s="147" t="s">
        <v>1900</v>
      </c>
      <c r="H1678" s="146" t="s">
        <v>19</v>
      </c>
      <c r="I1678" s="148"/>
      <c r="L1678" s="144"/>
      <c r="M1678" s="149"/>
      <c r="T1678" s="150"/>
      <c r="AT1678" s="146" t="s">
        <v>176</v>
      </c>
      <c r="AU1678" s="146" t="s">
        <v>84</v>
      </c>
      <c r="AV1678" s="12" t="s">
        <v>14</v>
      </c>
      <c r="AW1678" s="12" t="s">
        <v>37</v>
      </c>
      <c r="AX1678" s="12" t="s">
        <v>75</v>
      </c>
      <c r="AY1678" s="146" t="s">
        <v>165</v>
      </c>
    </row>
    <row r="1679" spans="2:65" s="13" customFormat="1">
      <c r="B1679" s="151"/>
      <c r="D1679" s="145" t="s">
        <v>176</v>
      </c>
      <c r="E1679" s="152" t="s">
        <v>19</v>
      </c>
      <c r="F1679" s="153" t="s">
        <v>1901</v>
      </c>
      <c r="H1679" s="154">
        <v>22.376000000000001</v>
      </c>
      <c r="I1679" s="155"/>
      <c r="L1679" s="151"/>
      <c r="M1679" s="156"/>
      <c r="T1679" s="157"/>
      <c r="AT1679" s="152" t="s">
        <v>176</v>
      </c>
      <c r="AU1679" s="152" t="s">
        <v>84</v>
      </c>
      <c r="AV1679" s="13" t="s">
        <v>84</v>
      </c>
      <c r="AW1679" s="13" t="s">
        <v>37</v>
      </c>
      <c r="AX1679" s="13" t="s">
        <v>75</v>
      </c>
      <c r="AY1679" s="152" t="s">
        <v>165</v>
      </c>
    </row>
    <row r="1680" spans="2:65" s="12" customFormat="1" ht="20.399999999999999">
      <c r="B1680" s="144"/>
      <c r="D1680" s="145" t="s">
        <v>176</v>
      </c>
      <c r="E1680" s="146" t="s">
        <v>19</v>
      </c>
      <c r="F1680" s="147" t="s">
        <v>1902</v>
      </c>
      <c r="H1680" s="146" t="s">
        <v>19</v>
      </c>
      <c r="I1680" s="148"/>
      <c r="L1680" s="144"/>
      <c r="M1680" s="149"/>
      <c r="T1680" s="150"/>
      <c r="AT1680" s="146" t="s">
        <v>176</v>
      </c>
      <c r="AU1680" s="146" t="s">
        <v>84</v>
      </c>
      <c r="AV1680" s="12" t="s">
        <v>14</v>
      </c>
      <c r="AW1680" s="12" t="s">
        <v>37</v>
      </c>
      <c r="AX1680" s="12" t="s">
        <v>75</v>
      </c>
      <c r="AY1680" s="146" t="s">
        <v>165</v>
      </c>
    </row>
    <row r="1681" spans="2:65" s="13" customFormat="1">
      <c r="B1681" s="151"/>
      <c r="D1681" s="145" t="s">
        <v>176</v>
      </c>
      <c r="E1681" s="152" t="s">
        <v>19</v>
      </c>
      <c r="F1681" s="153" t="s">
        <v>1903</v>
      </c>
      <c r="H1681" s="154">
        <v>44.079000000000001</v>
      </c>
      <c r="I1681" s="155"/>
      <c r="L1681" s="151"/>
      <c r="M1681" s="156"/>
      <c r="T1681" s="157"/>
      <c r="AT1681" s="152" t="s">
        <v>176</v>
      </c>
      <c r="AU1681" s="152" t="s">
        <v>84</v>
      </c>
      <c r="AV1681" s="13" t="s">
        <v>84</v>
      </c>
      <c r="AW1681" s="13" t="s">
        <v>37</v>
      </c>
      <c r="AX1681" s="13" t="s">
        <v>75</v>
      </c>
      <c r="AY1681" s="152" t="s">
        <v>165</v>
      </c>
    </row>
    <row r="1682" spans="2:65" s="12" customFormat="1">
      <c r="B1682" s="144"/>
      <c r="D1682" s="145" t="s">
        <v>176</v>
      </c>
      <c r="E1682" s="146" t="s">
        <v>19</v>
      </c>
      <c r="F1682" s="147" t="s">
        <v>1900</v>
      </c>
      <c r="H1682" s="146" t="s">
        <v>19</v>
      </c>
      <c r="I1682" s="148"/>
      <c r="L1682" s="144"/>
      <c r="M1682" s="149"/>
      <c r="T1682" s="150"/>
      <c r="AT1682" s="146" t="s">
        <v>176</v>
      </c>
      <c r="AU1682" s="146" t="s">
        <v>84</v>
      </c>
      <c r="AV1682" s="12" t="s">
        <v>14</v>
      </c>
      <c r="AW1682" s="12" t="s">
        <v>37</v>
      </c>
      <c r="AX1682" s="12" t="s">
        <v>75</v>
      </c>
      <c r="AY1682" s="146" t="s">
        <v>165</v>
      </c>
    </row>
    <row r="1683" spans="2:65" s="13" customFormat="1">
      <c r="B1683" s="151"/>
      <c r="D1683" s="145" t="s">
        <v>176</v>
      </c>
      <c r="E1683" s="152" t="s">
        <v>19</v>
      </c>
      <c r="F1683" s="153" t="s">
        <v>1903</v>
      </c>
      <c r="H1683" s="154">
        <v>44.079000000000001</v>
      </c>
      <c r="I1683" s="155"/>
      <c r="L1683" s="151"/>
      <c r="M1683" s="156"/>
      <c r="T1683" s="157"/>
      <c r="AT1683" s="152" t="s">
        <v>176</v>
      </c>
      <c r="AU1683" s="152" t="s">
        <v>84</v>
      </c>
      <c r="AV1683" s="13" t="s">
        <v>84</v>
      </c>
      <c r="AW1683" s="13" t="s">
        <v>37</v>
      </c>
      <c r="AX1683" s="13" t="s">
        <v>75</v>
      </c>
      <c r="AY1683" s="152" t="s">
        <v>165</v>
      </c>
    </row>
    <row r="1684" spans="2:65" s="12" customFormat="1">
      <c r="B1684" s="144"/>
      <c r="D1684" s="145" t="s">
        <v>176</v>
      </c>
      <c r="E1684" s="146" t="s">
        <v>19</v>
      </c>
      <c r="F1684" s="147" t="s">
        <v>1930</v>
      </c>
      <c r="H1684" s="146" t="s">
        <v>19</v>
      </c>
      <c r="I1684" s="148"/>
      <c r="L1684" s="144"/>
      <c r="M1684" s="149"/>
      <c r="T1684" s="150"/>
      <c r="AT1684" s="146" t="s">
        <v>176</v>
      </c>
      <c r="AU1684" s="146" t="s">
        <v>84</v>
      </c>
      <c r="AV1684" s="12" t="s">
        <v>14</v>
      </c>
      <c r="AW1684" s="12" t="s">
        <v>37</v>
      </c>
      <c r="AX1684" s="12" t="s">
        <v>75</v>
      </c>
      <c r="AY1684" s="146" t="s">
        <v>165</v>
      </c>
    </row>
    <row r="1685" spans="2:65" s="13" customFormat="1">
      <c r="B1685" s="151"/>
      <c r="D1685" s="145" t="s">
        <v>176</v>
      </c>
      <c r="E1685" s="152" t="s">
        <v>19</v>
      </c>
      <c r="F1685" s="153" t="s">
        <v>1905</v>
      </c>
      <c r="H1685" s="154">
        <v>182.98</v>
      </c>
      <c r="I1685" s="155"/>
      <c r="L1685" s="151"/>
      <c r="M1685" s="156"/>
      <c r="T1685" s="157"/>
      <c r="AT1685" s="152" t="s">
        <v>176</v>
      </c>
      <c r="AU1685" s="152" t="s">
        <v>84</v>
      </c>
      <c r="AV1685" s="13" t="s">
        <v>84</v>
      </c>
      <c r="AW1685" s="13" t="s">
        <v>37</v>
      </c>
      <c r="AX1685" s="13" t="s">
        <v>75</v>
      </c>
      <c r="AY1685" s="152" t="s">
        <v>165</v>
      </c>
    </row>
    <row r="1686" spans="2:65" s="12" customFormat="1">
      <c r="B1686" s="144"/>
      <c r="D1686" s="145" t="s">
        <v>176</v>
      </c>
      <c r="E1686" s="146" t="s">
        <v>19</v>
      </c>
      <c r="F1686" s="147" t="s">
        <v>1931</v>
      </c>
      <c r="H1686" s="146" t="s">
        <v>19</v>
      </c>
      <c r="I1686" s="148"/>
      <c r="L1686" s="144"/>
      <c r="M1686" s="149"/>
      <c r="T1686" s="150"/>
      <c r="AT1686" s="146" t="s">
        <v>176</v>
      </c>
      <c r="AU1686" s="146" t="s">
        <v>84</v>
      </c>
      <c r="AV1686" s="12" t="s">
        <v>14</v>
      </c>
      <c r="AW1686" s="12" t="s">
        <v>37</v>
      </c>
      <c r="AX1686" s="12" t="s">
        <v>75</v>
      </c>
      <c r="AY1686" s="146" t="s">
        <v>165</v>
      </c>
    </row>
    <row r="1687" spans="2:65" s="13" customFormat="1">
      <c r="B1687" s="151"/>
      <c r="D1687" s="145" t="s">
        <v>176</v>
      </c>
      <c r="E1687" s="152" t="s">
        <v>19</v>
      </c>
      <c r="F1687" s="153" t="s">
        <v>967</v>
      </c>
      <c r="H1687" s="154">
        <v>125</v>
      </c>
      <c r="I1687" s="155"/>
      <c r="L1687" s="151"/>
      <c r="M1687" s="156"/>
      <c r="T1687" s="157"/>
      <c r="AT1687" s="152" t="s">
        <v>176</v>
      </c>
      <c r="AU1687" s="152" t="s">
        <v>84</v>
      </c>
      <c r="AV1687" s="13" t="s">
        <v>84</v>
      </c>
      <c r="AW1687" s="13" t="s">
        <v>37</v>
      </c>
      <c r="AX1687" s="13" t="s">
        <v>75</v>
      </c>
      <c r="AY1687" s="152" t="s">
        <v>165</v>
      </c>
    </row>
    <row r="1688" spans="2:65" s="12" customFormat="1">
      <c r="B1688" s="144"/>
      <c r="D1688" s="145" t="s">
        <v>176</v>
      </c>
      <c r="E1688" s="146" t="s">
        <v>19</v>
      </c>
      <c r="F1688" s="147" t="s">
        <v>1187</v>
      </c>
      <c r="H1688" s="146" t="s">
        <v>19</v>
      </c>
      <c r="I1688" s="148"/>
      <c r="L1688" s="144"/>
      <c r="M1688" s="149"/>
      <c r="T1688" s="150"/>
      <c r="AT1688" s="146" t="s">
        <v>176</v>
      </c>
      <c r="AU1688" s="146" t="s">
        <v>84</v>
      </c>
      <c r="AV1688" s="12" t="s">
        <v>14</v>
      </c>
      <c r="AW1688" s="12" t="s">
        <v>37</v>
      </c>
      <c r="AX1688" s="12" t="s">
        <v>75</v>
      </c>
      <c r="AY1688" s="146" t="s">
        <v>165</v>
      </c>
    </row>
    <row r="1689" spans="2:65" s="13" customFormat="1">
      <c r="B1689" s="151"/>
      <c r="D1689" s="145" t="s">
        <v>176</v>
      </c>
      <c r="E1689" s="152" t="s">
        <v>19</v>
      </c>
      <c r="F1689" s="153" t="s">
        <v>1263</v>
      </c>
      <c r="H1689" s="154">
        <v>13</v>
      </c>
      <c r="I1689" s="155"/>
      <c r="L1689" s="151"/>
      <c r="M1689" s="156"/>
      <c r="T1689" s="157"/>
      <c r="AT1689" s="152" t="s">
        <v>176</v>
      </c>
      <c r="AU1689" s="152" t="s">
        <v>84</v>
      </c>
      <c r="AV1689" s="13" t="s">
        <v>84</v>
      </c>
      <c r="AW1689" s="13" t="s">
        <v>37</v>
      </c>
      <c r="AX1689" s="13" t="s">
        <v>75</v>
      </c>
      <c r="AY1689" s="152" t="s">
        <v>165</v>
      </c>
    </row>
    <row r="1690" spans="2:65" s="12" customFormat="1">
      <c r="B1690" s="144"/>
      <c r="D1690" s="145" t="s">
        <v>176</v>
      </c>
      <c r="E1690" s="146" t="s">
        <v>19</v>
      </c>
      <c r="F1690" s="147" t="s">
        <v>1180</v>
      </c>
      <c r="H1690" s="146" t="s">
        <v>19</v>
      </c>
      <c r="I1690" s="148"/>
      <c r="L1690" s="144"/>
      <c r="M1690" s="149"/>
      <c r="T1690" s="150"/>
      <c r="AT1690" s="146" t="s">
        <v>176</v>
      </c>
      <c r="AU1690" s="146" t="s">
        <v>84</v>
      </c>
      <c r="AV1690" s="12" t="s">
        <v>14</v>
      </c>
      <c r="AW1690" s="12" t="s">
        <v>37</v>
      </c>
      <c r="AX1690" s="12" t="s">
        <v>75</v>
      </c>
      <c r="AY1690" s="146" t="s">
        <v>165</v>
      </c>
    </row>
    <row r="1691" spans="2:65" s="13" customFormat="1">
      <c r="B1691" s="151"/>
      <c r="D1691" s="145" t="s">
        <v>176</v>
      </c>
      <c r="E1691" s="152" t="s">
        <v>19</v>
      </c>
      <c r="F1691" s="153" t="s">
        <v>1164</v>
      </c>
      <c r="H1691" s="154">
        <v>36.200000000000003</v>
      </c>
      <c r="I1691" s="155"/>
      <c r="L1691" s="151"/>
      <c r="M1691" s="156"/>
      <c r="T1691" s="157"/>
      <c r="AT1691" s="152" t="s">
        <v>176</v>
      </c>
      <c r="AU1691" s="152" t="s">
        <v>84</v>
      </c>
      <c r="AV1691" s="13" t="s">
        <v>84</v>
      </c>
      <c r="AW1691" s="13" t="s">
        <v>37</v>
      </c>
      <c r="AX1691" s="13" t="s">
        <v>75</v>
      </c>
      <c r="AY1691" s="152" t="s">
        <v>165</v>
      </c>
    </row>
    <row r="1692" spans="2:65" s="14" customFormat="1">
      <c r="B1692" s="158"/>
      <c r="D1692" s="145" t="s">
        <v>176</v>
      </c>
      <c r="E1692" s="159" t="s">
        <v>19</v>
      </c>
      <c r="F1692" s="160" t="s">
        <v>179</v>
      </c>
      <c r="H1692" s="161">
        <v>537.33799999999997</v>
      </c>
      <c r="I1692" s="162"/>
      <c r="L1692" s="158"/>
      <c r="M1692" s="163"/>
      <c r="T1692" s="164"/>
      <c r="AT1692" s="159" t="s">
        <v>176</v>
      </c>
      <c r="AU1692" s="159" t="s">
        <v>84</v>
      </c>
      <c r="AV1692" s="14" t="s">
        <v>172</v>
      </c>
      <c r="AW1692" s="14" t="s">
        <v>37</v>
      </c>
      <c r="AX1692" s="14" t="s">
        <v>14</v>
      </c>
      <c r="AY1692" s="159" t="s">
        <v>165</v>
      </c>
    </row>
    <row r="1693" spans="2:65" s="1" customFormat="1" ht="37.950000000000003" customHeight="1">
      <c r="B1693" s="32"/>
      <c r="C1693" s="165" t="s">
        <v>1932</v>
      </c>
      <c r="D1693" s="165" t="s">
        <v>349</v>
      </c>
      <c r="E1693" s="166" t="s">
        <v>1933</v>
      </c>
      <c r="F1693" s="167" t="s">
        <v>1934</v>
      </c>
      <c r="G1693" s="168" t="s">
        <v>170</v>
      </c>
      <c r="H1693" s="169">
        <v>416.346</v>
      </c>
      <c r="I1693" s="170"/>
      <c r="J1693" s="171">
        <f>ROUND(I1693*H1693,2)</f>
        <v>0</v>
      </c>
      <c r="K1693" s="167" t="s">
        <v>171</v>
      </c>
      <c r="L1693" s="172"/>
      <c r="M1693" s="173" t="s">
        <v>19</v>
      </c>
      <c r="N1693" s="174" t="s">
        <v>46</v>
      </c>
      <c r="P1693" s="136">
        <f>O1693*H1693</f>
        <v>0</v>
      </c>
      <c r="Q1693" s="136">
        <v>4.4999999999999997E-3</v>
      </c>
      <c r="R1693" s="136">
        <f>Q1693*H1693</f>
        <v>1.8735569999999999</v>
      </c>
      <c r="S1693" s="136">
        <v>0</v>
      </c>
      <c r="T1693" s="137">
        <f>S1693*H1693</f>
        <v>0</v>
      </c>
      <c r="AR1693" s="138" t="s">
        <v>380</v>
      </c>
      <c r="AT1693" s="138" t="s">
        <v>349</v>
      </c>
      <c r="AU1693" s="138" t="s">
        <v>84</v>
      </c>
      <c r="AY1693" s="17" t="s">
        <v>165</v>
      </c>
      <c r="BE1693" s="139">
        <f>IF(N1693="základní",J1693,0)</f>
        <v>0</v>
      </c>
      <c r="BF1693" s="139">
        <f>IF(N1693="snížená",J1693,0)</f>
        <v>0</v>
      </c>
      <c r="BG1693" s="139">
        <f>IF(N1693="zákl. přenesená",J1693,0)</f>
        <v>0</v>
      </c>
      <c r="BH1693" s="139">
        <f>IF(N1693="sníž. přenesená",J1693,0)</f>
        <v>0</v>
      </c>
      <c r="BI1693" s="139">
        <f>IF(N1693="nulová",J1693,0)</f>
        <v>0</v>
      </c>
      <c r="BJ1693" s="17" t="s">
        <v>14</v>
      </c>
      <c r="BK1693" s="139">
        <f>ROUND(I1693*H1693,2)</f>
        <v>0</v>
      </c>
      <c r="BL1693" s="17" t="s">
        <v>277</v>
      </c>
      <c r="BM1693" s="138" t="s">
        <v>1935</v>
      </c>
    </row>
    <row r="1694" spans="2:65" s="13" customFormat="1" ht="20.399999999999999">
      <c r="B1694" s="151"/>
      <c r="D1694" s="145" t="s">
        <v>176</v>
      </c>
      <c r="F1694" s="153" t="s">
        <v>1936</v>
      </c>
      <c r="H1694" s="154">
        <v>416.346</v>
      </c>
      <c r="I1694" s="155"/>
      <c r="L1694" s="151"/>
      <c r="M1694" s="156"/>
      <c r="T1694" s="157"/>
      <c r="AT1694" s="152" t="s">
        <v>176</v>
      </c>
      <c r="AU1694" s="152" t="s">
        <v>84</v>
      </c>
      <c r="AV1694" s="13" t="s">
        <v>84</v>
      </c>
      <c r="AW1694" s="13" t="s">
        <v>4</v>
      </c>
      <c r="AX1694" s="13" t="s">
        <v>14</v>
      </c>
      <c r="AY1694" s="152" t="s">
        <v>165</v>
      </c>
    </row>
    <row r="1695" spans="2:65" s="1" customFormat="1" ht="44.25" customHeight="1">
      <c r="B1695" s="32"/>
      <c r="C1695" s="165" t="s">
        <v>1937</v>
      </c>
      <c r="D1695" s="165" t="s">
        <v>349</v>
      </c>
      <c r="E1695" s="166" t="s">
        <v>1938</v>
      </c>
      <c r="F1695" s="167" t="s">
        <v>1939</v>
      </c>
      <c r="G1695" s="168" t="s">
        <v>170</v>
      </c>
      <c r="H1695" s="169">
        <v>213.26300000000001</v>
      </c>
      <c r="I1695" s="170"/>
      <c r="J1695" s="171">
        <f>ROUND(I1695*H1695,2)</f>
        <v>0</v>
      </c>
      <c r="K1695" s="167" t="s">
        <v>171</v>
      </c>
      <c r="L1695" s="172"/>
      <c r="M1695" s="173" t="s">
        <v>19</v>
      </c>
      <c r="N1695" s="174" t="s">
        <v>46</v>
      </c>
      <c r="P1695" s="136">
        <f>O1695*H1695</f>
        <v>0</v>
      </c>
      <c r="Q1695" s="136">
        <v>5.4000000000000003E-3</v>
      </c>
      <c r="R1695" s="136">
        <f>Q1695*H1695</f>
        <v>1.1516202</v>
      </c>
      <c r="S1695" s="136">
        <v>0</v>
      </c>
      <c r="T1695" s="137">
        <f>S1695*H1695</f>
        <v>0</v>
      </c>
      <c r="AR1695" s="138" t="s">
        <v>380</v>
      </c>
      <c r="AT1695" s="138" t="s">
        <v>349</v>
      </c>
      <c r="AU1695" s="138" t="s">
        <v>84</v>
      </c>
      <c r="AY1695" s="17" t="s">
        <v>165</v>
      </c>
      <c r="BE1695" s="139">
        <f>IF(N1695="základní",J1695,0)</f>
        <v>0</v>
      </c>
      <c r="BF1695" s="139">
        <f>IF(N1695="snížená",J1695,0)</f>
        <v>0</v>
      </c>
      <c r="BG1695" s="139">
        <f>IF(N1695="zákl. přenesená",J1695,0)</f>
        <v>0</v>
      </c>
      <c r="BH1695" s="139">
        <f>IF(N1695="sníž. přenesená",J1695,0)</f>
        <v>0</v>
      </c>
      <c r="BI1695" s="139">
        <f>IF(N1695="nulová",J1695,0)</f>
        <v>0</v>
      </c>
      <c r="BJ1695" s="17" t="s">
        <v>14</v>
      </c>
      <c r="BK1695" s="139">
        <f>ROUND(I1695*H1695,2)</f>
        <v>0</v>
      </c>
      <c r="BL1695" s="17" t="s">
        <v>277</v>
      </c>
      <c r="BM1695" s="138" t="s">
        <v>1940</v>
      </c>
    </row>
    <row r="1696" spans="2:65" s="13" customFormat="1">
      <c r="B1696" s="151"/>
      <c r="D1696" s="145" t="s">
        <v>176</v>
      </c>
      <c r="F1696" s="153" t="s">
        <v>1941</v>
      </c>
      <c r="H1696" s="154">
        <v>213.26300000000001</v>
      </c>
      <c r="I1696" s="155"/>
      <c r="L1696" s="151"/>
      <c r="M1696" s="156"/>
      <c r="T1696" s="157"/>
      <c r="AT1696" s="152" t="s">
        <v>176</v>
      </c>
      <c r="AU1696" s="152" t="s">
        <v>84</v>
      </c>
      <c r="AV1696" s="13" t="s">
        <v>84</v>
      </c>
      <c r="AW1696" s="13" t="s">
        <v>4</v>
      </c>
      <c r="AX1696" s="13" t="s">
        <v>14</v>
      </c>
      <c r="AY1696" s="152" t="s">
        <v>165</v>
      </c>
    </row>
    <row r="1697" spans="2:65" s="1" customFormat="1" ht="37.950000000000003" customHeight="1">
      <c r="B1697" s="32"/>
      <c r="C1697" s="127" t="s">
        <v>1942</v>
      </c>
      <c r="D1697" s="127" t="s">
        <v>167</v>
      </c>
      <c r="E1697" s="128" t="s">
        <v>1943</v>
      </c>
      <c r="F1697" s="129" t="s">
        <v>1944</v>
      </c>
      <c r="G1697" s="130" t="s">
        <v>170</v>
      </c>
      <c r="H1697" s="131">
        <v>13</v>
      </c>
      <c r="I1697" s="132"/>
      <c r="J1697" s="133">
        <f>ROUND(I1697*H1697,2)</f>
        <v>0</v>
      </c>
      <c r="K1697" s="129" t="s">
        <v>171</v>
      </c>
      <c r="L1697" s="32"/>
      <c r="M1697" s="134" t="s">
        <v>19</v>
      </c>
      <c r="N1697" s="135" t="s">
        <v>46</v>
      </c>
      <c r="P1697" s="136">
        <f>O1697*H1697</f>
        <v>0</v>
      </c>
      <c r="Q1697" s="136">
        <v>0</v>
      </c>
      <c r="R1697" s="136">
        <f>Q1697*H1697</f>
        <v>0</v>
      </c>
      <c r="S1697" s="136">
        <v>5.4999999999999997E-3</v>
      </c>
      <c r="T1697" s="137">
        <f>S1697*H1697</f>
        <v>7.1499999999999994E-2</v>
      </c>
      <c r="AR1697" s="138" t="s">
        <v>277</v>
      </c>
      <c r="AT1697" s="138" t="s">
        <v>167</v>
      </c>
      <c r="AU1697" s="138" t="s">
        <v>84</v>
      </c>
      <c r="AY1697" s="17" t="s">
        <v>165</v>
      </c>
      <c r="BE1697" s="139">
        <f>IF(N1697="základní",J1697,0)</f>
        <v>0</v>
      </c>
      <c r="BF1697" s="139">
        <f>IF(N1697="snížená",J1697,0)</f>
        <v>0</v>
      </c>
      <c r="BG1697" s="139">
        <f>IF(N1697="zákl. přenesená",J1697,0)</f>
        <v>0</v>
      </c>
      <c r="BH1697" s="139">
        <f>IF(N1697="sníž. přenesená",J1697,0)</f>
        <v>0</v>
      </c>
      <c r="BI1697" s="139">
        <f>IF(N1697="nulová",J1697,0)</f>
        <v>0</v>
      </c>
      <c r="BJ1697" s="17" t="s">
        <v>14</v>
      </c>
      <c r="BK1697" s="139">
        <f>ROUND(I1697*H1697,2)</f>
        <v>0</v>
      </c>
      <c r="BL1697" s="17" t="s">
        <v>277</v>
      </c>
      <c r="BM1697" s="138" t="s">
        <v>1945</v>
      </c>
    </row>
    <row r="1698" spans="2:65" s="1" customFormat="1">
      <c r="B1698" s="32"/>
      <c r="D1698" s="140" t="s">
        <v>174</v>
      </c>
      <c r="F1698" s="141" t="s">
        <v>1946</v>
      </c>
      <c r="I1698" s="142"/>
      <c r="L1698" s="32"/>
      <c r="M1698" s="143"/>
      <c r="T1698" s="53"/>
      <c r="AT1698" s="17" t="s">
        <v>174</v>
      </c>
      <c r="AU1698" s="17" t="s">
        <v>84</v>
      </c>
    </row>
    <row r="1699" spans="2:65" s="12" customFormat="1" ht="20.399999999999999">
      <c r="B1699" s="144"/>
      <c r="D1699" s="145" t="s">
        <v>176</v>
      </c>
      <c r="E1699" s="146" t="s">
        <v>19</v>
      </c>
      <c r="F1699" s="147" t="s">
        <v>1947</v>
      </c>
      <c r="H1699" s="146" t="s">
        <v>19</v>
      </c>
      <c r="I1699" s="148"/>
      <c r="L1699" s="144"/>
      <c r="M1699" s="149"/>
      <c r="T1699" s="150"/>
      <c r="AT1699" s="146" t="s">
        <v>176</v>
      </c>
      <c r="AU1699" s="146" t="s">
        <v>84</v>
      </c>
      <c r="AV1699" s="12" t="s">
        <v>14</v>
      </c>
      <c r="AW1699" s="12" t="s">
        <v>37</v>
      </c>
      <c r="AX1699" s="12" t="s">
        <v>75</v>
      </c>
      <c r="AY1699" s="146" t="s">
        <v>165</v>
      </c>
    </row>
    <row r="1700" spans="2:65" s="12" customFormat="1">
      <c r="B1700" s="144"/>
      <c r="D1700" s="145" t="s">
        <v>176</v>
      </c>
      <c r="E1700" s="146" t="s">
        <v>19</v>
      </c>
      <c r="F1700" s="147" t="s">
        <v>1948</v>
      </c>
      <c r="H1700" s="146" t="s">
        <v>19</v>
      </c>
      <c r="I1700" s="148"/>
      <c r="L1700" s="144"/>
      <c r="M1700" s="149"/>
      <c r="T1700" s="150"/>
      <c r="AT1700" s="146" t="s">
        <v>176</v>
      </c>
      <c r="AU1700" s="146" t="s">
        <v>84</v>
      </c>
      <c r="AV1700" s="12" t="s">
        <v>14</v>
      </c>
      <c r="AW1700" s="12" t="s">
        <v>37</v>
      </c>
      <c r="AX1700" s="12" t="s">
        <v>75</v>
      </c>
      <c r="AY1700" s="146" t="s">
        <v>165</v>
      </c>
    </row>
    <row r="1701" spans="2:65" s="13" customFormat="1">
      <c r="B1701" s="151"/>
      <c r="D1701" s="145" t="s">
        <v>176</v>
      </c>
      <c r="E1701" s="152" t="s">
        <v>19</v>
      </c>
      <c r="F1701" s="153" t="s">
        <v>1263</v>
      </c>
      <c r="H1701" s="154">
        <v>13</v>
      </c>
      <c r="I1701" s="155"/>
      <c r="L1701" s="151"/>
      <c r="M1701" s="156"/>
      <c r="T1701" s="157"/>
      <c r="AT1701" s="152" t="s">
        <v>176</v>
      </c>
      <c r="AU1701" s="152" t="s">
        <v>84</v>
      </c>
      <c r="AV1701" s="13" t="s">
        <v>84</v>
      </c>
      <c r="AW1701" s="13" t="s">
        <v>37</v>
      </c>
      <c r="AX1701" s="13" t="s">
        <v>75</v>
      </c>
      <c r="AY1701" s="152" t="s">
        <v>165</v>
      </c>
    </row>
    <row r="1702" spans="2:65" s="14" customFormat="1">
      <c r="B1702" s="158"/>
      <c r="D1702" s="145" t="s">
        <v>176</v>
      </c>
      <c r="E1702" s="159" t="s">
        <v>19</v>
      </c>
      <c r="F1702" s="160" t="s">
        <v>179</v>
      </c>
      <c r="H1702" s="161">
        <v>13</v>
      </c>
      <c r="I1702" s="162"/>
      <c r="L1702" s="158"/>
      <c r="M1702" s="163"/>
      <c r="T1702" s="164"/>
      <c r="AT1702" s="159" t="s">
        <v>176</v>
      </c>
      <c r="AU1702" s="159" t="s">
        <v>84</v>
      </c>
      <c r="AV1702" s="14" t="s">
        <v>172</v>
      </c>
      <c r="AW1702" s="14" t="s">
        <v>37</v>
      </c>
      <c r="AX1702" s="14" t="s">
        <v>14</v>
      </c>
      <c r="AY1702" s="159" t="s">
        <v>165</v>
      </c>
    </row>
    <row r="1703" spans="2:65" s="1" customFormat="1" ht="24.15" customHeight="1">
      <c r="B1703" s="32"/>
      <c r="C1703" s="127" t="s">
        <v>1949</v>
      </c>
      <c r="D1703" s="127" t="s">
        <v>167</v>
      </c>
      <c r="E1703" s="128" t="s">
        <v>1950</v>
      </c>
      <c r="F1703" s="129" t="s">
        <v>1951</v>
      </c>
      <c r="G1703" s="130" t="s">
        <v>170</v>
      </c>
      <c r="H1703" s="131">
        <v>373.68799999999999</v>
      </c>
      <c r="I1703" s="132"/>
      <c r="J1703" s="133">
        <f>ROUND(I1703*H1703,2)</f>
        <v>0</v>
      </c>
      <c r="K1703" s="129" t="s">
        <v>171</v>
      </c>
      <c r="L1703" s="32"/>
      <c r="M1703" s="134" t="s">
        <v>19</v>
      </c>
      <c r="N1703" s="135" t="s">
        <v>46</v>
      </c>
      <c r="P1703" s="136">
        <f>O1703*H1703</f>
        <v>0</v>
      </c>
      <c r="Q1703" s="136">
        <v>4.0000000000000002E-4</v>
      </c>
      <c r="R1703" s="136">
        <f>Q1703*H1703</f>
        <v>0.1494752</v>
      </c>
      <c r="S1703" s="136">
        <v>0</v>
      </c>
      <c r="T1703" s="137">
        <f>S1703*H1703</f>
        <v>0</v>
      </c>
      <c r="AR1703" s="138" t="s">
        <v>277</v>
      </c>
      <c r="AT1703" s="138" t="s">
        <v>167</v>
      </c>
      <c r="AU1703" s="138" t="s">
        <v>84</v>
      </c>
      <c r="AY1703" s="17" t="s">
        <v>165</v>
      </c>
      <c r="BE1703" s="139">
        <f>IF(N1703="základní",J1703,0)</f>
        <v>0</v>
      </c>
      <c r="BF1703" s="139">
        <f>IF(N1703="snížená",J1703,0)</f>
        <v>0</v>
      </c>
      <c r="BG1703" s="139">
        <f>IF(N1703="zákl. přenesená",J1703,0)</f>
        <v>0</v>
      </c>
      <c r="BH1703" s="139">
        <f>IF(N1703="sníž. přenesená",J1703,0)</f>
        <v>0</v>
      </c>
      <c r="BI1703" s="139">
        <f>IF(N1703="nulová",J1703,0)</f>
        <v>0</v>
      </c>
      <c r="BJ1703" s="17" t="s">
        <v>14</v>
      </c>
      <c r="BK1703" s="139">
        <f>ROUND(I1703*H1703,2)</f>
        <v>0</v>
      </c>
      <c r="BL1703" s="17" t="s">
        <v>277</v>
      </c>
      <c r="BM1703" s="138" t="s">
        <v>1952</v>
      </c>
    </row>
    <row r="1704" spans="2:65" s="1" customFormat="1">
      <c r="B1704" s="32"/>
      <c r="D1704" s="140" t="s">
        <v>174</v>
      </c>
      <c r="F1704" s="141" t="s">
        <v>1953</v>
      </c>
      <c r="I1704" s="142"/>
      <c r="L1704" s="32"/>
      <c r="M1704" s="143"/>
      <c r="T1704" s="53"/>
      <c r="AT1704" s="17" t="s">
        <v>174</v>
      </c>
      <c r="AU1704" s="17" t="s">
        <v>84</v>
      </c>
    </row>
    <row r="1705" spans="2:65" s="12" customFormat="1" ht="20.399999999999999">
      <c r="B1705" s="144"/>
      <c r="D1705" s="145" t="s">
        <v>176</v>
      </c>
      <c r="E1705" s="146" t="s">
        <v>19</v>
      </c>
      <c r="F1705" s="147" t="s">
        <v>1916</v>
      </c>
      <c r="H1705" s="146" t="s">
        <v>19</v>
      </c>
      <c r="I1705" s="148"/>
      <c r="L1705" s="144"/>
      <c r="M1705" s="149"/>
      <c r="T1705" s="150"/>
      <c r="AT1705" s="146" t="s">
        <v>176</v>
      </c>
      <c r="AU1705" s="146" t="s">
        <v>84</v>
      </c>
      <c r="AV1705" s="12" t="s">
        <v>14</v>
      </c>
      <c r="AW1705" s="12" t="s">
        <v>37</v>
      </c>
      <c r="AX1705" s="12" t="s">
        <v>75</v>
      </c>
      <c r="AY1705" s="146" t="s">
        <v>165</v>
      </c>
    </row>
    <row r="1706" spans="2:65" s="13" customFormat="1">
      <c r="B1706" s="151"/>
      <c r="D1706" s="145" t="s">
        <v>176</v>
      </c>
      <c r="E1706" s="152" t="s">
        <v>19</v>
      </c>
      <c r="F1706" s="153" t="s">
        <v>1954</v>
      </c>
      <c r="H1706" s="154">
        <v>27.161999999999999</v>
      </c>
      <c r="I1706" s="155"/>
      <c r="L1706" s="151"/>
      <c r="M1706" s="156"/>
      <c r="T1706" s="157"/>
      <c r="AT1706" s="152" t="s">
        <v>176</v>
      </c>
      <c r="AU1706" s="152" t="s">
        <v>84</v>
      </c>
      <c r="AV1706" s="13" t="s">
        <v>84</v>
      </c>
      <c r="AW1706" s="13" t="s">
        <v>37</v>
      </c>
      <c r="AX1706" s="13" t="s">
        <v>75</v>
      </c>
      <c r="AY1706" s="152" t="s">
        <v>165</v>
      </c>
    </row>
    <row r="1707" spans="2:65" s="12" customFormat="1" ht="20.399999999999999">
      <c r="B1707" s="144"/>
      <c r="D1707" s="145" t="s">
        <v>176</v>
      </c>
      <c r="E1707" s="146" t="s">
        <v>19</v>
      </c>
      <c r="F1707" s="147" t="s">
        <v>1955</v>
      </c>
      <c r="H1707" s="146" t="s">
        <v>19</v>
      </c>
      <c r="I1707" s="148"/>
      <c r="L1707" s="144"/>
      <c r="M1707" s="149"/>
      <c r="T1707" s="150"/>
      <c r="AT1707" s="146" t="s">
        <v>176</v>
      </c>
      <c r="AU1707" s="146" t="s">
        <v>84</v>
      </c>
      <c r="AV1707" s="12" t="s">
        <v>14</v>
      </c>
      <c r="AW1707" s="12" t="s">
        <v>37</v>
      </c>
      <c r="AX1707" s="12" t="s">
        <v>75</v>
      </c>
      <c r="AY1707" s="146" t="s">
        <v>165</v>
      </c>
    </row>
    <row r="1708" spans="2:65" s="13" customFormat="1">
      <c r="B1708" s="151"/>
      <c r="D1708" s="145" t="s">
        <v>176</v>
      </c>
      <c r="E1708" s="152" t="s">
        <v>19</v>
      </c>
      <c r="F1708" s="153" t="s">
        <v>1919</v>
      </c>
      <c r="H1708" s="154">
        <v>77.358000000000004</v>
      </c>
      <c r="I1708" s="155"/>
      <c r="L1708" s="151"/>
      <c r="M1708" s="156"/>
      <c r="T1708" s="157"/>
      <c r="AT1708" s="152" t="s">
        <v>176</v>
      </c>
      <c r="AU1708" s="152" t="s">
        <v>84</v>
      </c>
      <c r="AV1708" s="13" t="s">
        <v>84</v>
      </c>
      <c r="AW1708" s="13" t="s">
        <v>37</v>
      </c>
      <c r="AX1708" s="13" t="s">
        <v>75</v>
      </c>
      <c r="AY1708" s="152" t="s">
        <v>165</v>
      </c>
    </row>
    <row r="1709" spans="2:65" s="12" customFormat="1">
      <c r="B1709" s="144"/>
      <c r="D1709" s="145" t="s">
        <v>176</v>
      </c>
      <c r="E1709" s="146" t="s">
        <v>19</v>
      </c>
      <c r="F1709" s="147" t="s">
        <v>500</v>
      </c>
      <c r="H1709" s="146" t="s">
        <v>19</v>
      </c>
      <c r="I1709" s="148"/>
      <c r="L1709" s="144"/>
      <c r="M1709" s="149"/>
      <c r="T1709" s="150"/>
      <c r="AT1709" s="146" t="s">
        <v>176</v>
      </c>
      <c r="AU1709" s="146" t="s">
        <v>84</v>
      </c>
      <c r="AV1709" s="12" t="s">
        <v>14</v>
      </c>
      <c r="AW1709" s="12" t="s">
        <v>37</v>
      </c>
      <c r="AX1709" s="12" t="s">
        <v>75</v>
      </c>
      <c r="AY1709" s="146" t="s">
        <v>165</v>
      </c>
    </row>
    <row r="1710" spans="2:65" s="13" customFormat="1">
      <c r="B1710" s="151"/>
      <c r="D1710" s="145" t="s">
        <v>176</v>
      </c>
      <c r="E1710" s="152" t="s">
        <v>19</v>
      </c>
      <c r="F1710" s="153" t="s">
        <v>1920</v>
      </c>
      <c r="H1710" s="154">
        <v>22.571999999999999</v>
      </c>
      <c r="I1710" s="155"/>
      <c r="L1710" s="151"/>
      <c r="M1710" s="156"/>
      <c r="T1710" s="157"/>
      <c r="AT1710" s="152" t="s">
        <v>176</v>
      </c>
      <c r="AU1710" s="152" t="s">
        <v>84</v>
      </c>
      <c r="AV1710" s="13" t="s">
        <v>84</v>
      </c>
      <c r="AW1710" s="13" t="s">
        <v>37</v>
      </c>
      <c r="AX1710" s="13" t="s">
        <v>75</v>
      </c>
      <c r="AY1710" s="152" t="s">
        <v>165</v>
      </c>
    </row>
    <row r="1711" spans="2:65" s="12" customFormat="1">
      <c r="B1711" s="144"/>
      <c r="D1711" s="145" t="s">
        <v>176</v>
      </c>
      <c r="E1711" s="146" t="s">
        <v>19</v>
      </c>
      <c r="F1711" s="147" t="s">
        <v>328</v>
      </c>
      <c r="H1711" s="146" t="s">
        <v>19</v>
      </c>
      <c r="I1711" s="148"/>
      <c r="L1711" s="144"/>
      <c r="M1711" s="149"/>
      <c r="T1711" s="150"/>
      <c r="AT1711" s="146" t="s">
        <v>176</v>
      </c>
      <c r="AU1711" s="146" t="s">
        <v>84</v>
      </c>
      <c r="AV1711" s="12" t="s">
        <v>14</v>
      </c>
      <c r="AW1711" s="12" t="s">
        <v>37</v>
      </c>
      <c r="AX1711" s="12" t="s">
        <v>75</v>
      </c>
      <c r="AY1711" s="146" t="s">
        <v>165</v>
      </c>
    </row>
    <row r="1712" spans="2:65" s="13" customFormat="1">
      <c r="B1712" s="151"/>
      <c r="D1712" s="145" t="s">
        <v>176</v>
      </c>
      <c r="E1712" s="152" t="s">
        <v>19</v>
      </c>
      <c r="F1712" s="153" t="s">
        <v>1160</v>
      </c>
      <c r="H1712" s="154">
        <v>186.53299999999999</v>
      </c>
      <c r="I1712" s="155"/>
      <c r="L1712" s="151"/>
      <c r="M1712" s="156"/>
      <c r="T1712" s="157"/>
      <c r="AT1712" s="152" t="s">
        <v>176</v>
      </c>
      <c r="AU1712" s="152" t="s">
        <v>84</v>
      </c>
      <c r="AV1712" s="13" t="s">
        <v>84</v>
      </c>
      <c r="AW1712" s="13" t="s">
        <v>37</v>
      </c>
      <c r="AX1712" s="13" t="s">
        <v>75</v>
      </c>
      <c r="AY1712" s="152" t="s">
        <v>165</v>
      </c>
    </row>
    <row r="1713" spans="2:65" s="12" customFormat="1">
      <c r="B1713" s="144"/>
      <c r="D1713" s="145" t="s">
        <v>176</v>
      </c>
      <c r="E1713" s="146" t="s">
        <v>19</v>
      </c>
      <c r="F1713" s="147" t="s">
        <v>1161</v>
      </c>
      <c r="H1713" s="146" t="s">
        <v>19</v>
      </c>
      <c r="I1713" s="148"/>
      <c r="L1713" s="144"/>
      <c r="M1713" s="149"/>
      <c r="T1713" s="150"/>
      <c r="AT1713" s="146" t="s">
        <v>176</v>
      </c>
      <c r="AU1713" s="146" t="s">
        <v>84</v>
      </c>
      <c r="AV1713" s="12" t="s">
        <v>14</v>
      </c>
      <c r="AW1713" s="12" t="s">
        <v>37</v>
      </c>
      <c r="AX1713" s="12" t="s">
        <v>75</v>
      </c>
      <c r="AY1713" s="146" t="s">
        <v>165</v>
      </c>
    </row>
    <row r="1714" spans="2:65" s="13" customFormat="1">
      <c r="B1714" s="151"/>
      <c r="D1714" s="145" t="s">
        <v>176</v>
      </c>
      <c r="E1714" s="152" t="s">
        <v>19</v>
      </c>
      <c r="F1714" s="153" t="s">
        <v>1956</v>
      </c>
      <c r="H1714" s="154">
        <v>60.063000000000002</v>
      </c>
      <c r="I1714" s="155"/>
      <c r="L1714" s="151"/>
      <c r="M1714" s="156"/>
      <c r="T1714" s="157"/>
      <c r="AT1714" s="152" t="s">
        <v>176</v>
      </c>
      <c r="AU1714" s="152" t="s">
        <v>84</v>
      </c>
      <c r="AV1714" s="13" t="s">
        <v>84</v>
      </c>
      <c r="AW1714" s="13" t="s">
        <v>37</v>
      </c>
      <c r="AX1714" s="13" t="s">
        <v>75</v>
      </c>
      <c r="AY1714" s="152" t="s">
        <v>165</v>
      </c>
    </row>
    <row r="1715" spans="2:65" s="14" customFormat="1">
      <c r="B1715" s="158"/>
      <c r="D1715" s="145" t="s">
        <v>176</v>
      </c>
      <c r="E1715" s="159" t="s">
        <v>19</v>
      </c>
      <c r="F1715" s="160" t="s">
        <v>179</v>
      </c>
      <c r="H1715" s="161">
        <v>373.68799999999999</v>
      </c>
      <c r="I1715" s="162"/>
      <c r="L1715" s="158"/>
      <c r="M1715" s="163"/>
      <c r="T1715" s="164"/>
      <c r="AT1715" s="159" t="s">
        <v>176</v>
      </c>
      <c r="AU1715" s="159" t="s">
        <v>84</v>
      </c>
      <c r="AV1715" s="14" t="s">
        <v>172</v>
      </c>
      <c r="AW1715" s="14" t="s">
        <v>37</v>
      </c>
      <c r="AX1715" s="14" t="s">
        <v>14</v>
      </c>
      <c r="AY1715" s="159" t="s">
        <v>165</v>
      </c>
    </row>
    <row r="1716" spans="2:65" s="1" customFormat="1" ht="37.950000000000003" customHeight="1">
      <c r="B1716" s="32"/>
      <c r="C1716" s="165" t="s">
        <v>1957</v>
      </c>
      <c r="D1716" s="165" t="s">
        <v>349</v>
      </c>
      <c r="E1716" s="166" t="s">
        <v>1958</v>
      </c>
      <c r="F1716" s="167" t="s">
        <v>1959</v>
      </c>
      <c r="G1716" s="168" t="s">
        <v>170</v>
      </c>
      <c r="H1716" s="169">
        <v>456.27300000000002</v>
      </c>
      <c r="I1716" s="170"/>
      <c r="J1716" s="171">
        <f>ROUND(I1716*H1716,2)</f>
        <v>0</v>
      </c>
      <c r="K1716" s="167" t="s">
        <v>171</v>
      </c>
      <c r="L1716" s="172"/>
      <c r="M1716" s="173" t="s">
        <v>19</v>
      </c>
      <c r="N1716" s="174" t="s">
        <v>46</v>
      </c>
      <c r="P1716" s="136">
        <f>O1716*H1716</f>
        <v>0</v>
      </c>
      <c r="Q1716" s="136">
        <v>4.7999999999999996E-3</v>
      </c>
      <c r="R1716" s="136">
        <f>Q1716*H1716</f>
        <v>2.1901104</v>
      </c>
      <c r="S1716" s="136">
        <v>0</v>
      </c>
      <c r="T1716" s="137">
        <f>S1716*H1716</f>
        <v>0</v>
      </c>
      <c r="AR1716" s="138" t="s">
        <v>380</v>
      </c>
      <c r="AT1716" s="138" t="s">
        <v>349</v>
      </c>
      <c r="AU1716" s="138" t="s">
        <v>84</v>
      </c>
      <c r="AY1716" s="17" t="s">
        <v>165</v>
      </c>
      <c r="BE1716" s="139">
        <f>IF(N1716="základní",J1716,0)</f>
        <v>0</v>
      </c>
      <c r="BF1716" s="139">
        <f>IF(N1716="snížená",J1716,0)</f>
        <v>0</v>
      </c>
      <c r="BG1716" s="139">
        <f>IF(N1716="zákl. přenesená",J1716,0)</f>
        <v>0</v>
      </c>
      <c r="BH1716" s="139">
        <f>IF(N1716="sníž. přenesená",J1716,0)</f>
        <v>0</v>
      </c>
      <c r="BI1716" s="139">
        <f>IF(N1716="nulová",J1716,0)</f>
        <v>0</v>
      </c>
      <c r="BJ1716" s="17" t="s">
        <v>14</v>
      </c>
      <c r="BK1716" s="139">
        <f>ROUND(I1716*H1716,2)</f>
        <v>0</v>
      </c>
      <c r="BL1716" s="17" t="s">
        <v>277</v>
      </c>
      <c r="BM1716" s="138" t="s">
        <v>1960</v>
      </c>
    </row>
    <row r="1717" spans="2:65" s="13" customFormat="1">
      <c r="B1717" s="151"/>
      <c r="D1717" s="145" t="s">
        <v>176</v>
      </c>
      <c r="F1717" s="153" t="s">
        <v>1961</v>
      </c>
      <c r="H1717" s="154">
        <v>456.27300000000002</v>
      </c>
      <c r="I1717" s="155"/>
      <c r="L1717" s="151"/>
      <c r="M1717" s="156"/>
      <c r="T1717" s="157"/>
      <c r="AT1717" s="152" t="s">
        <v>176</v>
      </c>
      <c r="AU1717" s="152" t="s">
        <v>84</v>
      </c>
      <c r="AV1717" s="13" t="s">
        <v>84</v>
      </c>
      <c r="AW1717" s="13" t="s">
        <v>4</v>
      </c>
      <c r="AX1717" s="13" t="s">
        <v>14</v>
      </c>
      <c r="AY1717" s="152" t="s">
        <v>165</v>
      </c>
    </row>
    <row r="1718" spans="2:65" s="1" customFormat="1" ht="33" customHeight="1">
      <c r="B1718" s="32"/>
      <c r="C1718" s="127" t="s">
        <v>1962</v>
      </c>
      <c r="D1718" s="127" t="s">
        <v>167</v>
      </c>
      <c r="E1718" s="128" t="s">
        <v>1963</v>
      </c>
      <c r="F1718" s="129" t="s">
        <v>1964</v>
      </c>
      <c r="G1718" s="130" t="s">
        <v>170</v>
      </c>
      <c r="H1718" s="131">
        <v>211.215</v>
      </c>
      <c r="I1718" s="132"/>
      <c r="J1718" s="133">
        <f>ROUND(I1718*H1718,2)</f>
        <v>0</v>
      </c>
      <c r="K1718" s="129" t="s">
        <v>171</v>
      </c>
      <c r="L1718" s="32"/>
      <c r="M1718" s="134" t="s">
        <v>19</v>
      </c>
      <c r="N1718" s="135" t="s">
        <v>46</v>
      </c>
      <c r="P1718" s="136">
        <f>O1718*H1718</f>
        <v>0</v>
      </c>
      <c r="Q1718" s="136">
        <v>6.0000000000000002E-5</v>
      </c>
      <c r="R1718" s="136">
        <f>Q1718*H1718</f>
        <v>1.2672900000000001E-2</v>
      </c>
      <c r="S1718" s="136">
        <v>0</v>
      </c>
      <c r="T1718" s="137">
        <f>S1718*H1718</f>
        <v>0</v>
      </c>
      <c r="AR1718" s="138" t="s">
        <v>277</v>
      </c>
      <c r="AT1718" s="138" t="s">
        <v>167</v>
      </c>
      <c r="AU1718" s="138" t="s">
        <v>84</v>
      </c>
      <c r="AY1718" s="17" t="s">
        <v>165</v>
      </c>
      <c r="BE1718" s="139">
        <f>IF(N1718="základní",J1718,0)</f>
        <v>0</v>
      </c>
      <c r="BF1718" s="139">
        <f>IF(N1718="snížená",J1718,0)</f>
        <v>0</v>
      </c>
      <c r="BG1718" s="139">
        <f>IF(N1718="zákl. přenesená",J1718,0)</f>
        <v>0</v>
      </c>
      <c r="BH1718" s="139">
        <f>IF(N1718="sníž. přenesená",J1718,0)</f>
        <v>0</v>
      </c>
      <c r="BI1718" s="139">
        <f>IF(N1718="nulová",J1718,0)</f>
        <v>0</v>
      </c>
      <c r="BJ1718" s="17" t="s">
        <v>14</v>
      </c>
      <c r="BK1718" s="139">
        <f>ROUND(I1718*H1718,2)</f>
        <v>0</v>
      </c>
      <c r="BL1718" s="17" t="s">
        <v>277</v>
      </c>
      <c r="BM1718" s="138" t="s">
        <v>1965</v>
      </c>
    </row>
    <row r="1719" spans="2:65" s="1" customFormat="1">
      <c r="B1719" s="32"/>
      <c r="D1719" s="140" t="s">
        <v>174</v>
      </c>
      <c r="F1719" s="141" t="s">
        <v>1966</v>
      </c>
      <c r="I1719" s="142"/>
      <c r="L1719" s="32"/>
      <c r="M1719" s="143"/>
      <c r="T1719" s="53"/>
      <c r="AT1719" s="17" t="s">
        <v>174</v>
      </c>
      <c r="AU1719" s="17" t="s">
        <v>84</v>
      </c>
    </row>
    <row r="1720" spans="2:65" s="12" customFormat="1" ht="20.399999999999999">
      <c r="B1720" s="144"/>
      <c r="D1720" s="145" t="s">
        <v>176</v>
      </c>
      <c r="E1720" s="146" t="s">
        <v>19</v>
      </c>
      <c r="F1720" s="147" t="s">
        <v>1916</v>
      </c>
      <c r="H1720" s="146" t="s">
        <v>19</v>
      </c>
      <c r="I1720" s="148"/>
      <c r="L1720" s="144"/>
      <c r="M1720" s="149"/>
      <c r="T1720" s="150"/>
      <c r="AT1720" s="146" t="s">
        <v>176</v>
      </c>
      <c r="AU1720" s="146" t="s">
        <v>84</v>
      </c>
      <c r="AV1720" s="12" t="s">
        <v>14</v>
      </c>
      <c r="AW1720" s="12" t="s">
        <v>37</v>
      </c>
      <c r="AX1720" s="12" t="s">
        <v>75</v>
      </c>
      <c r="AY1720" s="146" t="s">
        <v>165</v>
      </c>
    </row>
    <row r="1721" spans="2:65" s="13" customFormat="1">
      <c r="B1721" s="151"/>
      <c r="D1721" s="145" t="s">
        <v>176</v>
      </c>
      <c r="E1721" s="152" t="s">
        <v>19</v>
      </c>
      <c r="F1721" s="153" t="s">
        <v>1917</v>
      </c>
      <c r="H1721" s="154">
        <v>27.681999999999999</v>
      </c>
      <c r="I1721" s="155"/>
      <c r="L1721" s="151"/>
      <c r="M1721" s="156"/>
      <c r="T1721" s="157"/>
      <c r="AT1721" s="152" t="s">
        <v>176</v>
      </c>
      <c r="AU1721" s="152" t="s">
        <v>84</v>
      </c>
      <c r="AV1721" s="13" t="s">
        <v>84</v>
      </c>
      <c r="AW1721" s="13" t="s">
        <v>37</v>
      </c>
      <c r="AX1721" s="13" t="s">
        <v>75</v>
      </c>
      <c r="AY1721" s="152" t="s">
        <v>165</v>
      </c>
    </row>
    <row r="1722" spans="2:65" s="12" customFormat="1" ht="20.399999999999999">
      <c r="B1722" s="144"/>
      <c r="D1722" s="145" t="s">
        <v>176</v>
      </c>
      <c r="E1722" s="146" t="s">
        <v>19</v>
      </c>
      <c r="F1722" s="147" t="s">
        <v>1955</v>
      </c>
      <c r="H1722" s="146" t="s">
        <v>19</v>
      </c>
      <c r="I1722" s="148"/>
      <c r="L1722" s="144"/>
      <c r="M1722" s="149"/>
      <c r="T1722" s="150"/>
      <c r="AT1722" s="146" t="s">
        <v>176</v>
      </c>
      <c r="AU1722" s="146" t="s">
        <v>84</v>
      </c>
      <c r="AV1722" s="12" t="s">
        <v>14</v>
      </c>
      <c r="AW1722" s="12" t="s">
        <v>37</v>
      </c>
      <c r="AX1722" s="12" t="s">
        <v>75</v>
      </c>
      <c r="AY1722" s="146" t="s">
        <v>165</v>
      </c>
    </row>
    <row r="1723" spans="2:65" s="13" customFormat="1">
      <c r="B1723" s="151"/>
      <c r="D1723" s="145" t="s">
        <v>176</v>
      </c>
      <c r="E1723" s="152" t="s">
        <v>19</v>
      </c>
      <c r="F1723" s="153" t="s">
        <v>1919</v>
      </c>
      <c r="H1723" s="154">
        <v>77.358000000000004</v>
      </c>
      <c r="I1723" s="155"/>
      <c r="L1723" s="151"/>
      <c r="M1723" s="156"/>
      <c r="T1723" s="157"/>
      <c r="AT1723" s="152" t="s">
        <v>176</v>
      </c>
      <c r="AU1723" s="152" t="s">
        <v>84</v>
      </c>
      <c r="AV1723" s="13" t="s">
        <v>84</v>
      </c>
      <c r="AW1723" s="13" t="s">
        <v>37</v>
      </c>
      <c r="AX1723" s="13" t="s">
        <v>75</v>
      </c>
      <c r="AY1723" s="152" t="s">
        <v>165</v>
      </c>
    </row>
    <row r="1724" spans="2:65" s="12" customFormat="1">
      <c r="B1724" s="144"/>
      <c r="D1724" s="145" t="s">
        <v>176</v>
      </c>
      <c r="E1724" s="146" t="s">
        <v>19</v>
      </c>
      <c r="F1724" s="147" t="s">
        <v>500</v>
      </c>
      <c r="H1724" s="146" t="s">
        <v>19</v>
      </c>
      <c r="I1724" s="148"/>
      <c r="L1724" s="144"/>
      <c r="M1724" s="149"/>
      <c r="T1724" s="150"/>
      <c r="AT1724" s="146" t="s">
        <v>176</v>
      </c>
      <c r="AU1724" s="146" t="s">
        <v>84</v>
      </c>
      <c r="AV1724" s="12" t="s">
        <v>14</v>
      </c>
      <c r="AW1724" s="12" t="s">
        <v>37</v>
      </c>
      <c r="AX1724" s="12" t="s">
        <v>75</v>
      </c>
      <c r="AY1724" s="146" t="s">
        <v>165</v>
      </c>
    </row>
    <row r="1725" spans="2:65" s="13" customFormat="1">
      <c r="B1725" s="151"/>
      <c r="D1725" s="145" t="s">
        <v>176</v>
      </c>
      <c r="E1725" s="152" t="s">
        <v>19</v>
      </c>
      <c r="F1725" s="153" t="s">
        <v>1920</v>
      </c>
      <c r="H1725" s="154">
        <v>22.571999999999999</v>
      </c>
      <c r="I1725" s="155"/>
      <c r="L1725" s="151"/>
      <c r="M1725" s="156"/>
      <c r="T1725" s="157"/>
      <c r="AT1725" s="152" t="s">
        <v>176</v>
      </c>
      <c r="AU1725" s="152" t="s">
        <v>84</v>
      </c>
      <c r="AV1725" s="13" t="s">
        <v>84</v>
      </c>
      <c r="AW1725" s="13" t="s">
        <v>37</v>
      </c>
      <c r="AX1725" s="13" t="s">
        <v>75</v>
      </c>
      <c r="AY1725" s="152" t="s">
        <v>165</v>
      </c>
    </row>
    <row r="1726" spans="2:65" s="12" customFormat="1">
      <c r="B1726" s="144"/>
      <c r="D1726" s="145" t="s">
        <v>176</v>
      </c>
      <c r="E1726" s="146" t="s">
        <v>19</v>
      </c>
      <c r="F1726" s="147" t="s">
        <v>1967</v>
      </c>
      <c r="H1726" s="146" t="s">
        <v>19</v>
      </c>
      <c r="I1726" s="148"/>
      <c r="L1726" s="144"/>
      <c r="M1726" s="149"/>
      <c r="T1726" s="150"/>
      <c r="AT1726" s="146" t="s">
        <v>176</v>
      </c>
      <c r="AU1726" s="146" t="s">
        <v>84</v>
      </c>
      <c r="AV1726" s="12" t="s">
        <v>14</v>
      </c>
      <c r="AW1726" s="12" t="s">
        <v>37</v>
      </c>
      <c r="AX1726" s="12" t="s">
        <v>75</v>
      </c>
      <c r="AY1726" s="146" t="s">
        <v>165</v>
      </c>
    </row>
    <row r="1727" spans="2:65" s="13" customFormat="1">
      <c r="B1727" s="151"/>
      <c r="D1727" s="145" t="s">
        <v>176</v>
      </c>
      <c r="E1727" s="152" t="s">
        <v>19</v>
      </c>
      <c r="F1727" s="153" t="s">
        <v>1968</v>
      </c>
      <c r="H1727" s="154">
        <v>23.54</v>
      </c>
      <c r="I1727" s="155"/>
      <c r="L1727" s="151"/>
      <c r="M1727" s="156"/>
      <c r="T1727" s="157"/>
      <c r="AT1727" s="152" t="s">
        <v>176</v>
      </c>
      <c r="AU1727" s="152" t="s">
        <v>84</v>
      </c>
      <c r="AV1727" s="13" t="s">
        <v>84</v>
      </c>
      <c r="AW1727" s="13" t="s">
        <v>37</v>
      </c>
      <c r="AX1727" s="13" t="s">
        <v>75</v>
      </c>
      <c r="AY1727" s="152" t="s">
        <v>165</v>
      </c>
    </row>
    <row r="1728" spans="2:65" s="12" customFormat="1">
      <c r="B1728" s="144"/>
      <c r="D1728" s="145" t="s">
        <v>176</v>
      </c>
      <c r="E1728" s="146" t="s">
        <v>19</v>
      </c>
      <c r="F1728" s="147" t="s">
        <v>1161</v>
      </c>
      <c r="H1728" s="146" t="s">
        <v>19</v>
      </c>
      <c r="I1728" s="148"/>
      <c r="L1728" s="144"/>
      <c r="M1728" s="149"/>
      <c r="T1728" s="150"/>
      <c r="AT1728" s="146" t="s">
        <v>176</v>
      </c>
      <c r="AU1728" s="146" t="s">
        <v>84</v>
      </c>
      <c r="AV1728" s="12" t="s">
        <v>14</v>
      </c>
      <c r="AW1728" s="12" t="s">
        <v>37</v>
      </c>
      <c r="AX1728" s="12" t="s">
        <v>75</v>
      </c>
      <c r="AY1728" s="146" t="s">
        <v>165</v>
      </c>
    </row>
    <row r="1729" spans="2:65" s="13" customFormat="1">
      <c r="B1729" s="151"/>
      <c r="D1729" s="145" t="s">
        <v>176</v>
      </c>
      <c r="E1729" s="152" t="s">
        <v>19</v>
      </c>
      <c r="F1729" s="153" t="s">
        <v>1956</v>
      </c>
      <c r="H1729" s="154">
        <v>60.063000000000002</v>
      </c>
      <c r="I1729" s="155"/>
      <c r="L1729" s="151"/>
      <c r="M1729" s="156"/>
      <c r="T1729" s="157"/>
      <c r="AT1729" s="152" t="s">
        <v>176</v>
      </c>
      <c r="AU1729" s="152" t="s">
        <v>84</v>
      </c>
      <c r="AV1729" s="13" t="s">
        <v>84</v>
      </c>
      <c r="AW1729" s="13" t="s">
        <v>37</v>
      </c>
      <c r="AX1729" s="13" t="s">
        <v>75</v>
      </c>
      <c r="AY1729" s="152" t="s">
        <v>165</v>
      </c>
    </row>
    <row r="1730" spans="2:65" s="14" customFormat="1">
      <c r="B1730" s="158"/>
      <c r="D1730" s="145" t="s">
        <v>176</v>
      </c>
      <c r="E1730" s="159" t="s">
        <v>19</v>
      </c>
      <c r="F1730" s="160" t="s">
        <v>179</v>
      </c>
      <c r="H1730" s="161">
        <v>211.215</v>
      </c>
      <c r="I1730" s="162"/>
      <c r="L1730" s="158"/>
      <c r="M1730" s="163"/>
      <c r="T1730" s="164"/>
      <c r="AT1730" s="159" t="s">
        <v>176</v>
      </c>
      <c r="AU1730" s="159" t="s">
        <v>84</v>
      </c>
      <c r="AV1730" s="14" t="s">
        <v>172</v>
      </c>
      <c r="AW1730" s="14" t="s">
        <v>37</v>
      </c>
      <c r="AX1730" s="14" t="s">
        <v>14</v>
      </c>
      <c r="AY1730" s="159" t="s">
        <v>165</v>
      </c>
    </row>
    <row r="1731" spans="2:65" s="1" customFormat="1" ht="24.15" customHeight="1">
      <c r="B1731" s="32"/>
      <c r="C1731" s="165" t="s">
        <v>1969</v>
      </c>
      <c r="D1731" s="165" t="s">
        <v>349</v>
      </c>
      <c r="E1731" s="166" t="s">
        <v>1970</v>
      </c>
      <c r="F1731" s="167" t="s">
        <v>1971</v>
      </c>
      <c r="G1731" s="168" t="s">
        <v>170</v>
      </c>
      <c r="H1731" s="169">
        <v>257.89400000000001</v>
      </c>
      <c r="I1731" s="170"/>
      <c r="J1731" s="171">
        <f>ROUND(I1731*H1731,2)</f>
        <v>0</v>
      </c>
      <c r="K1731" s="167" t="s">
        <v>171</v>
      </c>
      <c r="L1731" s="172"/>
      <c r="M1731" s="173" t="s">
        <v>19</v>
      </c>
      <c r="N1731" s="174" t="s">
        <v>46</v>
      </c>
      <c r="P1731" s="136">
        <f>O1731*H1731</f>
        <v>0</v>
      </c>
      <c r="Q1731" s="136">
        <v>1.58E-3</v>
      </c>
      <c r="R1731" s="136">
        <f>Q1731*H1731</f>
        <v>0.40747252</v>
      </c>
      <c r="S1731" s="136">
        <v>0</v>
      </c>
      <c r="T1731" s="137">
        <f>S1731*H1731</f>
        <v>0</v>
      </c>
      <c r="AR1731" s="138" t="s">
        <v>380</v>
      </c>
      <c r="AT1731" s="138" t="s">
        <v>349</v>
      </c>
      <c r="AU1731" s="138" t="s">
        <v>84</v>
      </c>
      <c r="AY1731" s="17" t="s">
        <v>165</v>
      </c>
      <c r="BE1731" s="139">
        <f>IF(N1731="základní",J1731,0)</f>
        <v>0</v>
      </c>
      <c r="BF1731" s="139">
        <f>IF(N1731="snížená",J1731,0)</f>
        <v>0</v>
      </c>
      <c r="BG1731" s="139">
        <f>IF(N1731="zákl. přenesená",J1731,0)</f>
        <v>0</v>
      </c>
      <c r="BH1731" s="139">
        <f>IF(N1731="sníž. přenesená",J1731,0)</f>
        <v>0</v>
      </c>
      <c r="BI1731" s="139">
        <f>IF(N1731="nulová",J1731,0)</f>
        <v>0</v>
      </c>
      <c r="BJ1731" s="17" t="s">
        <v>14</v>
      </c>
      <c r="BK1731" s="139">
        <f>ROUND(I1731*H1731,2)</f>
        <v>0</v>
      </c>
      <c r="BL1731" s="17" t="s">
        <v>277</v>
      </c>
      <c r="BM1731" s="138" t="s">
        <v>1972</v>
      </c>
    </row>
    <row r="1732" spans="2:65" s="13" customFormat="1">
      <c r="B1732" s="151"/>
      <c r="D1732" s="145" t="s">
        <v>176</v>
      </c>
      <c r="F1732" s="153" t="s">
        <v>1973</v>
      </c>
      <c r="H1732" s="154">
        <v>257.89400000000001</v>
      </c>
      <c r="I1732" s="155"/>
      <c r="L1732" s="151"/>
      <c r="M1732" s="156"/>
      <c r="T1732" s="157"/>
      <c r="AT1732" s="152" t="s">
        <v>176</v>
      </c>
      <c r="AU1732" s="152" t="s">
        <v>84</v>
      </c>
      <c r="AV1732" s="13" t="s">
        <v>84</v>
      </c>
      <c r="AW1732" s="13" t="s">
        <v>4</v>
      </c>
      <c r="AX1732" s="13" t="s">
        <v>14</v>
      </c>
      <c r="AY1732" s="152" t="s">
        <v>165</v>
      </c>
    </row>
    <row r="1733" spans="2:65" s="1" customFormat="1" ht="33" customHeight="1">
      <c r="B1733" s="32"/>
      <c r="C1733" s="127" t="s">
        <v>1974</v>
      </c>
      <c r="D1733" s="127" t="s">
        <v>167</v>
      </c>
      <c r="E1733" s="128" t="s">
        <v>1975</v>
      </c>
      <c r="F1733" s="129" t="s">
        <v>1976</v>
      </c>
      <c r="G1733" s="130" t="s">
        <v>170</v>
      </c>
      <c r="H1733" s="131">
        <v>45.363</v>
      </c>
      <c r="I1733" s="132"/>
      <c r="J1733" s="133">
        <f>ROUND(I1733*H1733,2)</f>
        <v>0</v>
      </c>
      <c r="K1733" s="129" t="s">
        <v>171</v>
      </c>
      <c r="L1733" s="32"/>
      <c r="M1733" s="134" t="s">
        <v>19</v>
      </c>
      <c r="N1733" s="135" t="s">
        <v>46</v>
      </c>
      <c r="P1733" s="136">
        <f>O1733*H1733</f>
        <v>0</v>
      </c>
      <c r="Q1733" s="136">
        <v>0</v>
      </c>
      <c r="R1733" s="136">
        <f>Q1733*H1733</f>
        <v>0</v>
      </c>
      <c r="S1733" s="136">
        <v>0</v>
      </c>
      <c r="T1733" s="137">
        <f>S1733*H1733</f>
        <v>0</v>
      </c>
      <c r="AR1733" s="138" t="s">
        <v>277</v>
      </c>
      <c r="AT1733" s="138" t="s">
        <v>167</v>
      </c>
      <c r="AU1733" s="138" t="s">
        <v>84</v>
      </c>
      <c r="AY1733" s="17" t="s">
        <v>165</v>
      </c>
      <c r="BE1733" s="139">
        <f>IF(N1733="základní",J1733,0)</f>
        <v>0</v>
      </c>
      <c r="BF1733" s="139">
        <f>IF(N1733="snížená",J1733,0)</f>
        <v>0</v>
      </c>
      <c r="BG1733" s="139">
        <f>IF(N1733="zákl. přenesená",J1733,0)</f>
        <v>0</v>
      </c>
      <c r="BH1733" s="139">
        <f>IF(N1733="sníž. přenesená",J1733,0)</f>
        <v>0</v>
      </c>
      <c r="BI1733" s="139">
        <f>IF(N1733="nulová",J1733,0)</f>
        <v>0</v>
      </c>
      <c r="BJ1733" s="17" t="s">
        <v>14</v>
      </c>
      <c r="BK1733" s="139">
        <f>ROUND(I1733*H1733,2)</f>
        <v>0</v>
      </c>
      <c r="BL1733" s="17" t="s">
        <v>277</v>
      </c>
      <c r="BM1733" s="138" t="s">
        <v>1977</v>
      </c>
    </row>
    <row r="1734" spans="2:65" s="1" customFormat="1">
      <c r="B1734" s="32"/>
      <c r="D1734" s="140" t="s">
        <v>174</v>
      </c>
      <c r="F1734" s="141" t="s">
        <v>1978</v>
      </c>
      <c r="I1734" s="142"/>
      <c r="L1734" s="32"/>
      <c r="M1734" s="143"/>
      <c r="T1734" s="53"/>
      <c r="AT1734" s="17" t="s">
        <v>174</v>
      </c>
      <c r="AU1734" s="17" t="s">
        <v>84</v>
      </c>
    </row>
    <row r="1735" spans="2:65" s="12" customFormat="1" ht="20.399999999999999">
      <c r="B1735" s="144"/>
      <c r="D1735" s="145" t="s">
        <v>176</v>
      </c>
      <c r="E1735" s="146" t="s">
        <v>19</v>
      </c>
      <c r="F1735" s="147" t="s">
        <v>1979</v>
      </c>
      <c r="H1735" s="146" t="s">
        <v>19</v>
      </c>
      <c r="I1735" s="148"/>
      <c r="L1735" s="144"/>
      <c r="M1735" s="149"/>
      <c r="T1735" s="150"/>
      <c r="AT1735" s="146" t="s">
        <v>176</v>
      </c>
      <c r="AU1735" s="146" t="s">
        <v>84</v>
      </c>
      <c r="AV1735" s="12" t="s">
        <v>14</v>
      </c>
      <c r="AW1735" s="12" t="s">
        <v>37</v>
      </c>
      <c r="AX1735" s="12" t="s">
        <v>75</v>
      </c>
      <c r="AY1735" s="146" t="s">
        <v>165</v>
      </c>
    </row>
    <row r="1736" spans="2:65" s="13" customFormat="1">
      <c r="B1736" s="151"/>
      <c r="D1736" s="145" t="s">
        <v>176</v>
      </c>
      <c r="E1736" s="152" t="s">
        <v>19</v>
      </c>
      <c r="F1736" s="153" t="s">
        <v>1980</v>
      </c>
      <c r="H1736" s="154">
        <v>8.9090000000000007</v>
      </c>
      <c r="I1736" s="155"/>
      <c r="L1736" s="151"/>
      <c r="M1736" s="156"/>
      <c r="T1736" s="157"/>
      <c r="AT1736" s="152" t="s">
        <v>176</v>
      </c>
      <c r="AU1736" s="152" t="s">
        <v>84</v>
      </c>
      <c r="AV1736" s="13" t="s">
        <v>84</v>
      </c>
      <c r="AW1736" s="13" t="s">
        <v>37</v>
      </c>
      <c r="AX1736" s="13" t="s">
        <v>75</v>
      </c>
      <c r="AY1736" s="152" t="s">
        <v>165</v>
      </c>
    </row>
    <row r="1737" spans="2:65" s="12" customFormat="1" ht="20.399999999999999">
      <c r="B1737" s="144"/>
      <c r="D1737" s="145" t="s">
        <v>176</v>
      </c>
      <c r="E1737" s="146" t="s">
        <v>19</v>
      </c>
      <c r="F1737" s="147" t="s">
        <v>1981</v>
      </c>
      <c r="H1737" s="146" t="s">
        <v>19</v>
      </c>
      <c r="I1737" s="148"/>
      <c r="L1737" s="144"/>
      <c r="M1737" s="149"/>
      <c r="T1737" s="150"/>
      <c r="AT1737" s="146" t="s">
        <v>176</v>
      </c>
      <c r="AU1737" s="146" t="s">
        <v>84</v>
      </c>
      <c r="AV1737" s="12" t="s">
        <v>14</v>
      </c>
      <c r="AW1737" s="12" t="s">
        <v>37</v>
      </c>
      <c r="AX1737" s="12" t="s">
        <v>75</v>
      </c>
      <c r="AY1737" s="146" t="s">
        <v>165</v>
      </c>
    </row>
    <row r="1738" spans="2:65" s="13" customFormat="1">
      <c r="B1738" s="151"/>
      <c r="D1738" s="145" t="s">
        <v>176</v>
      </c>
      <c r="E1738" s="152" t="s">
        <v>19</v>
      </c>
      <c r="F1738" s="153" t="s">
        <v>1982</v>
      </c>
      <c r="H1738" s="154">
        <v>33.344000000000001</v>
      </c>
      <c r="I1738" s="155"/>
      <c r="L1738" s="151"/>
      <c r="M1738" s="156"/>
      <c r="T1738" s="157"/>
      <c r="AT1738" s="152" t="s">
        <v>176</v>
      </c>
      <c r="AU1738" s="152" t="s">
        <v>84</v>
      </c>
      <c r="AV1738" s="13" t="s">
        <v>84</v>
      </c>
      <c r="AW1738" s="13" t="s">
        <v>37</v>
      </c>
      <c r="AX1738" s="13" t="s">
        <v>75</v>
      </c>
      <c r="AY1738" s="152" t="s">
        <v>165</v>
      </c>
    </row>
    <row r="1739" spans="2:65" s="12" customFormat="1">
      <c r="B1739" s="144"/>
      <c r="D1739" s="145" t="s">
        <v>176</v>
      </c>
      <c r="E1739" s="146" t="s">
        <v>19</v>
      </c>
      <c r="F1739" s="147" t="s">
        <v>500</v>
      </c>
      <c r="H1739" s="146" t="s">
        <v>19</v>
      </c>
      <c r="I1739" s="148"/>
      <c r="L1739" s="144"/>
      <c r="M1739" s="149"/>
      <c r="T1739" s="150"/>
      <c r="AT1739" s="146" t="s">
        <v>176</v>
      </c>
      <c r="AU1739" s="146" t="s">
        <v>84</v>
      </c>
      <c r="AV1739" s="12" t="s">
        <v>14</v>
      </c>
      <c r="AW1739" s="12" t="s">
        <v>37</v>
      </c>
      <c r="AX1739" s="12" t="s">
        <v>75</v>
      </c>
      <c r="AY1739" s="146" t="s">
        <v>165</v>
      </c>
    </row>
    <row r="1740" spans="2:65" s="13" customFormat="1">
      <c r="B1740" s="151"/>
      <c r="D1740" s="145" t="s">
        <v>176</v>
      </c>
      <c r="E1740" s="152" t="s">
        <v>19</v>
      </c>
      <c r="F1740" s="153" t="s">
        <v>1983</v>
      </c>
      <c r="H1740" s="154">
        <v>3.11</v>
      </c>
      <c r="I1740" s="155"/>
      <c r="L1740" s="151"/>
      <c r="M1740" s="156"/>
      <c r="T1740" s="157"/>
      <c r="AT1740" s="152" t="s">
        <v>176</v>
      </c>
      <c r="AU1740" s="152" t="s">
        <v>84</v>
      </c>
      <c r="AV1740" s="13" t="s">
        <v>84</v>
      </c>
      <c r="AW1740" s="13" t="s">
        <v>37</v>
      </c>
      <c r="AX1740" s="13" t="s">
        <v>75</v>
      </c>
      <c r="AY1740" s="152" t="s">
        <v>165</v>
      </c>
    </row>
    <row r="1741" spans="2:65" s="14" customFormat="1">
      <c r="B1741" s="158"/>
      <c r="D1741" s="145" t="s">
        <v>176</v>
      </c>
      <c r="E1741" s="159" t="s">
        <v>19</v>
      </c>
      <c r="F1741" s="160" t="s">
        <v>179</v>
      </c>
      <c r="H1741" s="161">
        <v>45.363</v>
      </c>
      <c r="I1741" s="162"/>
      <c r="L1741" s="158"/>
      <c r="M1741" s="163"/>
      <c r="T1741" s="164"/>
      <c r="AT1741" s="159" t="s">
        <v>176</v>
      </c>
      <c r="AU1741" s="159" t="s">
        <v>84</v>
      </c>
      <c r="AV1741" s="14" t="s">
        <v>172</v>
      </c>
      <c r="AW1741" s="14" t="s">
        <v>37</v>
      </c>
      <c r="AX1741" s="14" t="s">
        <v>14</v>
      </c>
      <c r="AY1741" s="159" t="s">
        <v>165</v>
      </c>
    </row>
    <row r="1742" spans="2:65" s="1" customFormat="1" ht="33" customHeight="1">
      <c r="B1742" s="32"/>
      <c r="C1742" s="127" t="s">
        <v>1984</v>
      </c>
      <c r="D1742" s="127" t="s">
        <v>167</v>
      </c>
      <c r="E1742" s="128" t="s">
        <v>1975</v>
      </c>
      <c r="F1742" s="129" t="s">
        <v>1976</v>
      </c>
      <c r="G1742" s="130" t="s">
        <v>170</v>
      </c>
      <c r="H1742" s="131">
        <v>74.3</v>
      </c>
      <c r="I1742" s="132"/>
      <c r="J1742" s="133">
        <f>ROUND(I1742*H1742,2)</f>
        <v>0</v>
      </c>
      <c r="K1742" s="129" t="s">
        <v>171</v>
      </c>
      <c r="L1742" s="32"/>
      <c r="M1742" s="134" t="s">
        <v>19</v>
      </c>
      <c r="N1742" s="135" t="s">
        <v>46</v>
      </c>
      <c r="P1742" s="136">
        <f>O1742*H1742</f>
        <v>0</v>
      </c>
      <c r="Q1742" s="136">
        <v>0</v>
      </c>
      <c r="R1742" s="136">
        <f>Q1742*H1742</f>
        <v>0</v>
      </c>
      <c r="S1742" s="136">
        <v>0</v>
      </c>
      <c r="T1742" s="137">
        <f>S1742*H1742</f>
        <v>0</v>
      </c>
      <c r="AR1742" s="138" t="s">
        <v>277</v>
      </c>
      <c r="AT1742" s="138" t="s">
        <v>167</v>
      </c>
      <c r="AU1742" s="138" t="s">
        <v>84</v>
      </c>
      <c r="AY1742" s="17" t="s">
        <v>165</v>
      </c>
      <c r="BE1742" s="139">
        <f>IF(N1742="základní",J1742,0)</f>
        <v>0</v>
      </c>
      <c r="BF1742" s="139">
        <f>IF(N1742="snížená",J1742,0)</f>
        <v>0</v>
      </c>
      <c r="BG1742" s="139">
        <f>IF(N1742="zákl. přenesená",J1742,0)</f>
        <v>0</v>
      </c>
      <c r="BH1742" s="139">
        <f>IF(N1742="sníž. přenesená",J1742,0)</f>
        <v>0</v>
      </c>
      <c r="BI1742" s="139">
        <f>IF(N1742="nulová",J1742,0)</f>
        <v>0</v>
      </c>
      <c r="BJ1742" s="17" t="s">
        <v>14</v>
      </c>
      <c r="BK1742" s="139">
        <f>ROUND(I1742*H1742,2)</f>
        <v>0</v>
      </c>
      <c r="BL1742" s="17" t="s">
        <v>277</v>
      </c>
      <c r="BM1742" s="138" t="s">
        <v>1985</v>
      </c>
    </row>
    <row r="1743" spans="2:65" s="1" customFormat="1">
      <c r="B1743" s="32"/>
      <c r="D1743" s="140" t="s">
        <v>174</v>
      </c>
      <c r="F1743" s="141" t="s">
        <v>1978</v>
      </c>
      <c r="I1743" s="142"/>
      <c r="L1743" s="32"/>
      <c r="M1743" s="143"/>
      <c r="T1743" s="53"/>
      <c r="AT1743" s="17" t="s">
        <v>174</v>
      </c>
      <c r="AU1743" s="17" t="s">
        <v>84</v>
      </c>
    </row>
    <row r="1744" spans="2:65" s="12" customFormat="1">
      <c r="B1744" s="144"/>
      <c r="D1744" s="145" t="s">
        <v>176</v>
      </c>
      <c r="E1744" s="146" t="s">
        <v>19</v>
      </c>
      <c r="F1744" s="147" t="s">
        <v>1986</v>
      </c>
      <c r="H1744" s="146" t="s">
        <v>19</v>
      </c>
      <c r="I1744" s="148"/>
      <c r="L1744" s="144"/>
      <c r="M1744" s="149"/>
      <c r="T1744" s="150"/>
      <c r="AT1744" s="146" t="s">
        <v>176</v>
      </c>
      <c r="AU1744" s="146" t="s">
        <v>84</v>
      </c>
      <c r="AV1744" s="12" t="s">
        <v>14</v>
      </c>
      <c r="AW1744" s="12" t="s">
        <v>37</v>
      </c>
      <c r="AX1744" s="12" t="s">
        <v>75</v>
      </c>
      <c r="AY1744" s="146" t="s">
        <v>165</v>
      </c>
    </row>
    <row r="1745" spans="2:65" s="13" customFormat="1">
      <c r="B1745" s="151"/>
      <c r="D1745" s="145" t="s">
        <v>176</v>
      </c>
      <c r="E1745" s="152" t="s">
        <v>19</v>
      </c>
      <c r="F1745" s="153" t="s">
        <v>1987</v>
      </c>
      <c r="H1745" s="154">
        <v>38.1</v>
      </c>
      <c r="I1745" s="155"/>
      <c r="L1745" s="151"/>
      <c r="M1745" s="156"/>
      <c r="T1745" s="157"/>
      <c r="AT1745" s="152" t="s">
        <v>176</v>
      </c>
      <c r="AU1745" s="152" t="s">
        <v>84</v>
      </c>
      <c r="AV1745" s="13" t="s">
        <v>84</v>
      </c>
      <c r="AW1745" s="13" t="s">
        <v>37</v>
      </c>
      <c r="AX1745" s="13" t="s">
        <v>75</v>
      </c>
      <c r="AY1745" s="152" t="s">
        <v>165</v>
      </c>
    </row>
    <row r="1746" spans="2:65" s="12" customFormat="1">
      <c r="B1746" s="144"/>
      <c r="D1746" s="145" t="s">
        <v>176</v>
      </c>
      <c r="E1746" s="146" t="s">
        <v>19</v>
      </c>
      <c r="F1746" s="147" t="s">
        <v>1163</v>
      </c>
      <c r="H1746" s="146" t="s">
        <v>19</v>
      </c>
      <c r="I1746" s="148"/>
      <c r="L1746" s="144"/>
      <c r="M1746" s="149"/>
      <c r="T1746" s="150"/>
      <c r="AT1746" s="146" t="s">
        <v>176</v>
      </c>
      <c r="AU1746" s="146" t="s">
        <v>84</v>
      </c>
      <c r="AV1746" s="12" t="s">
        <v>14</v>
      </c>
      <c r="AW1746" s="12" t="s">
        <v>37</v>
      </c>
      <c r="AX1746" s="12" t="s">
        <v>75</v>
      </c>
      <c r="AY1746" s="146" t="s">
        <v>165</v>
      </c>
    </row>
    <row r="1747" spans="2:65" s="13" customFormat="1">
      <c r="B1747" s="151"/>
      <c r="D1747" s="145" t="s">
        <v>176</v>
      </c>
      <c r="E1747" s="152" t="s">
        <v>19</v>
      </c>
      <c r="F1747" s="153" t="s">
        <v>1164</v>
      </c>
      <c r="H1747" s="154">
        <v>36.200000000000003</v>
      </c>
      <c r="I1747" s="155"/>
      <c r="L1747" s="151"/>
      <c r="M1747" s="156"/>
      <c r="T1747" s="157"/>
      <c r="AT1747" s="152" t="s">
        <v>176</v>
      </c>
      <c r="AU1747" s="152" t="s">
        <v>84</v>
      </c>
      <c r="AV1747" s="13" t="s">
        <v>84</v>
      </c>
      <c r="AW1747" s="13" t="s">
        <v>37</v>
      </c>
      <c r="AX1747" s="13" t="s">
        <v>75</v>
      </c>
      <c r="AY1747" s="152" t="s">
        <v>165</v>
      </c>
    </row>
    <row r="1748" spans="2:65" s="14" customFormat="1">
      <c r="B1748" s="158"/>
      <c r="D1748" s="145" t="s">
        <v>176</v>
      </c>
      <c r="E1748" s="159" t="s">
        <v>19</v>
      </c>
      <c r="F1748" s="160" t="s">
        <v>179</v>
      </c>
      <c r="H1748" s="161">
        <v>74.3</v>
      </c>
      <c r="I1748" s="162"/>
      <c r="L1748" s="158"/>
      <c r="M1748" s="163"/>
      <c r="T1748" s="164"/>
      <c r="AT1748" s="159" t="s">
        <v>176</v>
      </c>
      <c r="AU1748" s="159" t="s">
        <v>84</v>
      </c>
      <c r="AV1748" s="14" t="s">
        <v>172</v>
      </c>
      <c r="AW1748" s="14" t="s">
        <v>37</v>
      </c>
      <c r="AX1748" s="14" t="s">
        <v>14</v>
      </c>
      <c r="AY1748" s="159" t="s">
        <v>165</v>
      </c>
    </row>
    <row r="1749" spans="2:65" s="1" customFormat="1" ht="24.15" customHeight="1">
      <c r="B1749" s="32"/>
      <c r="C1749" s="165" t="s">
        <v>1988</v>
      </c>
      <c r="D1749" s="165" t="s">
        <v>349</v>
      </c>
      <c r="E1749" s="166" t="s">
        <v>1989</v>
      </c>
      <c r="F1749" s="167" t="s">
        <v>1990</v>
      </c>
      <c r="G1749" s="168" t="s">
        <v>1991</v>
      </c>
      <c r="H1749" s="169">
        <v>111.45</v>
      </c>
      <c r="I1749" s="170"/>
      <c r="J1749" s="171">
        <f>ROUND(I1749*H1749,2)</f>
        <v>0</v>
      </c>
      <c r="K1749" s="167" t="s">
        <v>171</v>
      </c>
      <c r="L1749" s="172"/>
      <c r="M1749" s="173" t="s">
        <v>19</v>
      </c>
      <c r="N1749" s="174" t="s">
        <v>46</v>
      </c>
      <c r="P1749" s="136">
        <f>O1749*H1749</f>
        <v>0</v>
      </c>
      <c r="Q1749" s="136">
        <v>1E-3</v>
      </c>
      <c r="R1749" s="136">
        <f>Q1749*H1749</f>
        <v>0.11145000000000001</v>
      </c>
      <c r="S1749" s="136">
        <v>0</v>
      </c>
      <c r="T1749" s="137">
        <f>S1749*H1749</f>
        <v>0</v>
      </c>
      <c r="AR1749" s="138" t="s">
        <v>380</v>
      </c>
      <c r="AT1749" s="138" t="s">
        <v>349</v>
      </c>
      <c r="AU1749" s="138" t="s">
        <v>84</v>
      </c>
      <c r="AY1749" s="17" t="s">
        <v>165</v>
      </c>
      <c r="BE1749" s="139">
        <f>IF(N1749="základní",J1749,0)</f>
        <v>0</v>
      </c>
      <c r="BF1749" s="139">
        <f>IF(N1749="snížená",J1749,0)</f>
        <v>0</v>
      </c>
      <c r="BG1749" s="139">
        <f>IF(N1749="zákl. přenesená",J1749,0)</f>
        <v>0</v>
      </c>
      <c r="BH1749" s="139">
        <f>IF(N1749="sníž. přenesená",J1749,0)</f>
        <v>0</v>
      </c>
      <c r="BI1749" s="139">
        <f>IF(N1749="nulová",J1749,0)</f>
        <v>0</v>
      </c>
      <c r="BJ1749" s="17" t="s">
        <v>14</v>
      </c>
      <c r="BK1749" s="139">
        <f>ROUND(I1749*H1749,2)</f>
        <v>0</v>
      </c>
      <c r="BL1749" s="17" t="s">
        <v>277</v>
      </c>
      <c r="BM1749" s="138" t="s">
        <v>1992</v>
      </c>
    </row>
    <row r="1750" spans="2:65" s="13" customFormat="1">
      <c r="B1750" s="151"/>
      <c r="D1750" s="145" t="s">
        <v>176</v>
      </c>
      <c r="F1750" s="153" t="s">
        <v>1993</v>
      </c>
      <c r="H1750" s="154">
        <v>111.45</v>
      </c>
      <c r="I1750" s="155"/>
      <c r="L1750" s="151"/>
      <c r="M1750" s="156"/>
      <c r="T1750" s="157"/>
      <c r="AT1750" s="152" t="s">
        <v>176</v>
      </c>
      <c r="AU1750" s="152" t="s">
        <v>84</v>
      </c>
      <c r="AV1750" s="13" t="s">
        <v>84</v>
      </c>
      <c r="AW1750" s="13" t="s">
        <v>4</v>
      </c>
      <c r="AX1750" s="13" t="s">
        <v>14</v>
      </c>
      <c r="AY1750" s="152" t="s">
        <v>165</v>
      </c>
    </row>
    <row r="1751" spans="2:65" s="1" customFormat="1" ht="24.15" customHeight="1">
      <c r="B1751" s="32"/>
      <c r="C1751" s="165" t="s">
        <v>1994</v>
      </c>
      <c r="D1751" s="165" t="s">
        <v>349</v>
      </c>
      <c r="E1751" s="166" t="s">
        <v>1995</v>
      </c>
      <c r="F1751" s="167" t="s">
        <v>1996</v>
      </c>
      <c r="G1751" s="168" t="s">
        <v>1991</v>
      </c>
      <c r="H1751" s="169">
        <v>47.631</v>
      </c>
      <c r="I1751" s="170"/>
      <c r="J1751" s="171">
        <f>ROUND(I1751*H1751,2)</f>
        <v>0</v>
      </c>
      <c r="K1751" s="167" t="s">
        <v>171</v>
      </c>
      <c r="L1751" s="172"/>
      <c r="M1751" s="173" t="s">
        <v>19</v>
      </c>
      <c r="N1751" s="174" t="s">
        <v>46</v>
      </c>
      <c r="P1751" s="136">
        <f>O1751*H1751</f>
        <v>0</v>
      </c>
      <c r="Q1751" s="136">
        <v>1E-3</v>
      </c>
      <c r="R1751" s="136">
        <f>Q1751*H1751</f>
        <v>4.7631E-2</v>
      </c>
      <c r="S1751" s="136">
        <v>0</v>
      </c>
      <c r="T1751" s="137">
        <f>S1751*H1751</f>
        <v>0</v>
      </c>
      <c r="AR1751" s="138" t="s">
        <v>380</v>
      </c>
      <c r="AT1751" s="138" t="s">
        <v>349</v>
      </c>
      <c r="AU1751" s="138" t="s">
        <v>84</v>
      </c>
      <c r="AY1751" s="17" t="s">
        <v>165</v>
      </c>
      <c r="BE1751" s="139">
        <f>IF(N1751="základní",J1751,0)</f>
        <v>0</v>
      </c>
      <c r="BF1751" s="139">
        <f>IF(N1751="snížená",J1751,0)</f>
        <v>0</v>
      </c>
      <c r="BG1751" s="139">
        <f>IF(N1751="zákl. přenesená",J1751,0)</f>
        <v>0</v>
      </c>
      <c r="BH1751" s="139">
        <f>IF(N1751="sníž. přenesená",J1751,0)</f>
        <v>0</v>
      </c>
      <c r="BI1751" s="139">
        <f>IF(N1751="nulová",J1751,0)</f>
        <v>0</v>
      </c>
      <c r="BJ1751" s="17" t="s">
        <v>14</v>
      </c>
      <c r="BK1751" s="139">
        <f>ROUND(I1751*H1751,2)</f>
        <v>0</v>
      </c>
      <c r="BL1751" s="17" t="s">
        <v>277</v>
      </c>
      <c r="BM1751" s="138" t="s">
        <v>1997</v>
      </c>
    </row>
    <row r="1752" spans="2:65" s="13" customFormat="1">
      <c r="B1752" s="151"/>
      <c r="D1752" s="145" t="s">
        <v>176</v>
      </c>
      <c r="F1752" s="153" t="s">
        <v>1998</v>
      </c>
      <c r="H1752" s="154">
        <v>47.631</v>
      </c>
      <c r="I1752" s="155"/>
      <c r="L1752" s="151"/>
      <c r="M1752" s="156"/>
      <c r="T1752" s="157"/>
      <c r="AT1752" s="152" t="s">
        <v>176</v>
      </c>
      <c r="AU1752" s="152" t="s">
        <v>84</v>
      </c>
      <c r="AV1752" s="13" t="s">
        <v>84</v>
      </c>
      <c r="AW1752" s="13" t="s">
        <v>4</v>
      </c>
      <c r="AX1752" s="13" t="s">
        <v>14</v>
      </c>
      <c r="AY1752" s="152" t="s">
        <v>165</v>
      </c>
    </row>
    <row r="1753" spans="2:65" s="1" customFormat="1" ht="33" customHeight="1">
      <c r="B1753" s="32"/>
      <c r="C1753" s="127" t="s">
        <v>1999</v>
      </c>
      <c r="D1753" s="127" t="s">
        <v>167</v>
      </c>
      <c r="E1753" s="128" t="s">
        <v>2000</v>
      </c>
      <c r="F1753" s="129" t="s">
        <v>2001</v>
      </c>
      <c r="G1753" s="130" t="s">
        <v>170</v>
      </c>
      <c r="H1753" s="131">
        <v>333.56900000000002</v>
      </c>
      <c r="I1753" s="132"/>
      <c r="J1753" s="133">
        <f>ROUND(I1753*H1753,2)</f>
        <v>0</v>
      </c>
      <c r="K1753" s="129" t="s">
        <v>171</v>
      </c>
      <c r="L1753" s="32"/>
      <c r="M1753" s="134" t="s">
        <v>19</v>
      </c>
      <c r="N1753" s="135" t="s">
        <v>46</v>
      </c>
      <c r="P1753" s="136">
        <f>O1753*H1753</f>
        <v>0</v>
      </c>
      <c r="Q1753" s="136">
        <v>0</v>
      </c>
      <c r="R1753" s="136">
        <f>Q1753*H1753</f>
        <v>0</v>
      </c>
      <c r="S1753" s="136">
        <v>0</v>
      </c>
      <c r="T1753" s="137">
        <f>S1753*H1753</f>
        <v>0</v>
      </c>
      <c r="AR1753" s="138" t="s">
        <v>277</v>
      </c>
      <c r="AT1753" s="138" t="s">
        <v>167</v>
      </c>
      <c r="AU1753" s="138" t="s">
        <v>84</v>
      </c>
      <c r="AY1753" s="17" t="s">
        <v>165</v>
      </c>
      <c r="BE1753" s="139">
        <f>IF(N1753="základní",J1753,0)</f>
        <v>0</v>
      </c>
      <c r="BF1753" s="139">
        <f>IF(N1753="snížená",J1753,0)</f>
        <v>0</v>
      </c>
      <c r="BG1753" s="139">
        <f>IF(N1753="zákl. přenesená",J1753,0)</f>
        <v>0</v>
      </c>
      <c r="BH1753" s="139">
        <f>IF(N1753="sníž. přenesená",J1753,0)</f>
        <v>0</v>
      </c>
      <c r="BI1753" s="139">
        <f>IF(N1753="nulová",J1753,0)</f>
        <v>0</v>
      </c>
      <c r="BJ1753" s="17" t="s">
        <v>14</v>
      </c>
      <c r="BK1753" s="139">
        <f>ROUND(I1753*H1753,2)</f>
        <v>0</v>
      </c>
      <c r="BL1753" s="17" t="s">
        <v>277</v>
      </c>
      <c r="BM1753" s="138" t="s">
        <v>2002</v>
      </c>
    </row>
    <row r="1754" spans="2:65" s="1" customFormat="1">
      <c r="B1754" s="32"/>
      <c r="D1754" s="140" t="s">
        <v>174</v>
      </c>
      <c r="F1754" s="141" t="s">
        <v>2003</v>
      </c>
      <c r="I1754" s="142"/>
      <c r="L1754" s="32"/>
      <c r="M1754" s="143"/>
      <c r="T1754" s="53"/>
      <c r="AT1754" s="17" t="s">
        <v>174</v>
      </c>
      <c r="AU1754" s="17" t="s">
        <v>84</v>
      </c>
    </row>
    <row r="1755" spans="2:65" s="12" customFormat="1" ht="20.399999999999999">
      <c r="B1755" s="144"/>
      <c r="D1755" s="145" t="s">
        <v>176</v>
      </c>
      <c r="E1755" s="146" t="s">
        <v>19</v>
      </c>
      <c r="F1755" s="147" t="s">
        <v>2004</v>
      </c>
      <c r="H1755" s="146" t="s">
        <v>19</v>
      </c>
      <c r="I1755" s="148"/>
      <c r="L1755" s="144"/>
      <c r="M1755" s="149"/>
      <c r="T1755" s="150"/>
      <c r="AT1755" s="146" t="s">
        <v>176</v>
      </c>
      <c r="AU1755" s="146" t="s">
        <v>84</v>
      </c>
      <c r="AV1755" s="12" t="s">
        <v>14</v>
      </c>
      <c r="AW1755" s="12" t="s">
        <v>37</v>
      </c>
      <c r="AX1755" s="12" t="s">
        <v>75</v>
      </c>
      <c r="AY1755" s="146" t="s">
        <v>165</v>
      </c>
    </row>
    <row r="1756" spans="2:65" s="13" customFormat="1">
      <c r="B1756" s="151"/>
      <c r="D1756" s="145" t="s">
        <v>176</v>
      </c>
      <c r="E1756" s="152" t="s">
        <v>19</v>
      </c>
      <c r="F1756" s="153" t="s">
        <v>2005</v>
      </c>
      <c r="H1756" s="154">
        <v>18.942</v>
      </c>
      <c r="I1756" s="155"/>
      <c r="L1756" s="151"/>
      <c r="M1756" s="156"/>
      <c r="T1756" s="157"/>
      <c r="AT1756" s="152" t="s">
        <v>176</v>
      </c>
      <c r="AU1756" s="152" t="s">
        <v>84</v>
      </c>
      <c r="AV1756" s="13" t="s">
        <v>84</v>
      </c>
      <c r="AW1756" s="13" t="s">
        <v>37</v>
      </c>
      <c r="AX1756" s="13" t="s">
        <v>75</v>
      </c>
      <c r="AY1756" s="152" t="s">
        <v>165</v>
      </c>
    </row>
    <row r="1757" spans="2:65" s="12" customFormat="1">
      <c r="B1757" s="144"/>
      <c r="D1757" s="145" t="s">
        <v>176</v>
      </c>
      <c r="E1757" s="146" t="s">
        <v>19</v>
      </c>
      <c r="F1757" s="147" t="s">
        <v>577</v>
      </c>
      <c r="H1757" s="146" t="s">
        <v>19</v>
      </c>
      <c r="I1757" s="148"/>
      <c r="L1757" s="144"/>
      <c r="M1757" s="149"/>
      <c r="T1757" s="150"/>
      <c r="AT1757" s="146" t="s">
        <v>176</v>
      </c>
      <c r="AU1757" s="146" t="s">
        <v>84</v>
      </c>
      <c r="AV1757" s="12" t="s">
        <v>14</v>
      </c>
      <c r="AW1757" s="12" t="s">
        <v>37</v>
      </c>
      <c r="AX1757" s="12" t="s">
        <v>75</v>
      </c>
      <c r="AY1757" s="146" t="s">
        <v>165</v>
      </c>
    </row>
    <row r="1758" spans="2:65" s="13" customFormat="1">
      <c r="B1758" s="151"/>
      <c r="D1758" s="145" t="s">
        <v>176</v>
      </c>
      <c r="E1758" s="152" t="s">
        <v>19</v>
      </c>
      <c r="F1758" s="153" t="s">
        <v>2006</v>
      </c>
      <c r="H1758" s="154">
        <v>5.4</v>
      </c>
      <c r="I1758" s="155"/>
      <c r="L1758" s="151"/>
      <c r="M1758" s="156"/>
      <c r="T1758" s="157"/>
      <c r="AT1758" s="152" t="s">
        <v>176</v>
      </c>
      <c r="AU1758" s="152" t="s">
        <v>84</v>
      </c>
      <c r="AV1758" s="13" t="s">
        <v>84</v>
      </c>
      <c r="AW1758" s="13" t="s">
        <v>37</v>
      </c>
      <c r="AX1758" s="13" t="s">
        <v>75</v>
      </c>
      <c r="AY1758" s="152" t="s">
        <v>165</v>
      </c>
    </row>
    <row r="1759" spans="2:65" s="12" customFormat="1">
      <c r="B1759" s="144"/>
      <c r="D1759" s="145" t="s">
        <v>176</v>
      </c>
      <c r="E1759" s="146" t="s">
        <v>19</v>
      </c>
      <c r="F1759" s="147" t="s">
        <v>2007</v>
      </c>
      <c r="H1759" s="146" t="s">
        <v>19</v>
      </c>
      <c r="I1759" s="148"/>
      <c r="L1759" s="144"/>
      <c r="M1759" s="149"/>
      <c r="T1759" s="150"/>
      <c r="AT1759" s="146" t="s">
        <v>176</v>
      </c>
      <c r="AU1759" s="146" t="s">
        <v>84</v>
      </c>
      <c r="AV1759" s="12" t="s">
        <v>14</v>
      </c>
      <c r="AW1759" s="12" t="s">
        <v>37</v>
      </c>
      <c r="AX1759" s="12" t="s">
        <v>75</v>
      </c>
      <c r="AY1759" s="146" t="s">
        <v>165</v>
      </c>
    </row>
    <row r="1760" spans="2:65" s="13" customFormat="1">
      <c r="B1760" s="151"/>
      <c r="D1760" s="145" t="s">
        <v>176</v>
      </c>
      <c r="E1760" s="152" t="s">
        <v>19</v>
      </c>
      <c r="F1760" s="153" t="s">
        <v>2008</v>
      </c>
      <c r="H1760" s="154">
        <v>8.9589999999999996</v>
      </c>
      <c r="I1760" s="155"/>
      <c r="L1760" s="151"/>
      <c r="M1760" s="156"/>
      <c r="T1760" s="157"/>
      <c r="AT1760" s="152" t="s">
        <v>176</v>
      </c>
      <c r="AU1760" s="152" t="s">
        <v>84</v>
      </c>
      <c r="AV1760" s="13" t="s">
        <v>84</v>
      </c>
      <c r="AW1760" s="13" t="s">
        <v>37</v>
      </c>
      <c r="AX1760" s="13" t="s">
        <v>75</v>
      </c>
      <c r="AY1760" s="152" t="s">
        <v>165</v>
      </c>
    </row>
    <row r="1761" spans="2:65" s="12" customFormat="1" ht="20.399999999999999">
      <c r="B1761" s="144"/>
      <c r="D1761" s="145" t="s">
        <v>176</v>
      </c>
      <c r="E1761" s="146" t="s">
        <v>19</v>
      </c>
      <c r="F1761" s="147" t="s">
        <v>2009</v>
      </c>
      <c r="H1761" s="146" t="s">
        <v>19</v>
      </c>
      <c r="I1761" s="148"/>
      <c r="L1761" s="144"/>
      <c r="M1761" s="149"/>
      <c r="T1761" s="150"/>
      <c r="AT1761" s="146" t="s">
        <v>176</v>
      </c>
      <c r="AU1761" s="146" t="s">
        <v>84</v>
      </c>
      <c r="AV1761" s="12" t="s">
        <v>14</v>
      </c>
      <c r="AW1761" s="12" t="s">
        <v>37</v>
      </c>
      <c r="AX1761" s="12" t="s">
        <v>75</v>
      </c>
      <c r="AY1761" s="146" t="s">
        <v>165</v>
      </c>
    </row>
    <row r="1762" spans="2:65" s="13" customFormat="1">
      <c r="B1762" s="151"/>
      <c r="D1762" s="145" t="s">
        <v>176</v>
      </c>
      <c r="E1762" s="152" t="s">
        <v>19</v>
      </c>
      <c r="F1762" s="153" t="s">
        <v>2010</v>
      </c>
      <c r="H1762" s="154">
        <v>57.155000000000001</v>
      </c>
      <c r="I1762" s="155"/>
      <c r="L1762" s="151"/>
      <c r="M1762" s="156"/>
      <c r="T1762" s="157"/>
      <c r="AT1762" s="152" t="s">
        <v>176</v>
      </c>
      <c r="AU1762" s="152" t="s">
        <v>84</v>
      </c>
      <c r="AV1762" s="13" t="s">
        <v>84</v>
      </c>
      <c r="AW1762" s="13" t="s">
        <v>37</v>
      </c>
      <c r="AX1762" s="13" t="s">
        <v>75</v>
      </c>
      <c r="AY1762" s="152" t="s">
        <v>165</v>
      </c>
    </row>
    <row r="1763" spans="2:65" s="12" customFormat="1">
      <c r="B1763" s="144"/>
      <c r="D1763" s="145" t="s">
        <v>176</v>
      </c>
      <c r="E1763" s="146" t="s">
        <v>19</v>
      </c>
      <c r="F1763" s="147" t="s">
        <v>500</v>
      </c>
      <c r="H1763" s="146" t="s">
        <v>19</v>
      </c>
      <c r="I1763" s="148"/>
      <c r="L1763" s="144"/>
      <c r="M1763" s="149"/>
      <c r="T1763" s="150"/>
      <c r="AT1763" s="146" t="s">
        <v>176</v>
      </c>
      <c r="AU1763" s="146" t="s">
        <v>84</v>
      </c>
      <c r="AV1763" s="12" t="s">
        <v>14</v>
      </c>
      <c r="AW1763" s="12" t="s">
        <v>37</v>
      </c>
      <c r="AX1763" s="12" t="s">
        <v>75</v>
      </c>
      <c r="AY1763" s="146" t="s">
        <v>165</v>
      </c>
    </row>
    <row r="1764" spans="2:65" s="13" customFormat="1">
      <c r="B1764" s="151"/>
      <c r="D1764" s="145" t="s">
        <v>176</v>
      </c>
      <c r="E1764" s="152" t="s">
        <v>19</v>
      </c>
      <c r="F1764" s="153" t="s">
        <v>2011</v>
      </c>
      <c r="H1764" s="154">
        <v>23.236000000000001</v>
      </c>
      <c r="I1764" s="155"/>
      <c r="L1764" s="151"/>
      <c r="M1764" s="156"/>
      <c r="T1764" s="157"/>
      <c r="AT1764" s="152" t="s">
        <v>176</v>
      </c>
      <c r="AU1764" s="152" t="s">
        <v>84</v>
      </c>
      <c r="AV1764" s="13" t="s">
        <v>84</v>
      </c>
      <c r="AW1764" s="13" t="s">
        <v>37</v>
      </c>
      <c r="AX1764" s="13" t="s">
        <v>75</v>
      </c>
      <c r="AY1764" s="152" t="s">
        <v>165</v>
      </c>
    </row>
    <row r="1765" spans="2:65" s="12" customFormat="1">
      <c r="B1765" s="144"/>
      <c r="D1765" s="145" t="s">
        <v>176</v>
      </c>
      <c r="E1765" s="146" t="s">
        <v>19</v>
      </c>
      <c r="F1765" s="147" t="s">
        <v>2007</v>
      </c>
      <c r="H1765" s="146" t="s">
        <v>19</v>
      </c>
      <c r="I1765" s="148"/>
      <c r="L1765" s="144"/>
      <c r="M1765" s="149"/>
      <c r="T1765" s="150"/>
      <c r="AT1765" s="146" t="s">
        <v>176</v>
      </c>
      <c r="AU1765" s="146" t="s">
        <v>84</v>
      </c>
      <c r="AV1765" s="12" t="s">
        <v>14</v>
      </c>
      <c r="AW1765" s="12" t="s">
        <v>37</v>
      </c>
      <c r="AX1765" s="12" t="s">
        <v>75</v>
      </c>
      <c r="AY1765" s="146" t="s">
        <v>165</v>
      </c>
    </row>
    <row r="1766" spans="2:65" s="13" customFormat="1">
      <c r="B1766" s="151"/>
      <c r="D1766" s="145" t="s">
        <v>176</v>
      </c>
      <c r="E1766" s="152" t="s">
        <v>19</v>
      </c>
      <c r="F1766" s="153" t="s">
        <v>1982</v>
      </c>
      <c r="H1766" s="154">
        <v>33.344000000000001</v>
      </c>
      <c r="I1766" s="155"/>
      <c r="L1766" s="151"/>
      <c r="M1766" s="156"/>
      <c r="T1766" s="157"/>
      <c r="AT1766" s="152" t="s">
        <v>176</v>
      </c>
      <c r="AU1766" s="152" t="s">
        <v>84</v>
      </c>
      <c r="AV1766" s="13" t="s">
        <v>84</v>
      </c>
      <c r="AW1766" s="13" t="s">
        <v>37</v>
      </c>
      <c r="AX1766" s="13" t="s">
        <v>75</v>
      </c>
      <c r="AY1766" s="152" t="s">
        <v>165</v>
      </c>
    </row>
    <row r="1767" spans="2:65" s="12" customFormat="1">
      <c r="B1767" s="144"/>
      <c r="D1767" s="145" t="s">
        <v>176</v>
      </c>
      <c r="E1767" s="146" t="s">
        <v>19</v>
      </c>
      <c r="F1767" s="147" t="s">
        <v>328</v>
      </c>
      <c r="H1767" s="146" t="s">
        <v>19</v>
      </c>
      <c r="I1767" s="148"/>
      <c r="L1767" s="144"/>
      <c r="M1767" s="149"/>
      <c r="T1767" s="150"/>
      <c r="AT1767" s="146" t="s">
        <v>176</v>
      </c>
      <c r="AU1767" s="146" t="s">
        <v>84</v>
      </c>
      <c r="AV1767" s="12" t="s">
        <v>14</v>
      </c>
      <c r="AW1767" s="12" t="s">
        <v>37</v>
      </c>
      <c r="AX1767" s="12" t="s">
        <v>75</v>
      </c>
      <c r="AY1767" s="146" t="s">
        <v>165</v>
      </c>
    </row>
    <row r="1768" spans="2:65" s="13" customFormat="1">
      <c r="B1768" s="151"/>
      <c r="D1768" s="145" t="s">
        <v>176</v>
      </c>
      <c r="E1768" s="152" t="s">
        <v>19</v>
      </c>
      <c r="F1768" s="153" t="s">
        <v>1160</v>
      </c>
      <c r="H1768" s="154">
        <v>186.53299999999999</v>
      </c>
      <c r="I1768" s="155"/>
      <c r="L1768" s="151"/>
      <c r="M1768" s="156"/>
      <c r="T1768" s="157"/>
      <c r="AT1768" s="152" t="s">
        <v>176</v>
      </c>
      <c r="AU1768" s="152" t="s">
        <v>84</v>
      </c>
      <c r="AV1768" s="13" t="s">
        <v>84</v>
      </c>
      <c r="AW1768" s="13" t="s">
        <v>37</v>
      </c>
      <c r="AX1768" s="13" t="s">
        <v>75</v>
      </c>
      <c r="AY1768" s="152" t="s">
        <v>165</v>
      </c>
    </row>
    <row r="1769" spans="2:65" s="14" customFormat="1">
      <c r="B1769" s="158"/>
      <c r="D1769" s="145" t="s">
        <v>176</v>
      </c>
      <c r="E1769" s="159" t="s">
        <v>19</v>
      </c>
      <c r="F1769" s="160" t="s">
        <v>179</v>
      </c>
      <c r="H1769" s="161">
        <v>333.56900000000002</v>
      </c>
      <c r="I1769" s="162"/>
      <c r="L1769" s="158"/>
      <c r="M1769" s="163"/>
      <c r="T1769" s="164"/>
      <c r="AT1769" s="159" t="s">
        <v>176</v>
      </c>
      <c r="AU1769" s="159" t="s">
        <v>84</v>
      </c>
      <c r="AV1769" s="14" t="s">
        <v>172</v>
      </c>
      <c r="AW1769" s="14" t="s">
        <v>37</v>
      </c>
      <c r="AX1769" s="14" t="s">
        <v>14</v>
      </c>
      <c r="AY1769" s="159" t="s">
        <v>165</v>
      </c>
    </row>
    <row r="1770" spans="2:65" s="1" customFormat="1" ht="24.15" customHeight="1">
      <c r="B1770" s="32"/>
      <c r="C1770" s="165" t="s">
        <v>2012</v>
      </c>
      <c r="D1770" s="165" t="s">
        <v>349</v>
      </c>
      <c r="E1770" s="166" t="s">
        <v>1995</v>
      </c>
      <c r="F1770" s="167" t="s">
        <v>1996</v>
      </c>
      <c r="G1770" s="168" t="s">
        <v>1991</v>
      </c>
      <c r="H1770" s="169">
        <v>350.24700000000001</v>
      </c>
      <c r="I1770" s="170"/>
      <c r="J1770" s="171">
        <f>ROUND(I1770*H1770,2)</f>
        <v>0</v>
      </c>
      <c r="K1770" s="167" t="s">
        <v>171</v>
      </c>
      <c r="L1770" s="172"/>
      <c r="M1770" s="173" t="s">
        <v>19</v>
      </c>
      <c r="N1770" s="174" t="s">
        <v>46</v>
      </c>
      <c r="P1770" s="136">
        <f>O1770*H1770</f>
        <v>0</v>
      </c>
      <c r="Q1770" s="136">
        <v>1E-3</v>
      </c>
      <c r="R1770" s="136">
        <f>Q1770*H1770</f>
        <v>0.35024700000000003</v>
      </c>
      <c r="S1770" s="136">
        <v>0</v>
      </c>
      <c r="T1770" s="137">
        <f>S1770*H1770</f>
        <v>0</v>
      </c>
      <c r="AR1770" s="138" t="s">
        <v>380</v>
      </c>
      <c r="AT1770" s="138" t="s">
        <v>349</v>
      </c>
      <c r="AU1770" s="138" t="s">
        <v>84</v>
      </c>
      <c r="AY1770" s="17" t="s">
        <v>165</v>
      </c>
      <c r="BE1770" s="139">
        <f>IF(N1770="základní",J1770,0)</f>
        <v>0</v>
      </c>
      <c r="BF1770" s="139">
        <f>IF(N1770="snížená",J1770,0)</f>
        <v>0</v>
      </c>
      <c r="BG1770" s="139">
        <f>IF(N1770="zákl. přenesená",J1770,0)</f>
        <v>0</v>
      </c>
      <c r="BH1770" s="139">
        <f>IF(N1770="sníž. přenesená",J1770,0)</f>
        <v>0</v>
      </c>
      <c r="BI1770" s="139">
        <f>IF(N1770="nulová",J1770,0)</f>
        <v>0</v>
      </c>
      <c r="BJ1770" s="17" t="s">
        <v>14</v>
      </c>
      <c r="BK1770" s="139">
        <f>ROUND(I1770*H1770,2)</f>
        <v>0</v>
      </c>
      <c r="BL1770" s="17" t="s">
        <v>277</v>
      </c>
      <c r="BM1770" s="138" t="s">
        <v>2013</v>
      </c>
    </row>
    <row r="1771" spans="2:65" s="13" customFormat="1">
      <c r="B1771" s="151"/>
      <c r="D1771" s="145" t="s">
        <v>176</v>
      </c>
      <c r="F1771" s="153" t="s">
        <v>2014</v>
      </c>
      <c r="H1771" s="154">
        <v>350.24700000000001</v>
      </c>
      <c r="I1771" s="155"/>
      <c r="L1771" s="151"/>
      <c r="M1771" s="156"/>
      <c r="T1771" s="157"/>
      <c r="AT1771" s="152" t="s">
        <v>176</v>
      </c>
      <c r="AU1771" s="152" t="s">
        <v>84</v>
      </c>
      <c r="AV1771" s="13" t="s">
        <v>84</v>
      </c>
      <c r="AW1771" s="13" t="s">
        <v>4</v>
      </c>
      <c r="AX1771" s="13" t="s">
        <v>14</v>
      </c>
      <c r="AY1771" s="152" t="s">
        <v>165</v>
      </c>
    </row>
    <row r="1772" spans="2:65" s="1" customFormat="1" ht="24.15" customHeight="1">
      <c r="B1772" s="32"/>
      <c r="C1772" s="127" t="s">
        <v>2015</v>
      </c>
      <c r="D1772" s="127" t="s">
        <v>167</v>
      </c>
      <c r="E1772" s="128" t="s">
        <v>2016</v>
      </c>
      <c r="F1772" s="129" t="s">
        <v>2017</v>
      </c>
      <c r="G1772" s="130" t="s">
        <v>170</v>
      </c>
      <c r="H1772" s="131">
        <v>31.779</v>
      </c>
      <c r="I1772" s="132"/>
      <c r="J1772" s="133">
        <f>ROUND(I1772*H1772,2)</f>
        <v>0</v>
      </c>
      <c r="K1772" s="129" t="s">
        <v>171</v>
      </c>
      <c r="L1772" s="32"/>
      <c r="M1772" s="134" t="s">
        <v>19</v>
      </c>
      <c r="N1772" s="135" t="s">
        <v>46</v>
      </c>
      <c r="P1772" s="136">
        <f>O1772*H1772</f>
        <v>0</v>
      </c>
      <c r="Q1772" s="136">
        <v>0</v>
      </c>
      <c r="R1772" s="136">
        <f>Q1772*H1772</f>
        <v>0</v>
      </c>
      <c r="S1772" s="136">
        <v>0</v>
      </c>
      <c r="T1772" s="137">
        <f>S1772*H1772</f>
        <v>0</v>
      </c>
      <c r="AR1772" s="138" t="s">
        <v>277</v>
      </c>
      <c r="AT1772" s="138" t="s">
        <v>167</v>
      </c>
      <c r="AU1772" s="138" t="s">
        <v>84</v>
      </c>
      <c r="AY1772" s="17" t="s">
        <v>165</v>
      </c>
      <c r="BE1772" s="139">
        <f>IF(N1772="základní",J1772,0)</f>
        <v>0</v>
      </c>
      <c r="BF1772" s="139">
        <f>IF(N1772="snížená",J1772,0)</f>
        <v>0</v>
      </c>
      <c r="BG1772" s="139">
        <f>IF(N1772="zákl. přenesená",J1772,0)</f>
        <v>0</v>
      </c>
      <c r="BH1772" s="139">
        <f>IF(N1772="sníž. přenesená",J1772,0)</f>
        <v>0</v>
      </c>
      <c r="BI1772" s="139">
        <f>IF(N1772="nulová",J1772,0)</f>
        <v>0</v>
      </c>
      <c r="BJ1772" s="17" t="s">
        <v>14</v>
      </c>
      <c r="BK1772" s="139">
        <f>ROUND(I1772*H1772,2)</f>
        <v>0</v>
      </c>
      <c r="BL1772" s="17" t="s">
        <v>277</v>
      </c>
      <c r="BM1772" s="138" t="s">
        <v>2018</v>
      </c>
    </row>
    <row r="1773" spans="2:65" s="1" customFormat="1">
      <c r="B1773" s="32"/>
      <c r="D1773" s="140" t="s">
        <v>174</v>
      </c>
      <c r="F1773" s="141" t="s">
        <v>2019</v>
      </c>
      <c r="I1773" s="142"/>
      <c r="L1773" s="32"/>
      <c r="M1773" s="143"/>
      <c r="T1773" s="53"/>
      <c r="AT1773" s="17" t="s">
        <v>174</v>
      </c>
      <c r="AU1773" s="17" t="s">
        <v>84</v>
      </c>
    </row>
    <row r="1774" spans="2:65" s="12" customFormat="1">
      <c r="B1774" s="144"/>
      <c r="D1774" s="145" t="s">
        <v>176</v>
      </c>
      <c r="E1774" s="146" t="s">
        <v>19</v>
      </c>
      <c r="F1774" s="147" t="s">
        <v>2020</v>
      </c>
      <c r="H1774" s="146" t="s">
        <v>19</v>
      </c>
      <c r="I1774" s="148"/>
      <c r="L1774" s="144"/>
      <c r="M1774" s="149"/>
      <c r="T1774" s="150"/>
      <c r="AT1774" s="146" t="s">
        <v>176</v>
      </c>
      <c r="AU1774" s="146" t="s">
        <v>84</v>
      </c>
      <c r="AV1774" s="12" t="s">
        <v>14</v>
      </c>
      <c r="AW1774" s="12" t="s">
        <v>37</v>
      </c>
      <c r="AX1774" s="12" t="s">
        <v>75</v>
      </c>
      <c r="AY1774" s="146" t="s">
        <v>165</v>
      </c>
    </row>
    <row r="1775" spans="2:65" s="13" customFormat="1">
      <c r="B1775" s="151"/>
      <c r="D1775" s="145" t="s">
        <v>176</v>
      </c>
      <c r="E1775" s="152" t="s">
        <v>19</v>
      </c>
      <c r="F1775" s="153" t="s">
        <v>276</v>
      </c>
      <c r="H1775" s="154">
        <v>18</v>
      </c>
      <c r="I1775" s="155"/>
      <c r="L1775" s="151"/>
      <c r="M1775" s="156"/>
      <c r="T1775" s="157"/>
      <c r="AT1775" s="152" t="s">
        <v>176</v>
      </c>
      <c r="AU1775" s="152" t="s">
        <v>84</v>
      </c>
      <c r="AV1775" s="13" t="s">
        <v>84</v>
      </c>
      <c r="AW1775" s="13" t="s">
        <v>37</v>
      </c>
      <c r="AX1775" s="13" t="s">
        <v>75</v>
      </c>
      <c r="AY1775" s="152" t="s">
        <v>165</v>
      </c>
    </row>
    <row r="1776" spans="2:65" s="12" customFormat="1" ht="20.399999999999999">
      <c r="B1776" s="144"/>
      <c r="D1776" s="145" t="s">
        <v>176</v>
      </c>
      <c r="E1776" s="146" t="s">
        <v>19</v>
      </c>
      <c r="F1776" s="147" t="s">
        <v>1898</v>
      </c>
      <c r="H1776" s="146" t="s">
        <v>19</v>
      </c>
      <c r="I1776" s="148"/>
      <c r="L1776" s="144"/>
      <c r="M1776" s="149"/>
      <c r="T1776" s="150"/>
      <c r="AT1776" s="146" t="s">
        <v>176</v>
      </c>
      <c r="AU1776" s="146" t="s">
        <v>84</v>
      </c>
      <c r="AV1776" s="12" t="s">
        <v>14</v>
      </c>
      <c r="AW1776" s="12" t="s">
        <v>37</v>
      </c>
      <c r="AX1776" s="12" t="s">
        <v>75</v>
      </c>
      <c r="AY1776" s="146" t="s">
        <v>165</v>
      </c>
    </row>
    <row r="1777" spans="2:65" s="13" customFormat="1">
      <c r="B1777" s="151"/>
      <c r="D1777" s="145" t="s">
        <v>176</v>
      </c>
      <c r="E1777" s="152" t="s">
        <v>19</v>
      </c>
      <c r="F1777" s="153" t="s">
        <v>1259</v>
      </c>
      <c r="H1777" s="154">
        <v>13.779</v>
      </c>
      <c r="I1777" s="155"/>
      <c r="L1777" s="151"/>
      <c r="M1777" s="156"/>
      <c r="T1777" s="157"/>
      <c r="AT1777" s="152" t="s">
        <v>176</v>
      </c>
      <c r="AU1777" s="152" t="s">
        <v>84</v>
      </c>
      <c r="AV1777" s="13" t="s">
        <v>84</v>
      </c>
      <c r="AW1777" s="13" t="s">
        <v>37</v>
      </c>
      <c r="AX1777" s="13" t="s">
        <v>75</v>
      </c>
      <c r="AY1777" s="152" t="s">
        <v>165</v>
      </c>
    </row>
    <row r="1778" spans="2:65" s="14" customFormat="1">
      <c r="B1778" s="158"/>
      <c r="D1778" s="145" t="s">
        <v>176</v>
      </c>
      <c r="E1778" s="159" t="s">
        <v>19</v>
      </c>
      <c r="F1778" s="160" t="s">
        <v>179</v>
      </c>
      <c r="H1778" s="161">
        <v>31.779</v>
      </c>
      <c r="I1778" s="162"/>
      <c r="L1778" s="158"/>
      <c r="M1778" s="163"/>
      <c r="T1778" s="164"/>
      <c r="AT1778" s="159" t="s">
        <v>176</v>
      </c>
      <c r="AU1778" s="159" t="s">
        <v>84</v>
      </c>
      <c r="AV1778" s="14" t="s">
        <v>172</v>
      </c>
      <c r="AW1778" s="14" t="s">
        <v>37</v>
      </c>
      <c r="AX1778" s="14" t="s">
        <v>14</v>
      </c>
      <c r="AY1778" s="159" t="s">
        <v>165</v>
      </c>
    </row>
    <row r="1779" spans="2:65" s="1" customFormat="1" ht="16.5" customHeight="1">
      <c r="B1779" s="32"/>
      <c r="C1779" s="165" t="s">
        <v>2021</v>
      </c>
      <c r="D1779" s="165" t="s">
        <v>349</v>
      </c>
      <c r="E1779" s="166" t="s">
        <v>2022</v>
      </c>
      <c r="F1779" s="167" t="s">
        <v>2023</v>
      </c>
      <c r="G1779" s="168" t="s">
        <v>170</v>
      </c>
      <c r="H1779" s="169">
        <v>33.368000000000002</v>
      </c>
      <c r="I1779" s="170"/>
      <c r="J1779" s="171">
        <f>ROUND(I1779*H1779,2)</f>
        <v>0</v>
      </c>
      <c r="K1779" s="167" t="s">
        <v>171</v>
      </c>
      <c r="L1779" s="172"/>
      <c r="M1779" s="173" t="s">
        <v>19</v>
      </c>
      <c r="N1779" s="174" t="s">
        <v>46</v>
      </c>
      <c r="P1779" s="136">
        <f>O1779*H1779</f>
        <v>0</v>
      </c>
      <c r="Q1779" s="136">
        <v>5.0000000000000001E-4</v>
      </c>
      <c r="R1779" s="136">
        <f>Q1779*H1779</f>
        <v>1.6684000000000001E-2</v>
      </c>
      <c r="S1779" s="136">
        <v>0</v>
      </c>
      <c r="T1779" s="137">
        <f>S1779*H1779</f>
        <v>0</v>
      </c>
      <c r="AR1779" s="138" t="s">
        <v>380</v>
      </c>
      <c r="AT1779" s="138" t="s">
        <v>349</v>
      </c>
      <c r="AU1779" s="138" t="s">
        <v>84</v>
      </c>
      <c r="AY1779" s="17" t="s">
        <v>165</v>
      </c>
      <c r="BE1779" s="139">
        <f>IF(N1779="základní",J1779,0)</f>
        <v>0</v>
      </c>
      <c r="BF1779" s="139">
        <f>IF(N1779="snížená",J1779,0)</f>
        <v>0</v>
      </c>
      <c r="BG1779" s="139">
        <f>IF(N1779="zákl. přenesená",J1779,0)</f>
        <v>0</v>
      </c>
      <c r="BH1779" s="139">
        <f>IF(N1779="sníž. přenesená",J1779,0)</f>
        <v>0</v>
      </c>
      <c r="BI1779" s="139">
        <f>IF(N1779="nulová",J1779,0)</f>
        <v>0</v>
      </c>
      <c r="BJ1779" s="17" t="s">
        <v>14</v>
      </c>
      <c r="BK1779" s="139">
        <f>ROUND(I1779*H1779,2)</f>
        <v>0</v>
      </c>
      <c r="BL1779" s="17" t="s">
        <v>277</v>
      </c>
      <c r="BM1779" s="138" t="s">
        <v>2024</v>
      </c>
    </row>
    <row r="1780" spans="2:65" s="13" customFormat="1">
      <c r="B1780" s="151"/>
      <c r="D1780" s="145" t="s">
        <v>176</v>
      </c>
      <c r="F1780" s="153" t="s">
        <v>2025</v>
      </c>
      <c r="H1780" s="154">
        <v>33.368000000000002</v>
      </c>
      <c r="I1780" s="155"/>
      <c r="L1780" s="151"/>
      <c r="M1780" s="156"/>
      <c r="T1780" s="157"/>
      <c r="AT1780" s="152" t="s">
        <v>176</v>
      </c>
      <c r="AU1780" s="152" t="s">
        <v>84</v>
      </c>
      <c r="AV1780" s="13" t="s">
        <v>84</v>
      </c>
      <c r="AW1780" s="13" t="s">
        <v>4</v>
      </c>
      <c r="AX1780" s="13" t="s">
        <v>14</v>
      </c>
      <c r="AY1780" s="152" t="s">
        <v>165</v>
      </c>
    </row>
    <row r="1781" spans="2:65" s="1" customFormat="1" ht="24.15" customHeight="1">
      <c r="B1781" s="32"/>
      <c r="C1781" s="127" t="s">
        <v>2026</v>
      </c>
      <c r="D1781" s="127" t="s">
        <v>167</v>
      </c>
      <c r="E1781" s="128" t="s">
        <v>2027</v>
      </c>
      <c r="F1781" s="129" t="s">
        <v>2028</v>
      </c>
      <c r="G1781" s="130" t="s">
        <v>170</v>
      </c>
      <c r="H1781" s="131">
        <v>18.655000000000001</v>
      </c>
      <c r="I1781" s="132"/>
      <c r="J1781" s="133">
        <f>ROUND(I1781*H1781,2)</f>
        <v>0</v>
      </c>
      <c r="K1781" s="129" t="s">
        <v>171</v>
      </c>
      <c r="L1781" s="32"/>
      <c r="M1781" s="134" t="s">
        <v>19</v>
      </c>
      <c r="N1781" s="135" t="s">
        <v>46</v>
      </c>
      <c r="P1781" s="136">
        <f>O1781*H1781</f>
        <v>0</v>
      </c>
      <c r="Q1781" s="136">
        <v>0</v>
      </c>
      <c r="R1781" s="136">
        <f>Q1781*H1781</f>
        <v>0</v>
      </c>
      <c r="S1781" s="136">
        <v>0</v>
      </c>
      <c r="T1781" s="137">
        <f>S1781*H1781</f>
        <v>0</v>
      </c>
      <c r="AR1781" s="138" t="s">
        <v>277</v>
      </c>
      <c r="AT1781" s="138" t="s">
        <v>167</v>
      </c>
      <c r="AU1781" s="138" t="s">
        <v>84</v>
      </c>
      <c r="AY1781" s="17" t="s">
        <v>165</v>
      </c>
      <c r="BE1781" s="139">
        <f>IF(N1781="základní",J1781,0)</f>
        <v>0</v>
      </c>
      <c r="BF1781" s="139">
        <f>IF(N1781="snížená",J1781,0)</f>
        <v>0</v>
      </c>
      <c r="BG1781" s="139">
        <f>IF(N1781="zákl. přenesená",J1781,0)</f>
        <v>0</v>
      </c>
      <c r="BH1781" s="139">
        <f>IF(N1781="sníž. přenesená",J1781,0)</f>
        <v>0</v>
      </c>
      <c r="BI1781" s="139">
        <f>IF(N1781="nulová",J1781,0)</f>
        <v>0</v>
      </c>
      <c r="BJ1781" s="17" t="s">
        <v>14</v>
      </c>
      <c r="BK1781" s="139">
        <f>ROUND(I1781*H1781,2)</f>
        <v>0</v>
      </c>
      <c r="BL1781" s="17" t="s">
        <v>277</v>
      </c>
      <c r="BM1781" s="138" t="s">
        <v>2029</v>
      </c>
    </row>
    <row r="1782" spans="2:65" s="1" customFormat="1">
      <c r="B1782" s="32"/>
      <c r="D1782" s="140" t="s">
        <v>174</v>
      </c>
      <c r="F1782" s="141" t="s">
        <v>2030</v>
      </c>
      <c r="I1782" s="142"/>
      <c r="L1782" s="32"/>
      <c r="M1782" s="143"/>
      <c r="T1782" s="53"/>
      <c r="AT1782" s="17" t="s">
        <v>174</v>
      </c>
      <c r="AU1782" s="17" t="s">
        <v>84</v>
      </c>
    </row>
    <row r="1783" spans="2:65" s="12" customFormat="1" ht="20.399999999999999">
      <c r="B1783" s="144"/>
      <c r="D1783" s="145" t="s">
        <v>176</v>
      </c>
      <c r="E1783" s="146" t="s">
        <v>19</v>
      </c>
      <c r="F1783" s="147" t="s">
        <v>2004</v>
      </c>
      <c r="H1783" s="146" t="s">
        <v>19</v>
      </c>
      <c r="I1783" s="148"/>
      <c r="L1783" s="144"/>
      <c r="M1783" s="149"/>
      <c r="T1783" s="150"/>
      <c r="AT1783" s="146" t="s">
        <v>176</v>
      </c>
      <c r="AU1783" s="146" t="s">
        <v>84</v>
      </c>
      <c r="AV1783" s="12" t="s">
        <v>14</v>
      </c>
      <c r="AW1783" s="12" t="s">
        <v>37</v>
      </c>
      <c r="AX1783" s="12" t="s">
        <v>75</v>
      </c>
      <c r="AY1783" s="146" t="s">
        <v>165</v>
      </c>
    </row>
    <row r="1784" spans="2:65" s="13" customFormat="1">
      <c r="B1784" s="151"/>
      <c r="D1784" s="145" t="s">
        <v>176</v>
      </c>
      <c r="E1784" s="152" t="s">
        <v>19</v>
      </c>
      <c r="F1784" s="153" t="s">
        <v>2031</v>
      </c>
      <c r="H1784" s="154">
        <v>11.635</v>
      </c>
      <c r="I1784" s="155"/>
      <c r="L1784" s="151"/>
      <c r="M1784" s="156"/>
      <c r="T1784" s="157"/>
      <c r="AT1784" s="152" t="s">
        <v>176</v>
      </c>
      <c r="AU1784" s="152" t="s">
        <v>84</v>
      </c>
      <c r="AV1784" s="13" t="s">
        <v>84</v>
      </c>
      <c r="AW1784" s="13" t="s">
        <v>37</v>
      </c>
      <c r="AX1784" s="13" t="s">
        <v>75</v>
      </c>
      <c r="AY1784" s="152" t="s">
        <v>165</v>
      </c>
    </row>
    <row r="1785" spans="2:65" s="12" customFormat="1">
      <c r="B1785" s="144"/>
      <c r="D1785" s="145" t="s">
        <v>176</v>
      </c>
      <c r="E1785" s="146" t="s">
        <v>19</v>
      </c>
      <c r="F1785" s="147" t="s">
        <v>577</v>
      </c>
      <c r="H1785" s="146" t="s">
        <v>19</v>
      </c>
      <c r="I1785" s="148"/>
      <c r="L1785" s="144"/>
      <c r="M1785" s="149"/>
      <c r="T1785" s="150"/>
      <c r="AT1785" s="146" t="s">
        <v>176</v>
      </c>
      <c r="AU1785" s="146" t="s">
        <v>84</v>
      </c>
      <c r="AV1785" s="12" t="s">
        <v>14</v>
      </c>
      <c r="AW1785" s="12" t="s">
        <v>37</v>
      </c>
      <c r="AX1785" s="12" t="s">
        <v>75</v>
      </c>
      <c r="AY1785" s="146" t="s">
        <v>165</v>
      </c>
    </row>
    <row r="1786" spans="2:65" s="13" customFormat="1">
      <c r="B1786" s="151"/>
      <c r="D1786" s="145" t="s">
        <v>176</v>
      </c>
      <c r="E1786" s="152" t="s">
        <v>19</v>
      </c>
      <c r="F1786" s="153" t="s">
        <v>2032</v>
      </c>
      <c r="H1786" s="154">
        <v>7.02</v>
      </c>
      <c r="I1786" s="155"/>
      <c r="L1786" s="151"/>
      <c r="M1786" s="156"/>
      <c r="T1786" s="157"/>
      <c r="AT1786" s="152" t="s">
        <v>176</v>
      </c>
      <c r="AU1786" s="152" t="s">
        <v>84</v>
      </c>
      <c r="AV1786" s="13" t="s">
        <v>84</v>
      </c>
      <c r="AW1786" s="13" t="s">
        <v>37</v>
      </c>
      <c r="AX1786" s="13" t="s">
        <v>75</v>
      </c>
      <c r="AY1786" s="152" t="s">
        <v>165</v>
      </c>
    </row>
    <row r="1787" spans="2:65" s="14" customFormat="1">
      <c r="B1787" s="158"/>
      <c r="D1787" s="145" t="s">
        <v>176</v>
      </c>
      <c r="E1787" s="159" t="s">
        <v>19</v>
      </c>
      <c r="F1787" s="160" t="s">
        <v>179</v>
      </c>
      <c r="H1787" s="161">
        <v>18.655000000000001</v>
      </c>
      <c r="I1787" s="162"/>
      <c r="L1787" s="158"/>
      <c r="M1787" s="163"/>
      <c r="T1787" s="164"/>
      <c r="AT1787" s="159" t="s">
        <v>176</v>
      </c>
      <c r="AU1787" s="159" t="s">
        <v>84</v>
      </c>
      <c r="AV1787" s="14" t="s">
        <v>172</v>
      </c>
      <c r="AW1787" s="14" t="s">
        <v>37</v>
      </c>
      <c r="AX1787" s="14" t="s">
        <v>14</v>
      </c>
      <c r="AY1787" s="159" t="s">
        <v>165</v>
      </c>
    </row>
    <row r="1788" spans="2:65" s="1" customFormat="1" ht="49.2" customHeight="1">
      <c r="B1788" s="32"/>
      <c r="C1788" s="127" t="s">
        <v>2033</v>
      </c>
      <c r="D1788" s="127" t="s">
        <v>167</v>
      </c>
      <c r="E1788" s="128" t="s">
        <v>2034</v>
      </c>
      <c r="F1788" s="129" t="s">
        <v>2035</v>
      </c>
      <c r="G1788" s="130" t="s">
        <v>182</v>
      </c>
      <c r="H1788" s="131">
        <v>1</v>
      </c>
      <c r="I1788" s="132"/>
      <c r="J1788" s="133">
        <f>ROUND(I1788*H1788,2)</f>
        <v>0</v>
      </c>
      <c r="K1788" s="129" t="s">
        <v>171</v>
      </c>
      <c r="L1788" s="32"/>
      <c r="M1788" s="134" t="s">
        <v>19</v>
      </c>
      <c r="N1788" s="135" t="s">
        <v>46</v>
      </c>
      <c r="P1788" s="136">
        <f>O1788*H1788</f>
        <v>0</v>
      </c>
      <c r="Q1788" s="136">
        <v>1E-4</v>
      </c>
      <c r="R1788" s="136">
        <f>Q1788*H1788</f>
        <v>1E-4</v>
      </c>
      <c r="S1788" s="136">
        <v>0</v>
      </c>
      <c r="T1788" s="137">
        <f>S1788*H1788</f>
        <v>0</v>
      </c>
      <c r="AR1788" s="138" t="s">
        <v>277</v>
      </c>
      <c r="AT1788" s="138" t="s">
        <v>167</v>
      </c>
      <c r="AU1788" s="138" t="s">
        <v>84</v>
      </c>
      <c r="AY1788" s="17" t="s">
        <v>165</v>
      </c>
      <c r="BE1788" s="139">
        <f>IF(N1788="základní",J1788,0)</f>
        <v>0</v>
      </c>
      <c r="BF1788" s="139">
        <f>IF(N1788="snížená",J1788,0)</f>
        <v>0</v>
      </c>
      <c r="BG1788" s="139">
        <f>IF(N1788="zákl. přenesená",J1788,0)</f>
        <v>0</v>
      </c>
      <c r="BH1788" s="139">
        <f>IF(N1788="sníž. přenesená",J1788,0)</f>
        <v>0</v>
      </c>
      <c r="BI1788" s="139">
        <f>IF(N1788="nulová",J1788,0)</f>
        <v>0</v>
      </c>
      <c r="BJ1788" s="17" t="s">
        <v>14</v>
      </c>
      <c r="BK1788" s="139">
        <f>ROUND(I1788*H1788,2)</f>
        <v>0</v>
      </c>
      <c r="BL1788" s="17" t="s">
        <v>277</v>
      </c>
      <c r="BM1788" s="138" t="s">
        <v>2036</v>
      </c>
    </row>
    <row r="1789" spans="2:65" s="1" customFormat="1">
      <c r="B1789" s="32"/>
      <c r="D1789" s="140" t="s">
        <v>174</v>
      </c>
      <c r="F1789" s="141" t="s">
        <v>2037</v>
      </c>
      <c r="I1789" s="142"/>
      <c r="L1789" s="32"/>
      <c r="M1789" s="143"/>
      <c r="T1789" s="53"/>
      <c r="AT1789" s="17" t="s">
        <v>174</v>
      </c>
      <c r="AU1789" s="17" t="s">
        <v>84</v>
      </c>
    </row>
    <row r="1790" spans="2:65" s="12" customFormat="1">
      <c r="B1790" s="144"/>
      <c r="D1790" s="145" t="s">
        <v>176</v>
      </c>
      <c r="E1790" s="146" t="s">
        <v>19</v>
      </c>
      <c r="F1790" s="147" t="s">
        <v>1696</v>
      </c>
      <c r="H1790" s="146" t="s">
        <v>19</v>
      </c>
      <c r="I1790" s="148"/>
      <c r="L1790" s="144"/>
      <c r="M1790" s="149"/>
      <c r="T1790" s="150"/>
      <c r="AT1790" s="146" t="s">
        <v>176</v>
      </c>
      <c r="AU1790" s="146" t="s">
        <v>84</v>
      </c>
      <c r="AV1790" s="12" t="s">
        <v>14</v>
      </c>
      <c r="AW1790" s="12" t="s">
        <v>37</v>
      </c>
      <c r="AX1790" s="12" t="s">
        <v>75</v>
      </c>
      <c r="AY1790" s="146" t="s">
        <v>165</v>
      </c>
    </row>
    <row r="1791" spans="2:65" s="13" customFormat="1">
      <c r="B1791" s="151"/>
      <c r="D1791" s="145" t="s">
        <v>176</v>
      </c>
      <c r="E1791" s="152" t="s">
        <v>19</v>
      </c>
      <c r="F1791" s="153" t="s">
        <v>14</v>
      </c>
      <c r="H1791" s="154">
        <v>1</v>
      </c>
      <c r="I1791" s="155"/>
      <c r="L1791" s="151"/>
      <c r="M1791" s="156"/>
      <c r="T1791" s="157"/>
      <c r="AT1791" s="152" t="s">
        <v>176</v>
      </c>
      <c r="AU1791" s="152" t="s">
        <v>84</v>
      </c>
      <c r="AV1791" s="13" t="s">
        <v>84</v>
      </c>
      <c r="AW1791" s="13" t="s">
        <v>37</v>
      </c>
      <c r="AX1791" s="13" t="s">
        <v>75</v>
      </c>
      <c r="AY1791" s="152" t="s">
        <v>165</v>
      </c>
    </row>
    <row r="1792" spans="2:65" s="14" customFormat="1">
      <c r="B1792" s="158"/>
      <c r="D1792" s="145" t="s">
        <v>176</v>
      </c>
      <c r="E1792" s="159" t="s">
        <v>19</v>
      </c>
      <c r="F1792" s="160" t="s">
        <v>179</v>
      </c>
      <c r="H1792" s="161">
        <v>1</v>
      </c>
      <c r="I1792" s="162"/>
      <c r="L1792" s="158"/>
      <c r="M1792" s="163"/>
      <c r="T1792" s="164"/>
      <c r="AT1792" s="159" t="s">
        <v>176</v>
      </c>
      <c r="AU1792" s="159" t="s">
        <v>84</v>
      </c>
      <c r="AV1792" s="14" t="s">
        <v>172</v>
      </c>
      <c r="AW1792" s="14" t="s">
        <v>37</v>
      </c>
      <c r="AX1792" s="14" t="s">
        <v>14</v>
      </c>
      <c r="AY1792" s="159" t="s">
        <v>165</v>
      </c>
    </row>
    <row r="1793" spans="2:65" s="1" customFormat="1" ht="16.5" customHeight="1">
      <c r="B1793" s="32"/>
      <c r="C1793" s="165" t="s">
        <v>2038</v>
      </c>
      <c r="D1793" s="165" t="s">
        <v>349</v>
      </c>
      <c r="E1793" s="166" t="s">
        <v>2039</v>
      </c>
      <c r="F1793" s="167" t="s">
        <v>2040</v>
      </c>
      <c r="G1793" s="168" t="s">
        <v>182</v>
      </c>
      <c r="H1793" s="169">
        <v>1</v>
      </c>
      <c r="I1793" s="170"/>
      <c r="J1793" s="171">
        <f>ROUND(I1793*H1793,2)</f>
        <v>0</v>
      </c>
      <c r="K1793" s="167" t="s">
        <v>19</v>
      </c>
      <c r="L1793" s="172"/>
      <c r="M1793" s="173" t="s">
        <v>19</v>
      </c>
      <c r="N1793" s="174" t="s">
        <v>46</v>
      </c>
      <c r="P1793" s="136">
        <f>O1793*H1793</f>
        <v>0</v>
      </c>
      <c r="Q1793" s="136">
        <v>1E-4</v>
      </c>
      <c r="R1793" s="136">
        <f>Q1793*H1793</f>
        <v>1E-4</v>
      </c>
      <c r="S1793" s="136">
        <v>0</v>
      </c>
      <c r="T1793" s="137">
        <f>S1793*H1793</f>
        <v>0</v>
      </c>
      <c r="AR1793" s="138" t="s">
        <v>380</v>
      </c>
      <c r="AT1793" s="138" t="s">
        <v>349</v>
      </c>
      <c r="AU1793" s="138" t="s">
        <v>84</v>
      </c>
      <c r="AY1793" s="17" t="s">
        <v>165</v>
      </c>
      <c r="BE1793" s="139">
        <f>IF(N1793="základní",J1793,0)</f>
        <v>0</v>
      </c>
      <c r="BF1793" s="139">
        <f>IF(N1793="snížená",J1793,0)</f>
        <v>0</v>
      </c>
      <c r="BG1793" s="139">
        <f>IF(N1793="zákl. přenesená",J1793,0)</f>
        <v>0</v>
      </c>
      <c r="BH1793" s="139">
        <f>IF(N1793="sníž. přenesená",J1793,0)</f>
        <v>0</v>
      </c>
      <c r="BI1793" s="139">
        <f>IF(N1793="nulová",J1793,0)</f>
        <v>0</v>
      </c>
      <c r="BJ1793" s="17" t="s">
        <v>14</v>
      </c>
      <c r="BK1793" s="139">
        <f>ROUND(I1793*H1793,2)</f>
        <v>0</v>
      </c>
      <c r="BL1793" s="17" t="s">
        <v>277</v>
      </c>
      <c r="BM1793" s="138" t="s">
        <v>2041</v>
      </c>
    </row>
    <row r="1794" spans="2:65" s="12" customFormat="1">
      <c r="B1794" s="144"/>
      <c r="D1794" s="145" t="s">
        <v>176</v>
      </c>
      <c r="E1794" s="146" t="s">
        <v>19</v>
      </c>
      <c r="F1794" s="147" t="s">
        <v>1696</v>
      </c>
      <c r="H1794" s="146" t="s">
        <v>19</v>
      </c>
      <c r="I1794" s="148"/>
      <c r="L1794" s="144"/>
      <c r="M1794" s="149"/>
      <c r="T1794" s="150"/>
      <c r="AT1794" s="146" t="s">
        <v>176</v>
      </c>
      <c r="AU1794" s="146" t="s">
        <v>84</v>
      </c>
      <c r="AV1794" s="12" t="s">
        <v>14</v>
      </c>
      <c r="AW1794" s="12" t="s">
        <v>37</v>
      </c>
      <c r="AX1794" s="12" t="s">
        <v>75</v>
      </c>
      <c r="AY1794" s="146" t="s">
        <v>165</v>
      </c>
    </row>
    <row r="1795" spans="2:65" s="13" customFormat="1">
      <c r="B1795" s="151"/>
      <c r="D1795" s="145" t="s">
        <v>176</v>
      </c>
      <c r="E1795" s="152" t="s">
        <v>19</v>
      </c>
      <c r="F1795" s="153" t="s">
        <v>14</v>
      </c>
      <c r="H1795" s="154">
        <v>1</v>
      </c>
      <c r="I1795" s="155"/>
      <c r="L1795" s="151"/>
      <c r="M1795" s="156"/>
      <c r="T1795" s="157"/>
      <c r="AT1795" s="152" t="s">
        <v>176</v>
      </c>
      <c r="AU1795" s="152" t="s">
        <v>84</v>
      </c>
      <c r="AV1795" s="13" t="s">
        <v>84</v>
      </c>
      <c r="AW1795" s="13" t="s">
        <v>37</v>
      </c>
      <c r="AX1795" s="13" t="s">
        <v>75</v>
      </c>
      <c r="AY1795" s="152" t="s">
        <v>165</v>
      </c>
    </row>
    <row r="1796" spans="2:65" s="14" customFormat="1">
      <c r="B1796" s="158"/>
      <c r="D1796" s="145" t="s">
        <v>176</v>
      </c>
      <c r="E1796" s="159" t="s">
        <v>19</v>
      </c>
      <c r="F1796" s="160" t="s">
        <v>179</v>
      </c>
      <c r="H1796" s="161">
        <v>1</v>
      </c>
      <c r="I1796" s="162"/>
      <c r="L1796" s="158"/>
      <c r="M1796" s="163"/>
      <c r="T1796" s="164"/>
      <c r="AT1796" s="159" t="s">
        <v>176</v>
      </c>
      <c r="AU1796" s="159" t="s">
        <v>84</v>
      </c>
      <c r="AV1796" s="14" t="s">
        <v>172</v>
      </c>
      <c r="AW1796" s="14" t="s">
        <v>37</v>
      </c>
      <c r="AX1796" s="14" t="s">
        <v>14</v>
      </c>
      <c r="AY1796" s="159" t="s">
        <v>165</v>
      </c>
    </row>
    <row r="1797" spans="2:65" s="1" customFormat="1" ht="33" customHeight="1">
      <c r="B1797" s="32"/>
      <c r="C1797" s="127" t="s">
        <v>2042</v>
      </c>
      <c r="D1797" s="127" t="s">
        <v>167</v>
      </c>
      <c r="E1797" s="128" t="s">
        <v>2043</v>
      </c>
      <c r="F1797" s="129" t="s">
        <v>2044</v>
      </c>
      <c r="G1797" s="130" t="s">
        <v>700</v>
      </c>
      <c r="H1797" s="131">
        <v>62.8</v>
      </c>
      <c r="I1797" s="132"/>
      <c r="J1797" s="133">
        <f>ROUND(I1797*H1797,2)</f>
        <v>0</v>
      </c>
      <c r="K1797" s="129" t="s">
        <v>171</v>
      </c>
      <c r="L1797" s="32"/>
      <c r="M1797" s="134" t="s">
        <v>19</v>
      </c>
      <c r="N1797" s="135" t="s">
        <v>46</v>
      </c>
      <c r="P1797" s="136">
        <f>O1797*H1797</f>
        <v>0</v>
      </c>
      <c r="Q1797" s="136">
        <v>2.0000000000000001E-4</v>
      </c>
      <c r="R1797" s="136">
        <f>Q1797*H1797</f>
        <v>1.256E-2</v>
      </c>
      <c r="S1797" s="136">
        <v>0</v>
      </c>
      <c r="T1797" s="137">
        <f>S1797*H1797</f>
        <v>0</v>
      </c>
      <c r="AR1797" s="138" t="s">
        <v>277</v>
      </c>
      <c r="AT1797" s="138" t="s">
        <v>167</v>
      </c>
      <c r="AU1797" s="138" t="s">
        <v>84</v>
      </c>
      <c r="AY1797" s="17" t="s">
        <v>165</v>
      </c>
      <c r="BE1797" s="139">
        <f>IF(N1797="základní",J1797,0)</f>
        <v>0</v>
      </c>
      <c r="BF1797" s="139">
        <f>IF(N1797="snížená",J1797,0)</f>
        <v>0</v>
      </c>
      <c r="BG1797" s="139">
        <f>IF(N1797="zákl. přenesená",J1797,0)</f>
        <v>0</v>
      </c>
      <c r="BH1797" s="139">
        <f>IF(N1797="sníž. přenesená",J1797,0)</f>
        <v>0</v>
      </c>
      <c r="BI1797" s="139">
        <f>IF(N1797="nulová",J1797,0)</f>
        <v>0</v>
      </c>
      <c r="BJ1797" s="17" t="s">
        <v>14</v>
      </c>
      <c r="BK1797" s="139">
        <f>ROUND(I1797*H1797,2)</f>
        <v>0</v>
      </c>
      <c r="BL1797" s="17" t="s">
        <v>277</v>
      </c>
      <c r="BM1797" s="138" t="s">
        <v>2045</v>
      </c>
    </row>
    <row r="1798" spans="2:65" s="1" customFormat="1">
      <c r="B1798" s="32"/>
      <c r="D1798" s="140" t="s">
        <v>174</v>
      </c>
      <c r="F1798" s="141" t="s">
        <v>2046</v>
      </c>
      <c r="I1798" s="142"/>
      <c r="L1798" s="32"/>
      <c r="M1798" s="143"/>
      <c r="T1798" s="53"/>
      <c r="AT1798" s="17" t="s">
        <v>174</v>
      </c>
      <c r="AU1798" s="17" t="s">
        <v>84</v>
      </c>
    </row>
    <row r="1799" spans="2:65" s="12" customFormat="1">
      <c r="B1799" s="144"/>
      <c r="D1799" s="145" t="s">
        <v>176</v>
      </c>
      <c r="E1799" s="146" t="s">
        <v>19</v>
      </c>
      <c r="F1799" s="147" t="s">
        <v>2047</v>
      </c>
      <c r="H1799" s="146" t="s">
        <v>19</v>
      </c>
      <c r="I1799" s="148"/>
      <c r="L1799" s="144"/>
      <c r="M1799" s="149"/>
      <c r="T1799" s="150"/>
      <c r="AT1799" s="146" t="s">
        <v>176</v>
      </c>
      <c r="AU1799" s="146" t="s">
        <v>84</v>
      </c>
      <c r="AV1799" s="12" t="s">
        <v>14</v>
      </c>
      <c r="AW1799" s="12" t="s">
        <v>37</v>
      </c>
      <c r="AX1799" s="12" t="s">
        <v>75</v>
      </c>
      <c r="AY1799" s="146" t="s">
        <v>165</v>
      </c>
    </row>
    <row r="1800" spans="2:65" s="13" customFormat="1">
      <c r="B1800" s="151"/>
      <c r="D1800" s="145" t="s">
        <v>176</v>
      </c>
      <c r="E1800" s="152" t="s">
        <v>19</v>
      </c>
      <c r="F1800" s="153" t="s">
        <v>2048</v>
      </c>
      <c r="H1800" s="154">
        <v>62.8</v>
      </c>
      <c r="I1800" s="155"/>
      <c r="L1800" s="151"/>
      <c r="M1800" s="156"/>
      <c r="T1800" s="157"/>
      <c r="AT1800" s="152" t="s">
        <v>176</v>
      </c>
      <c r="AU1800" s="152" t="s">
        <v>84</v>
      </c>
      <c r="AV1800" s="13" t="s">
        <v>84</v>
      </c>
      <c r="AW1800" s="13" t="s">
        <v>37</v>
      </c>
      <c r="AX1800" s="13" t="s">
        <v>75</v>
      </c>
      <c r="AY1800" s="152" t="s">
        <v>165</v>
      </c>
    </row>
    <row r="1801" spans="2:65" s="14" customFormat="1">
      <c r="B1801" s="158"/>
      <c r="D1801" s="145" t="s">
        <v>176</v>
      </c>
      <c r="E1801" s="159" t="s">
        <v>19</v>
      </c>
      <c r="F1801" s="160" t="s">
        <v>179</v>
      </c>
      <c r="H1801" s="161">
        <v>62.8</v>
      </c>
      <c r="I1801" s="162"/>
      <c r="L1801" s="158"/>
      <c r="M1801" s="163"/>
      <c r="T1801" s="164"/>
      <c r="AT1801" s="159" t="s">
        <v>176</v>
      </c>
      <c r="AU1801" s="159" t="s">
        <v>84</v>
      </c>
      <c r="AV1801" s="14" t="s">
        <v>172</v>
      </c>
      <c r="AW1801" s="14" t="s">
        <v>37</v>
      </c>
      <c r="AX1801" s="14" t="s">
        <v>14</v>
      </c>
      <c r="AY1801" s="159" t="s">
        <v>165</v>
      </c>
    </row>
    <row r="1802" spans="2:65" s="1" customFormat="1" ht="37.950000000000003" customHeight="1">
      <c r="B1802" s="32"/>
      <c r="C1802" s="165" t="s">
        <v>2049</v>
      </c>
      <c r="D1802" s="165" t="s">
        <v>349</v>
      </c>
      <c r="E1802" s="166" t="s">
        <v>1958</v>
      </c>
      <c r="F1802" s="167" t="s">
        <v>1959</v>
      </c>
      <c r="G1802" s="168" t="s">
        <v>170</v>
      </c>
      <c r="H1802" s="169">
        <v>39.564</v>
      </c>
      <c r="I1802" s="170"/>
      <c r="J1802" s="171">
        <f>ROUND(I1802*H1802,2)</f>
        <v>0</v>
      </c>
      <c r="K1802" s="167" t="s">
        <v>171</v>
      </c>
      <c r="L1802" s="172"/>
      <c r="M1802" s="173" t="s">
        <v>19</v>
      </c>
      <c r="N1802" s="174" t="s">
        <v>46</v>
      </c>
      <c r="P1802" s="136">
        <f>O1802*H1802</f>
        <v>0</v>
      </c>
      <c r="Q1802" s="136">
        <v>4.7999999999999996E-3</v>
      </c>
      <c r="R1802" s="136">
        <f>Q1802*H1802</f>
        <v>0.18990719999999997</v>
      </c>
      <c r="S1802" s="136">
        <v>0</v>
      </c>
      <c r="T1802" s="137">
        <f>S1802*H1802</f>
        <v>0</v>
      </c>
      <c r="AR1802" s="138" t="s">
        <v>380</v>
      </c>
      <c r="AT1802" s="138" t="s">
        <v>349</v>
      </c>
      <c r="AU1802" s="138" t="s">
        <v>84</v>
      </c>
      <c r="AY1802" s="17" t="s">
        <v>165</v>
      </c>
      <c r="BE1802" s="139">
        <f>IF(N1802="základní",J1802,0)</f>
        <v>0</v>
      </c>
      <c r="BF1802" s="139">
        <f>IF(N1802="snížená",J1802,0)</f>
        <v>0</v>
      </c>
      <c r="BG1802" s="139">
        <f>IF(N1802="zákl. přenesená",J1802,0)</f>
        <v>0</v>
      </c>
      <c r="BH1802" s="139">
        <f>IF(N1802="sníž. přenesená",J1802,0)</f>
        <v>0</v>
      </c>
      <c r="BI1802" s="139">
        <f>IF(N1802="nulová",J1802,0)</f>
        <v>0</v>
      </c>
      <c r="BJ1802" s="17" t="s">
        <v>14</v>
      </c>
      <c r="BK1802" s="139">
        <f>ROUND(I1802*H1802,2)</f>
        <v>0</v>
      </c>
      <c r="BL1802" s="17" t="s">
        <v>277</v>
      </c>
      <c r="BM1802" s="138" t="s">
        <v>2050</v>
      </c>
    </row>
    <row r="1803" spans="2:65" s="13" customFormat="1">
      <c r="B1803" s="151"/>
      <c r="D1803" s="145" t="s">
        <v>176</v>
      </c>
      <c r="F1803" s="153" t="s">
        <v>2051</v>
      </c>
      <c r="H1803" s="154">
        <v>39.564</v>
      </c>
      <c r="I1803" s="155"/>
      <c r="L1803" s="151"/>
      <c r="M1803" s="156"/>
      <c r="T1803" s="157"/>
      <c r="AT1803" s="152" t="s">
        <v>176</v>
      </c>
      <c r="AU1803" s="152" t="s">
        <v>84</v>
      </c>
      <c r="AV1803" s="13" t="s">
        <v>84</v>
      </c>
      <c r="AW1803" s="13" t="s">
        <v>4</v>
      </c>
      <c r="AX1803" s="13" t="s">
        <v>14</v>
      </c>
      <c r="AY1803" s="152" t="s">
        <v>165</v>
      </c>
    </row>
    <row r="1804" spans="2:65" s="1" customFormat="1" ht="49.2" customHeight="1">
      <c r="B1804" s="32"/>
      <c r="C1804" s="127" t="s">
        <v>2052</v>
      </c>
      <c r="D1804" s="127" t="s">
        <v>167</v>
      </c>
      <c r="E1804" s="128" t="s">
        <v>2053</v>
      </c>
      <c r="F1804" s="129" t="s">
        <v>2054</v>
      </c>
      <c r="G1804" s="130" t="s">
        <v>307</v>
      </c>
      <c r="H1804" s="131">
        <v>7</v>
      </c>
      <c r="I1804" s="132"/>
      <c r="J1804" s="133">
        <f>ROUND(I1804*H1804,2)</f>
        <v>0</v>
      </c>
      <c r="K1804" s="129" t="s">
        <v>171</v>
      </c>
      <c r="L1804" s="32"/>
      <c r="M1804" s="134" t="s">
        <v>19</v>
      </c>
      <c r="N1804" s="135" t="s">
        <v>46</v>
      </c>
      <c r="P1804" s="136">
        <f>O1804*H1804</f>
        <v>0</v>
      </c>
      <c r="Q1804" s="136">
        <v>0</v>
      </c>
      <c r="R1804" s="136">
        <f>Q1804*H1804</f>
        <v>0</v>
      </c>
      <c r="S1804" s="136">
        <v>0</v>
      </c>
      <c r="T1804" s="137">
        <f>S1804*H1804</f>
        <v>0</v>
      </c>
      <c r="AR1804" s="138" t="s">
        <v>277</v>
      </c>
      <c r="AT1804" s="138" t="s">
        <v>167</v>
      </c>
      <c r="AU1804" s="138" t="s">
        <v>84</v>
      </c>
      <c r="AY1804" s="17" t="s">
        <v>165</v>
      </c>
      <c r="BE1804" s="139">
        <f>IF(N1804="základní",J1804,0)</f>
        <v>0</v>
      </c>
      <c r="BF1804" s="139">
        <f>IF(N1804="snížená",J1804,0)</f>
        <v>0</v>
      </c>
      <c r="BG1804" s="139">
        <f>IF(N1804="zákl. přenesená",J1804,0)</f>
        <v>0</v>
      </c>
      <c r="BH1804" s="139">
        <f>IF(N1804="sníž. přenesená",J1804,0)</f>
        <v>0</v>
      </c>
      <c r="BI1804" s="139">
        <f>IF(N1804="nulová",J1804,0)</f>
        <v>0</v>
      </c>
      <c r="BJ1804" s="17" t="s">
        <v>14</v>
      </c>
      <c r="BK1804" s="139">
        <f>ROUND(I1804*H1804,2)</f>
        <v>0</v>
      </c>
      <c r="BL1804" s="17" t="s">
        <v>277</v>
      </c>
      <c r="BM1804" s="138" t="s">
        <v>2055</v>
      </c>
    </row>
    <row r="1805" spans="2:65" s="1" customFormat="1">
      <c r="B1805" s="32"/>
      <c r="D1805" s="140" t="s">
        <v>174</v>
      </c>
      <c r="F1805" s="141" t="s">
        <v>2056</v>
      </c>
      <c r="I1805" s="142"/>
      <c r="L1805" s="32"/>
      <c r="M1805" s="143"/>
      <c r="T1805" s="53"/>
      <c r="AT1805" s="17" t="s">
        <v>174</v>
      </c>
      <c r="AU1805" s="17" t="s">
        <v>84</v>
      </c>
    </row>
    <row r="1806" spans="2:65" s="11" customFormat="1" ht="22.95" customHeight="1">
      <c r="B1806" s="115"/>
      <c r="D1806" s="116" t="s">
        <v>74</v>
      </c>
      <c r="E1806" s="125" t="s">
        <v>2057</v>
      </c>
      <c r="F1806" s="125" t="s">
        <v>2058</v>
      </c>
      <c r="I1806" s="118"/>
      <c r="J1806" s="126">
        <f>BK1806</f>
        <v>0</v>
      </c>
      <c r="L1806" s="115"/>
      <c r="M1806" s="120"/>
      <c r="P1806" s="121">
        <f>SUM(P1807:P1964)</f>
        <v>0</v>
      </c>
      <c r="R1806" s="121">
        <f>SUM(R1807:R1964)</f>
        <v>11.281158490000001</v>
      </c>
      <c r="T1806" s="122">
        <f>SUM(T1807:T1964)</f>
        <v>0.59670719999999999</v>
      </c>
      <c r="AR1806" s="116" t="s">
        <v>84</v>
      </c>
      <c r="AT1806" s="123" t="s">
        <v>74</v>
      </c>
      <c r="AU1806" s="123" t="s">
        <v>14</v>
      </c>
      <c r="AY1806" s="116" t="s">
        <v>165</v>
      </c>
      <c r="BK1806" s="124">
        <f>SUM(BK1807:BK1964)</f>
        <v>0</v>
      </c>
    </row>
    <row r="1807" spans="2:65" s="1" customFormat="1" ht="37.950000000000003" customHeight="1">
      <c r="B1807" s="32"/>
      <c r="C1807" s="127" t="s">
        <v>2059</v>
      </c>
      <c r="D1807" s="127" t="s">
        <v>167</v>
      </c>
      <c r="E1807" s="128" t="s">
        <v>2060</v>
      </c>
      <c r="F1807" s="129" t="s">
        <v>2061</v>
      </c>
      <c r="G1807" s="130" t="s">
        <v>170</v>
      </c>
      <c r="H1807" s="131">
        <v>298.86200000000002</v>
      </c>
      <c r="I1807" s="132"/>
      <c r="J1807" s="133">
        <f>ROUND(I1807*H1807,2)</f>
        <v>0</v>
      </c>
      <c r="K1807" s="129" t="s">
        <v>171</v>
      </c>
      <c r="L1807" s="32"/>
      <c r="M1807" s="134" t="s">
        <v>19</v>
      </c>
      <c r="N1807" s="135" t="s">
        <v>46</v>
      </c>
      <c r="P1807" s="136">
        <f>O1807*H1807</f>
        <v>0</v>
      </c>
      <c r="Q1807" s="136">
        <v>0</v>
      </c>
      <c r="R1807" s="136">
        <f>Q1807*H1807</f>
        <v>0</v>
      </c>
      <c r="S1807" s="136">
        <v>0</v>
      </c>
      <c r="T1807" s="137">
        <f>S1807*H1807</f>
        <v>0</v>
      </c>
      <c r="AR1807" s="138" t="s">
        <v>277</v>
      </c>
      <c r="AT1807" s="138" t="s">
        <v>167</v>
      </c>
      <c r="AU1807" s="138" t="s">
        <v>84</v>
      </c>
      <c r="AY1807" s="17" t="s">
        <v>165</v>
      </c>
      <c r="BE1807" s="139">
        <f>IF(N1807="základní",J1807,0)</f>
        <v>0</v>
      </c>
      <c r="BF1807" s="139">
        <f>IF(N1807="snížená",J1807,0)</f>
        <v>0</v>
      </c>
      <c r="BG1807" s="139">
        <f>IF(N1807="zákl. přenesená",J1807,0)</f>
        <v>0</v>
      </c>
      <c r="BH1807" s="139">
        <f>IF(N1807="sníž. přenesená",J1807,0)</f>
        <v>0</v>
      </c>
      <c r="BI1807" s="139">
        <f>IF(N1807="nulová",J1807,0)</f>
        <v>0</v>
      </c>
      <c r="BJ1807" s="17" t="s">
        <v>14</v>
      </c>
      <c r="BK1807" s="139">
        <f>ROUND(I1807*H1807,2)</f>
        <v>0</v>
      </c>
      <c r="BL1807" s="17" t="s">
        <v>277</v>
      </c>
      <c r="BM1807" s="138" t="s">
        <v>2062</v>
      </c>
    </row>
    <row r="1808" spans="2:65" s="1" customFormat="1">
      <c r="B1808" s="32"/>
      <c r="D1808" s="140" t="s">
        <v>174</v>
      </c>
      <c r="F1808" s="141" t="s">
        <v>2063</v>
      </c>
      <c r="I1808" s="142"/>
      <c r="L1808" s="32"/>
      <c r="M1808" s="143"/>
      <c r="T1808" s="53"/>
      <c r="AT1808" s="17" t="s">
        <v>174</v>
      </c>
      <c r="AU1808" s="17" t="s">
        <v>84</v>
      </c>
    </row>
    <row r="1809" spans="2:65" s="12" customFormat="1">
      <c r="B1809" s="144"/>
      <c r="D1809" s="145" t="s">
        <v>176</v>
      </c>
      <c r="E1809" s="146" t="s">
        <v>19</v>
      </c>
      <c r="F1809" s="147" t="s">
        <v>1167</v>
      </c>
      <c r="H1809" s="146" t="s">
        <v>19</v>
      </c>
      <c r="I1809" s="148"/>
      <c r="L1809" s="144"/>
      <c r="M1809" s="149"/>
      <c r="T1809" s="150"/>
      <c r="AT1809" s="146" t="s">
        <v>176</v>
      </c>
      <c r="AU1809" s="146" t="s">
        <v>84</v>
      </c>
      <c r="AV1809" s="12" t="s">
        <v>14</v>
      </c>
      <c r="AW1809" s="12" t="s">
        <v>37</v>
      </c>
      <c r="AX1809" s="12" t="s">
        <v>75</v>
      </c>
      <c r="AY1809" s="146" t="s">
        <v>165</v>
      </c>
    </row>
    <row r="1810" spans="2:65" s="13" customFormat="1">
      <c r="B1810" s="151"/>
      <c r="D1810" s="145" t="s">
        <v>176</v>
      </c>
      <c r="E1810" s="152" t="s">
        <v>19</v>
      </c>
      <c r="F1810" s="153" t="s">
        <v>2064</v>
      </c>
      <c r="H1810" s="154">
        <v>28.452000000000002</v>
      </c>
      <c r="I1810" s="155"/>
      <c r="L1810" s="151"/>
      <c r="M1810" s="156"/>
      <c r="T1810" s="157"/>
      <c r="AT1810" s="152" t="s">
        <v>176</v>
      </c>
      <c r="AU1810" s="152" t="s">
        <v>84</v>
      </c>
      <c r="AV1810" s="13" t="s">
        <v>84</v>
      </c>
      <c r="AW1810" s="13" t="s">
        <v>37</v>
      </c>
      <c r="AX1810" s="13" t="s">
        <v>75</v>
      </c>
      <c r="AY1810" s="152" t="s">
        <v>165</v>
      </c>
    </row>
    <row r="1811" spans="2:65" s="12" customFormat="1">
      <c r="B1811" s="144"/>
      <c r="D1811" s="145" t="s">
        <v>176</v>
      </c>
      <c r="E1811" s="146" t="s">
        <v>19</v>
      </c>
      <c r="F1811" s="147" t="s">
        <v>1473</v>
      </c>
      <c r="H1811" s="146" t="s">
        <v>19</v>
      </c>
      <c r="I1811" s="148"/>
      <c r="L1811" s="144"/>
      <c r="M1811" s="149"/>
      <c r="T1811" s="150"/>
      <c r="AT1811" s="146" t="s">
        <v>176</v>
      </c>
      <c r="AU1811" s="146" t="s">
        <v>84</v>
      </c>
      <c r="AV1811" s="12" t="s">
        <v>14</v>
      </c>
      <c r="AW1811" s="12" t="s">
        <v>37</v>
      </c>
      <c r="AX1811" s="12" t="s">
        <v>75</v>
      </c>
      <c r="AY1811" s="146" t="s">
        <v>165</v>
      </c>
    </row>
    <row r="1812" spans="2:65" s="13" customFormat="1">
      <c r="B1812" s="151"/>
      <c r="D1812" s="145" t="s">
        <v>176</v>
      </c>
      <c r="E1812" s="152" t="s">
        <v>19</v>
      </c>
      <c r="F1812" s="153" t="s">
        <v>1474</v>
      </c>
      <c r="H1812" s="154">
        <v>228.12200000000001</v>
      </c>
      <c r="I1812" s="155"/>
      <c r="L1812" s="151"/>
      <c r="M1812" s="156"/>
      <c r="T1812" s="157"/>
      <c r="AT1812" s="152" t="s">
        <v>176</v>
      </c>
      <c r="AU1812" s="152" t="s">
        <v>84</v>
      </c>
      <c r="AV1812" s="13" t="s">
        <v>84</v>
      </c>
      <c r="AW1812" s="13" t="s">
        <v>37</v>
      </c>
      <c r="AX1812" s="13" t="s">
        <v>75</v>
      </c>
      <c r="AY1812" s="152" t="s">
        <v>165</v>
      </c>
    </row>
    <row r="1813" spans="2:65" s="12" customFormat="1">
      <c r="B1813" s="144"/>
      <c r="D1813" s="145" t="s">
        <v>176</v>
      </c>
      <c r="E1813" s="146" t="s">
        <v>19</v>
      </c>
      <c r="F1813" s="147" t="s">
        <v>627</v>
      </c>
      <c r="H1813" s="146" t="s">
        <v>19</v>
      </c>
      <c r="I1813" s="148"/>
      <c r="L1813" s="144"/>
      <c r="M1813" s="149"/>
      <c r="T1813" s="150"/>
      <c r="AT1813" s="146" t="s">
        <v>176</v>
      </c>
      <c r="AU1813" s="146" t="s">
        <v>84</v>
      </c>
      <c r="AV1813" s="12" t="s">
        <v>14</v>
      </c>
      <c r="AW1813" s="12" t="s">
        <v>37</v>
      </c>
      <c r="AX1813" s="12" t="s">
        <v>75</v>
      </c>
      <c r="AY1813" s="146" t="s">
        <v>165</v>
      </c>
    </row>
    <row r="1814" spans="2:65" s="13" customFormat="1">
      <c r="B1814" s="151"/>
      <c r="D1814" s="145" t="s">
        <v>176</v>
      </c>
      <c r="E1814" s="152" t="s">
        <v>19</v>
      </c>
      <c r="F1814" s="153" t="s">
        <v>2065</v>
      </c>
      <c r="H1814" s="154">
        <v>40.188000000000002</v>
      </c>
      <c r="I1814" s="155"/>
      <c r="L1814" s="151"/>
      <c r="M1814" s="156"/>
      <c r="T1814" s="157"/>
      <c r="AT1814" s="152" t="s">
        <v>176</v>
      </c>
      <c r="AU1814" s="152" t="s">
        <v>84</v>
      </c>
      <c r="AV1814" s="13" t="s">
        <v>84</v>
      </c>
      <c r="AW1814" s="13" t="s">
        <v>37</v>
      </c>
      <c r="AX1814" s="13" t="s">
        <v>75</v>
      </c>
      <c r="AY1814" s="152" t="s">
        <v>165</v>
      </c>
    </row>
    <row r="1815" spans="2:65" s="12" customFormat="1" ht="20.399999999999999">
      <c r="B1815" s="144"/>
      <c r="D1815" s="145" t="s">
        <v>176</v>
      </c>
      <c r="E1815" s="146" t="s">
        <v>19</v>
      </c>
      <c r="F1815" s="147" t="s">
        <v>2066</v>
      </c>
      <c r="H1815" s="146" t="s">
        <v>19</v>
      </c>
      <c r="I1815" s="148"/>
      <c r="L1815" s="144"/>
      <c r="M1815" s="149"/>
      <c r="T1815" s="150"/>
      <c r="AT1815" s="146" t="s">
        <v>176</v>
      </c>
      <c r="AU1815" s="146" t="s">
        <v>84</v>
      </c>
      <c r="AV1815" s="12" t="s">
        <v>14</v>
      </c>
      <c r="AW1815" s="12" t="s">
        <v>37</v>
      </c>
      <c r="AX1815" s="12" t="s">
        <v>75</v>
      </c>
      <c r="AY1815" s="146" t="s">
        <v>165</v>
      </c>
    </row>
    <row r="1816" spans="2:65" s="13" customFormat="1">
      <c r="B1816" s="151"/>
      <c r="D1816" s="145" t="s">
        <v>176</v>
      </c>
      <c r="E1816" s="152" t="s">
        <v>19</v>
      </c>
      <c r="F1816" s="153" t="s">
        <v>2067</v>
      </c>
      <c r="H1816" s="154">
        <v>2.1</v>
      </c>
      <c r="I1816" s="155"/>
      <c r="L1816" s="151"/>
      <c r="M1816" s="156"/>
      <c r="T1816" s="157"/>
      <c r="AT1816" s="152" t="s">
        <v>176</v>
      </c>
      <c r="AU1816" s="152" t="s">
        <v>84</v>
      </c>
      <c r="AV1816" s="13" t="s">
        <v>84</v>
      </c>
      <c r="AW1816" s="13" t="s">
        <v>37</v>
      </c>
      <c r="AX1816" s="13" t="s">
        <v>75</v>
      </c>
      <c r="AY1816" s="152" t="s">
        <v>165</v>
      </c>
    </row>
    <row r="1817" spans="2:65" s="14" customFormat="1">
      <c r="B1817" s="158"/>
      <c r="D1817" s="145" t="s">
        <v>176</v>
      </c>
      <c r="E1817" s="159" t="s">
        <v>19</v>
      </c>
      <c r="F1817" s="160" t="s">
        <v>179</v>
      </c>
      <c r="H1817" s="161">
        <v>298.86200000000002</v>
      </c>
      <c r="I1817" s="162"/>
      <c r="L1817" s="158"/>
      <c r="M1817" s="163"/>
      <c r="T1817" s="164"/>
      <c r="AT1817" s="159" t="s">
        <v>176</v>
      </c>
      <c r="AU1817" s="159" t="s">
        <v>84</v>
      </c>
      <c r="AV1817" s="14" t="s">
        <v>172</v>
      </c>
      <c r="AW1817" s="14" t="s">
        <v>37</v>
      </c>
      <c r="AX1817" s="14" t="s">
        <v>14</v>
      </c>
      <c r="AY1817" s="159" t="s">
        <v>165</v>
      </c>
    </row>
    <row r="1818" spans="2:65" s="1" customFormat="1" ht="16.5" customHeight="1">
      <c r="B1818" s="32"/>
      <c r="C1818" s="165" t="s">
        <v>2068</v>
      </c>
      <c r="D1818" s="165" t="s">
        <v>349</v>
      </c>
      <c r="E1818" s="166" t="s">
        <v>1907</v>
      </c>
      <c r="F1818" s="167" t="s">
        <v>1908</v>
      </c>
      <c r="G1818" s="168" t="s">
        <v>307</v>
      </c>
      <c r="H1818" s="169">
        <v>7.3079999999999998</v>
      </c>
      <c r="I1818" s="170"/>
      <c r="J1818" s="171">
        <f>ROUND(I1818*H1818,2)</f>
        <v>0</v>
      </c>
      <c r="K1818" s="167" t="s">
        <v>171</v>
      </c>
      <c r="L1818" s="172"/>
      <c r="M1818" s="173" t="s">
        <v>19</v>
      </c>
      <c r="N1818" s="174" t="s">
        <v>46</v>
      </c>
      <c r="P1818" s="136">
        <f>O1818*H1818</f>
        <v>0</v>
      </c>
      <c r="Q1818" s="136">
        <v>1</v>
      </c>
      <c r="R1818" s="136">
        <f>Q1818*H1818</f>
        <v>7.3079999999999998</v>
      </c>
      <c r="S1818" s="136">
        <v>0</v>
      </c>
      <c r="T1818" s="137">
        <f>S1818*H1818</f>
        <v>0</v>
      </c>
      <c r="AR1818" s="138" t="s">
        <v>380</v>
      </c>
      <c r="AT1818" s="138" t="s">
        <v>349</v>
      </c>
      <c r="AU1818" s="138" t="s">
        <v>84</v>
      </c>
      <c r="AY1818" s="17" t="s">
        <v>165</v>
      </c>
      <c r="BE1818" s="139">
        <f>IF(N1818="základní",J1818,0)</f>
        <v>0</v>
      </c>
      <c r="BF1818" s="139">
        <f>IF(N1818="snížená",J1818,0)</f>
        <v>0</v>
      </c>
      <c r="BG1818" s="139">
        <f>IF(N1818="zákl. přenesená",J1818,0)</f>
        <v>0</v>
      </c>
      <c r="BH1818" s="139">
        <f>IF(N1818="sníž. přenesená",J1818,0)</f>
        <v>0</v>
      </c>
      <c r="BI1818" s="139">
        <f>IF(N1818="nulová",J1818,0)</f>
        <v>0</v>
      </c>
      <c r="BJ1818" s="17" t="s">
        <v>14</v>
      </c>
      <c r="BK1818" s="139">
        <f>ROUND(I1818*H1818,2)</f>
        <v>0</v>
      </c>
      <c r="BL1818" s="17" t="s">
        <v>277</v>
      </c>
      <c r="BM1818" s="138" t="s">
        <v>2069</v>
      </c>
    </row>
    <row r="1819" spans="2:65" s="13" customFormat="1" ht="20.399999999999999">
      <c r="B1819" s="151"/>
      <c r="D1819" s="145" t="s">
        <v>176</v>
      </c>
      <c r="F1819" s="153" t="s">
        <v>2070</v>
      </c>
      <c r="H1819" s="154">
        <v>7.3079999999999998</v>
      </c>
      <c r="I1819" s="155"/>
      <c r="L1819" s="151"/>
      <c r="M1819" s="156"/>
      <c r="T1819" s="157"/>
      <c r="AT1819" s="152" t="s">
        <v>176</v>
      </c>
      <c r="AU1819" s="152" t="s">
        <v>84</v>
      </c>
      <c r="AV1819" s="13" t="s">
        <v>84</v>
      </c>
      <c r="AW1819" s="13" t="s">
        <v>4</v>
      </c>
      <c r="AX1819" s="13" t="s">
        <v>14</v>
      </c>
      <c r="AY1819" s="152" t="s">
        <v>165</v>
      </c>
    </row>
    <row r="1820" spans="2:65" s="1" customFormat="1" ht="33" customHeight="1">
      <c r="B1820" s="32"/>
      <c r="C1820" s="127" t="s">
        <v>2071</v>
      </c>
      <c r="D1820" s="127" t="s">
        <v>167</v>
      </c>
      <c r="E1820" s="128" t="s">
        <v>2072</v>
      </c>
      <c r="F1820" s="129" t="s">
        <v>2073</v>
      </c>
      <c r="G1820" s="130" t="s">
        <v>170</v>
      </c>
      <c r="H1820" s="131">
        <v>5.25</v>
      </c>
      <c r="I1820" s="132"/>
      <c r="J1820" s="133">
        <f>ROUND(I1820*H1820,2)</f>
        <v>0</v>
      </c>
      <c r="K1820" s="129" t="s">
        <v>171</v>
      </c>
      <c r="L1820" s="32"/>
      <c r="M1820" s="134" t="s">
        <v>19</v>
      </c>
      <c r="N1820" s="135" t="s">
        <v>46</v>
      </c>
      <c r="P1820" s="136">
        <f>O1820*H1820</f>
        <v>0</v>
      </c>
      <c r="Q1820" s="136">
        <v>0</v>
      </c>
      <c r="R1820" s="136">
        <f>Q1820*H1820</f>
        <v>0</v>
      </c>
      <c r="S1820" s="136">
        <v>0</v>
      </c>
      <c r="T1820" s="137">
        <f>S1820*H1820</f>
        <v>0</v>
      </c>
      <c r="AR1820" s="138" t="s">
        <v>277</v>
      </c>
      <c r="AT1820" s="138" t="s">
        <v>167</v>
      </c>
      <c r="AU1820" s="138" t="s">
        <v>84</v>
      </c>
      <c r="AY1820" s="17" t="s">
        <v>165</v>
      </c>
      <c r="BE1820" s="139">
        <f>IF(N1820="základní",J1820,0)</f>
        <v>0</v>
      </c>
      <c r="BF1820" s="139">
        <f>IF(N1820="snížená",J1820,0)</f>
        <v>0</v>
      </c>
      <c r="BG1820" s="139">
        <f>IF(N1820="zákl. přenesená",J1820,0)</f>
        <v>0</v>
      </c>
      <c r="BH1820" s="139">
        <f>IF(N1820="sníž. přenesená",J1820,0)</f>
        <v>0</v>
      </c>
      <c r="BI1820" s="139">
        <f>IF(N1820="nulová",J1820,0)</f>
        <v>0</v>
      </c>
      <c r="BJ1820" s="17" t="s">
        <v>14</v>
      </c>
      <c r="BK1820" s="139">
        <f>ROUND(I1820*H1820,2)</f>
        <v>0</v>
      </c>
      <c r="BL1820" s="17" t="s">
        <v>277</v>
      </c>
      <c r="BM1820" s="138" t="s">
        <v>2074</v>
      </c>
    </row>
    <row r="1821" spans="2:65" s="1" customFormat="1">
      <c r="B1821" s="32"/>
      <c r="D1821" s="140" t="s">
        <v>174</v>
      </c>
      <c r="F1821" s="141" t="s">
        <v>2075</v>
      </c>
      <c r="I1821" s="142"/>
      <c r="L1821" s="32"/>
      <c r="M1821" s="143"/>
      <c r="T1821" s="53"/>
      <c r="AT1821" s="17" t="s">
        <v>174</v>
      </c>
      <c r="AU1821" s="17" t="s">
        <v>84</v>
      </c>
    </row>
    <row r="1822" spans="2:65" s="12" customFormat="1">
      <c r="B1822" s="144"/>
      <c r="D1822" s="145" t="s">
        <v>176</v>
      </c>
      <c r="E1822" s="146" t="s">
        <v>19</v>
      </c>
      <c r="F1822" s="147" t="s">
        <v>1169</v>
      </c>
      <c r="H1822" s="146" t="s">
        <v>19</v>
      </c>
      <c r="I1822" s="148"/>
      <c r="L1822" s="144"/>
      <c r="M1822" s="149"/>
      <c r="T1822" s="150"/>
      <c r="AT1822" s="146" t="s">
        <v>176</v>
      </c>
      <c r="AU1822" s="146" t="s">
        <v>84</v>
      </c>
      <c r="AV1822" s="12" t="s">
        <v>14</v>
      </c>
      <c r="AW1822" s="12" t="s">
        <v>37</v>
      </c>
      <c r="AX1822" s="12" t="s">
        <v>75</v>
      </c>
      <c r="AY1822" s="146" t="s">
        <v>165</v>
      </c>
    </row>
    <row r="1823" spans="2:65" s="13" customFormat="1">
      <c r="B1823" s="151"/>
      <c r="D1823" s="145" t="s">
        <v>176</v>
      </c>
      <c r="E1823" s="152" t="s">
        <v>19</v>
      </c>
      <c r="F1823" s="153" t="s">
        <v>1170</v>
      </c>
      <c r="H1823" s="154">
        <v>5.25</v>
      </c>
      <c r="I1823" s="155"/>
      <c r="L1823" s="151"/>
      <c r="M1823" s="156"/>
      <c r="T1823" s="157"/>
      <c r="AT1823" s="152" t="s">
        <v>176</v>
      </c>
      <c r="AU1823" s="152" t="s">
        <v>84</v>
      </c>
      <c r="AV1823" s="13" t="s">
        <v>84</v>
      </c>
      <c r="AW1823" s="13" t="s">
        <v>37</v>
      </c>
      <c r="AX1823" s="13" t="s">
        <v>75</v>
      </c>
      <c r="AY1823" s="152" t="s">
        <v>165</v>
      </c>
    </row>
    <row r="1824" spans="2:65" s="14" customFormat="1">
      <c r="B1824" s="158"/>
      <c r="D1824" s="145" t="s">
        <v>176</v>
      </c>
      <c r="E1824" s="159" t="s">
        <v>19</v>
      </c>
      <c r="F1824" s="160" t="s">
        <v>179</v>
      </c>
      <c r="H1824" s="161">
        <v>5.25</v>
      </c>
      <c r="I1824" s="162"/>
      <c r="L1824" s="158"/>
      <c r="M1824" s="163"/>
      <c r="T1824" s="164"/>
      <c r="AT1824" s="159" t="s">
        <v>176</v>
      </c>
      <c r="AU1824" s="159" t="s">
        <v>84</v>
      </c>
      <c r="AV1824" s="14" t="s">
        <v>172</v>
      </c>
      <c r="AW1824" s="14" t="s">
        <v>37</v>
      </c>
      <c r="AX1824" s="14" t="s">
        <v>14</v>
      </c>
      <c r="AY1824" s="159" t="s">
        <v>165</v>
      </c>
    </row>
    <row r="1825" spans="2:65" s="1" customFormat="1" ht="49.2" customHeight="1">
      <c r="B1825" s="32"/>
      <c r="C1825" s="165" t="s">
        <v>2076</v>
      </c>
      <c r="D1825" s="165" t="s">
        <v>349</v>
      </c>
      <c r="E1825" s="166" t="s">
        <v>2077</v>
      </c>
      <c r="F1825" s="167" t="s">
        <v>2078</v>
      </c>
      <c r="G1825" s="168" t="s">
        <v>170</v>
      </c>
      <c r="H1825" s="169">
        <v>6.1189999999999998</v>
      </c>
      <c r="I1825" s="170"/>
      <c r="J1825" s="171">
        <f>ROUND(I1825*H1825,2)</f>
        <v>0</v>
      </c>
      <c r="K1825" s="167" t="s">
        <v>171</v>
      </c>
      <c r="L1825" s="172"/>
      <c r="M1825" s="173" t="s">
        <v>19</v>
      </c>
      <c r="N1825" s="174" t="s">
        <v>46</v>
      </c>
      <c r="P1825" s="136">
        <f>O1825*H1825</f>
        <v>0</v>
      </c>
      <c r="Q1825" s="136">
        <v>4.0000000000000001E-3</v>
      </c>
      <c r="R1825" s="136">
        <f>Q1825*H1825</f>
        <v>2.4476000000000001E-2</v>
      </c>
      <c r="S1825" s="136">
        <v>0</v>
      </c>
      <c r="T1825" s="137">
        <f>S1825*H1825</f>
        <v>0</v>
      </c>
      <c r="AR1825" s="138" t="s">
        <v>380</v>
      </c>
      <c r="AT1825" s="138" t="s">
        <v>349</v>
      </c>
      <c r="AU1825" s="138" t="s">
        <v>84</v>
      </c>
      <c r="AY1825" s="17" t="s">
        <v>165</v>
      </c>
      <c r="BE1825" s="139">
        <f>IF(N1825="základní",J1825,0)</f>
        <v>0</v>
      </c>
      <c r="BF1825" s="139">
        <f>IF(N1825="snížená",J1825,0)</f>
        <v>0</v>
      </c>
      <c r="BG1825" s="139">
        <f>IF(N1825="zákl. přenesená",J1825,0)</f>
        <v>0</v>
      </c>
      <c r="BH1825" s="139">
        <f>IF(N1825="sníž. přenesená",J1825,0)</f>
        <v>0</v>
      </c>
      <c r="BI1825" s="139">
        <f>IF(N1825="nulová",J1825,0)</f>
        <v>0</v>
      </c>
      <c r="BJ1825" s="17" t="s">
        <v>14</v>
      </c>
      <c r="BK1825" s="139">
        <f>ROUND(I1825*H1825,2)</f>
        <v>0</v>
      </c>
      <c r="BL1825" s="17" t="s">
        <v>277</v>
      </c>
      <c r="BM1825" s="138" t="s">
        <v>2079</v>
      </c>
    </row>
    <row r="1826" spans="2:65" s="13" customFormat="1">
      <c r="B1826" s="151"/>
      <c r="D1826" s="145" t="s">
        <v>176</v>
      </c>
      <c r="F1826" s="153" t="s">
        <v>2080</v>
      </c>
      <c r="H1826" s="154">
        <v>6.1189999999999998</v>
      </c>
      <c r="I1826" s="155"/>
      <c r="L1826" s="151"/>
      <c r="M1826" s="156"/>
      <c r="T1826" s="157"/>
      <c r="AT1826" s="152" t="s">
        <v>176</v>
      </c>
      <c r="AU1826" s="152" t="s">
        <v>84</v>
      </c>
      <c r="AV1826" s="13" t="s">
        <v>84</v>
      </c>
      <c r="AW1826" s="13" t="s">
        <v>4</v>
      </c>
      <c r="AX1826" s="13" t="s">
        <v>14</v>
      </c>
      <c r="AY1826" s="152" t="s">
        <v>165</v>
      </c>
    </row>
    <row r="1827" spans="2:65" s="1" customFormat="1" ht="24.15" customHeight="1">
      <c r="B1827" s="32"/>
      <c r="C1827" s="127" t="s">
        <v>2081</v>
      </c>
      <c r="D1827" s="127" t="s">
        <v>167</v>
      </c>
      <c r="E1827" s="128" t="s">
        <v>2082</v>
      </c>
      <c r="F1827" s="129" t="s">
        <v>2083</v>
      </c>
      <c r="G1827" s="130" t="s">
        <v>170</v>
      </c>
      <c r="H1827" s="131">
        <v>298.86200000000002</v>
      </c>
      <c r="I1827" s="132"/>
      <c r="J1827" s="133">
        <f>ROUND(I1827*H1827,2)</f>
        <v>0</v>
      </c>
      <c r="K1827" s="129" t="s">
        <v>171</v>
      </c>
      <c r="L1827" s="32"/>
      <c r="M1827" s="134" t="s">
        <v>19</v>
      </c>
      <c r="N1827" s="135" t="s">
        <v>46</v>
      </c>
      <c r="P1827" s="136">
        <f>O1827*H1827</f>
        <v>0</v>
      </c>
      <c r="Q1827" s="136">
        <v>8.8000000000000003E-4</v>
      </c>
      <c r="R1827" s="136">
        <f>Q1827*H1827</f>
        <v>0.26299856000000005</v>
      </c>
      <c r="S1827" s="136">
        <v>0</v>
      </c>
      <c r="T1827" s="137">
        <f>S1827*H1827</f>
        <v>0</v>
      </c>
      <c r="AR1827" s="138" t="s">
        <v>277</v>
      </c>
      <c r="AT1827" s="138" t="s">
        <v>167</v>
      </c>
      <c r="AU1827" s="138" t="s">
        <v>84</v>
      </c>
      <c r="AY1827" s="17" t="s">
        <v>165</v>
      </c>
      <c r="BE1827" s="139">
        <f>IF(N1827="základní",J1827,0)</f>
        <v>0</v>
      </c>
      <c r="BF1827" s="139">
        <f>IF(N1827="snížená",J1827,0)</f>
        <v>0</v>
      </c>
      <c r="BG1827" s="139">
        <f>IF(N1827="zákl. přenesená",J1827,0)</f>
        <v>0</v>
      </c>
      <c r="BH1827" s="139">
        <f>IF(N1827="sníž. přenesená",J1827,0)</f>
        <v>0</v>
      </c>
      <c r="BI1827" s="139">
        <f>IF(N1827="nulová",J1827,0)</f>
        <v>0</v>
      </c>
      <c r="BJ1827" s="17" t="s">
        <v>14</v>
      </c>
      <c r="BK1827" s="139">
        <f>ROUND(I1827*H1827,2)</f>
        <v>0</v>
      </c>
      <c r="BL1827" s="17" t="s">
        <v>277</v>
      </c>
      <c r="BM1827" s="138" t="s">
        <v>2084</v>
      </c>
    </row>
    <row r="1828" spans="2:65" s="1" customFormat="1">
      <c r="B1828" s="32"/>
      <c r="D1828" s="140" t="s">
        <v>174</v>
      </c>
      <c r="F1828" s="141" t="s">
        <v>2085</v>
      </c>
      <c r="I1828" s="142"/>
      <c r="L1828" s="32"/>
      <c r="M1828" s="143"/>
      <c r="T1828" s="53"/>
      <c r="AT1828" s="17" t="s">
        <v>174</v>
      </c>
      <c r="AU1828" s="17" t="s">
        <v>84</v>
      </c>
    </row>
    <row r="1829" spans="2:65" s="12" customFormat="1">
      <c r="B1829" s="144"/>
      <c r="D1829" s="145" t="s">
        <v>176</v>
      </c>
      <c r="E1829" s="146" t="s">
        <v>19</v>
      </c>
      <c r="F1829" s="147" t="s">
        <v>1167</v>
      </c>
      <c r="H1829" s="146" t="s">
        <v>19</v>
      </c>
      <c r="I1829" s="148"/>
      <c r="L1829" s="144"/>
      <c r="M1829" s="149"/>
      <c r="T1829" s="150"/>
      <c r="AT1829" s="146" t="s">
        <v>176</v>
      </c>
      <c r="AU1829" s="146" t="s">
        <v>84</v>
      </c>
      <c r="AV1829" s="12" t="s">
        <v>14</v>
      </c>
      <c r="AW1829" s="12" t="s">
        <v>37</v>
      </c>
      <c r="AX1829" s="12" t="s">
        <v>75</v>
      </c>
      <c r="AY1829" s="146" t="s">
        <v>165</v>
      </c>
    </row>
    <row r="1830" spans="2:65" s="13" customFormat="1">
      <c r="B1830" s="151"/>
      <c r="D1830" s="145" t="s">
        <v>176</v>
      </c>
      <c r="E1830" s="152" t="s">
        <v>19</v>
      </c>
      <c r="F1830" s="153" t="s">
        <v>2064</v>
      </c>
      <c r="H1830" s="154">
        <v>28.452000000000002</v>
      </c>
      <c r="I1830" s="155"/>
      <c r="L1830" s="151"/>
      <c r="M1830" s="156"/>
      <c r="T1830" s="157"/>
      <c r="AT1830" s="152" t="s">
        <v>176</v>
      </c>
      <c r="AU1830" s="152" t="s">
        <v>84</v>
      </c>
      <c r="AV1830" s="13" t="s">
        <v>84</v>
      </c>
      <c r="AW1830" s="13" t="s">
        <v>37</v>
      </c>
      <c r="AX1830" s="13" t="s">
        <v>75</v>
      </c>
      <c r="AY1830" s="152" t="s">
        <v>165</v>
      </c>
    </row>
    <row r="1831" spans="2:65" s="12" customFormat="1">
      <c r="B1831" s="144"/>
      <c r="D1831" s="145" t="s">
        <v>176</v>
      </c>
      <c r="E1831" s="146" t="s">
        <v>19</v>
      </c>
      <c r="F1831" s="147" t="s">
        <v>1473</v>
      </c>
      <c r="H1831" s="146" t="s">
        <v>19</v>
      </c>
      <c r="I1831" s="148"/>
      <c r="L1831" s="144"/>
      <c r="M1831" s="149"/>
      <c r="T1831" s="150"/>
      <c r="AT1831" s="146" t="s">
        <v>176</v>
      </c>
      <c r="AU1831" s="146" t="s">
        <v>84</v>
      </c>
      <c r="AV1831" s="12" t="s">
        <v>14</v>
      </c>
      <c r="AW1831" s="12" t="s">
        <v>37</v>
      </c>
      <c r="AX1831" s="12" t="s">
        <v>75</v>
      </c>
      <c r="AY1831" s="146" t="s">
        <v>165</v>
      </c>
    </row>
    <row r="1832" spans="2:65" s="13" customFormat="1">
      <c r="B1832" s="151"/>
      <c r="D1832" s="145" t="s">
        <v>176</v>
      </c>
      <c r="E1832" s="152" t="s">
        <v>19</v>
      </c>
      <c r="F1832" s="153" t="s">
        <v>1474</v>
      </c>
      <c r="H1832" s="154">
        <v>228.12200000000001</v>
      </c>
      <c r="I1832" s="155"/>
      <c r="L1832" s="151"/>
      <c r="M1832" s="156"/>
      <c r="T1832" s="157"/>
      <c r="AT1832" s="152" t="s">
        <v>176</v>
      </c>
      <c r="AU1832" s="152" t="s">
        <v>84</v>
      </c>
      <c r="AV1832" s="13" t="s">
        <v>84</v>
      </c>
      <c r="AW1832" s="13" t="s">
        <v>37</v>
      </c>
      <c r="AX1832" s="13" t="s">
        <v>75</v>
      </c>
      <c r="AY1832" s="152" t="s">
        <v>165</v>
      </c>
    </row>
    <row r="1833" spans="2:65" s="12" customFormat="1">
      <c r="B1833" s="144"/>
      <c r="D1833" s="145" t="s">
        <v>176</v>
      </c>
      <c r="E1833" s="146" t="s">
        <v>19</v>
      </c>
      <c r="F1833" s="147" t="s">
        <v>627</v>
      </c>
      <c r="H1833" s="146" t="s">
        <v>19</v>
      </c>
      <c r="I1833" s="148"/>
      <c r="L1833" s="144"/>
      <c r="M1833" s="149"/>
      <c r="T1833" s="150"/>
      <c r="AT1833" s="146" t="s">
        <v>176</v>
      </c>
      <c r="AU1833" s="146" t="s">
        <v>84</v>
      </c>
      <c r="AV1833" s="12" t="s">
        <v>14</v>
      </c>
      <c r="AW1833" s="12" t="s">
        <v>37</v>
      </c>
      <c r="AX1833" s="12" t="s">
        <v>75</v>
      </c>
      <c r="AY1833" s="146" t="s">
        <v>165</v>
      </c>
    </row>
    <row r="1834" spans="2:65" s="13" customFormat="1">
      <c r="B1834" s="151"/>
      <c r="D1834" s="145" t="s">
        <v>176</v>
      </c>
      <c r="E1834" s="152" t="s">
        <v>19</v>
      </c>
      <c r="F1834" s="153" t="s">
        <v>2065</v>
      </c>
      <c r="H1834" s="154">
        <v>40.188000000000002</v>
      </c>
      <c r="I1834" s="155"/>
      <c r="L1834" s="151"/>
      <c r="M1834" s="156"/>
      <c r="T1834" s="157"/>
      <c r="AT1834" s="152" t="s">
        <v>176</v>
      </c>
      <c r="AU1834" s="152" t="s">
        <v>84</v>
      </c>
      <c r="AV1834" s="13" t="s">
        <v>84</v>
      </c>
      <c r="AW1834" s="13" t="s">
        <v>37</v>
      </c>
      <c r="AX1834" s="13" t="s">
        <v>75</v>
      </c>
      <c r="AY1834" s="152" t="s">
        <v>165</v>
      </c>
    </row>
    <row r="1835" spans="2:65" s="12" customFormat="1" ht="20.399999999999999">
      <c r="B1835" s="144"/>
      <c r="D1835" s="145" t="s">
        <v>176</v>
      </c>
      <c r="E1835" s="146" t="s">
        <v>19</v>
      </c>
      <c r="F1835" s="147" t="s">
        <v>2066</v>
      </c>
      <c r="H1835" s="146" t="s">
        <v>19</v>
      </c>
      <c r="I1835" s="148"/>
      <c r="L1835" s="144"/>
      <c r="M1835" s="149"/>
      <c r="T1835" s="150"/>
      <c r="AT1835" s="146" t="s">
        <v>176</v>
      </c>
      <c r="AU1835" s="146" t="s">
        <v>84</v>
      </c>
      <c r="AV1835" s="12" t="s">
        <v>14</v>
      </c>
      <c r="AW1835" s="12" t="s">
        <v>37</v>
      </c>
      <c r="AX1835" s="12" t="s">
        <v>75</v>
      </c>
      <c r="AY1835" s="146" t="s">
        <v>165</v>
      </c>
    </row>
    <row r="1836" spans="2:65" s="13" customFormat="1">
      <c r="B1836" s="151"/>
      <c r="D1836" s="145" t="s">
        <v>176</v>
      </c>
      <c r="E1836" s="152" t="s">
        <v>19</v>
      </c>
      <c r="F1836" s="153" t="s">
        <v>2067</v>
      </c>
      <c r="H1836" s="154">
        <v>2.1</v>
      </c>
      <c r="I1836" s="155"/>
      <c r="L1836" s="151"/>
      <c r="M1836" s="156"/>
      <c r="T1836" s="157"/>
      <c r="AT1836" s="152" t="s">
        <v>176</v>
      </c>
      <c r="AU1836" s="152" t="s">
        <v>84</v>
      </c>
      <c r="AV1836" s="13" t="s">
        <v>84</v>
      </c>
      <c r="AW1836" s="13" t="s">
        <v>37</v>
      </c>
      <c r="AX1836" s="13" t="s">
        <v>75</v>
      </c>
      <c r="AY1836" s="152" t="s">
        <v>165</v>
      </c>
    </row>
    <row r="1837" spans="2:65" s="14" customFormat="1">
      <c r="B1837" s="158"/>
      <c r="D1837" s="145" t="s">
        <v>176</v>
      </c>
      <c r="E1837" s="159" t="s">
        <v>19</v>
      </c>
      <c r="F1837" s="160" t="s">
        <v>179</v>
      </c>
      <c r="H1837" s="161">
        <v>298.86200000000002</v>
      </c>
      <c r="I1837" s="162"/>
      <c r="L1837" s="158"/>
      <c r="M1837" s="163"/>
      <c r="T1837" s="164"/>
      <c r="AT1837" s="159" t="s">
        <v>176</v>
      </c>
      <c r="AU1837" s="159" t="s">
        <v>84</v>
      </c>
      <c r="AV1837" s="14" t="s">
        <v>172</v>
      </c>
      <c r="AW1837" s="14" t="s">
        <v>37</v>
      </c>
      <c r="AX1837" s="14" t="s">
        <v>14</v>
      </c>
      <c r="AY1837" s="159" t="s">
        <v>165</v>
      </c>
    </row>
    <row r="1838" spans="2:65" s="1" customFormat="1" ht="16.5" customHeight="1">
      <c r="B1838" s="32"/>
      <c r="C1838" s="165" t="s">
        <v>2086</v>
      </c>
      <c r="D1838" s="165" t="s">
        <v>349</v>
      </c>
      <c r="E1838" s="166" t="s">
        <v>2087</v>
      </c>
      <c r="F1838" s="167" t="s">
        <v>2088</v>
      </c>
      <c r="G1838" s="168" t="s">
        <v>170</v>
      </c>
      <c r="H1838" s="169">
        <v>348.32400000000001</v>
      </c>
      <c r="I1838" s="170"/>
      <c r="J1838" s="171">
        <f>ROUND(I1838*H1838,2)</f>
        <v>0</v>
      </c>
      <c r="K1838" s="167" t="s">
        <v>19</v>
      </c>
      <c r="L1838" s="172"/>
      <c r="M1838" s="173" t="s">
        <v>19</v>
      </c>
      <c r="N1838" s="174" t="s">
        <v>46</v>
      </c>
      <c r="P1838" s="136">
        <f>O1838*H1838</f>
        <v>0</v>
      </c>
      <c r="Q1838" s="136">
        <v>4.7000000000000002E-3</v>
      </c>
      <c r="R1838" s="136">
        <f>Q1838*H1838</f>
        <v>1.6371228000000002</v>
      </c>
      <c r="S1838" s="136">
        <v>0</v>
      </c>
      <c r="T1838" s="137">
        <f>S1838*H1838</f>
        <v>0</v>
      </c>
      <c r="AR1838" s="138" t="s">
        <v>380</v>
      </c>
      <c r="AT1838" s="138" t="s">
        <v>349</v>
      </c>
      <c r="AU1838" s="138" t="s">
        <v>84</v>
      </c>
      <c r="AY1838" s="17" t="s">
        <v>165</v>
      </c>
      <c r="BE1838" s="139">
        <f>IF(N1838="základní",J1838,0)</f>
        <v>0</v>
      </c>
      <c r="BF1838" s="139">
        <f>IF(N1838="snížená",J1838,0)</f>
        <v>0</v>
      </c>
      <c r="BG1838" s="139">
        <f>IF(N1838="zákl. přenesená",J1838,0)</f>
        <v>0</v>
      </c>
      <c r="BH1838" s="139">
        <f>IF(N1838="sníž. přenesená",J1838,0)</f>
        <v>0</v>
      </c>
      <c r="BI1838" s="139">
        <f>IF(N1838="nulová",J1838,0)</f>
        <v>0</v>
      </c>
      <c r="BJ1838" s="17" t="s">
        <v>14</v>
      </c>
      <c r="BK1838" s="139">
        <f>ROUND(I1838*H1838,2)</f>
        <v>0</v>
      </c>
      <c r="BL1838" s="17" t="s">
        <v>277</v>
      </c>
      <c r="BM1838" s="138" t="s">
        <v>2089</v>
      </c>
    </row>
    <row r="1839" spans="2:65" s="13" customFormat="1">
      <c r="B1839" s="151"/>
      <c r="D1839" s="145" t="s">
        <v>176</v>
      </c>
      <c r="F1839" s="153" t="s">
        <v>2090</v>
      </c>
      <c r="H1839" s="154">
        <v>348.32400000000001</v>
      </c>
      <c r="I1839" s="155"/>
      <c r="L1839" s="151"/>
      <c r="M1839" s="156"/>
      <c r="T1839" s="157"/>
      <c r="AT1839" s="152" t="s">
        <v>176</v>
      </c>
      <c r="AU1839" s="152" t="s">
        <v>84</v>
      </c>
      <c r="AV1839" s="13" t="s">
        <v>84</v>
      </c>
      <c r="AW1839" s="13" t="s">
        <v>4</v>
      </c>
      <c r="AX1839" s="13" t="s">
        <v>14</v>
      </c>
      <c r="AY1839" s="152" t="s">
        <v>165</v>
      </c>
    </row>
    <row r="1840" spans="2:65" s="1" customFormat="1" ht="24.15" customHeight="1">
      <c r="B1840" s="32"/>
      <c r="C1840" s="127" t="s">
        <v>2091</v>
      </c>
      <c r="D1840" s="127" t="s">
        <v>167</v>
      </c>
      <c r="E1840" s="128" t="s">
        <v>2092</v>
      </c>
      <c r="F1840" s="129" t="s">
        <v>2093</v>
      </c>
      <c r="G1840" s="130" t="s">
        <v>170</v>
      </c>
      <c r="H1840" s="131">
        <v>556.01300000000003</v>
      </c>
      <c r="I1840" s="132"/>
      <c r="J1840" s="133">
        <f>ROUND(I1840*H1840,2)</f>
        <v>0</v>
      </c>
      <c r="K1840" s="129" t="s">
        <v>171</v>
      </c>
      <c r="L1840" s="32"/>
      <c r="M1840" s="134" t="s">
        <v>19</v>
      </c>
      <c r="N1840" s="135" t="s">
        <v>46</v>
      </c>
      <c r="P1840" s="136">
        <f>O1840*H1840</f>
        <v>0</v>
      </c>
      <c r="Q1840" s="136">
        <v>3.0000000000000001E-5</v>
      </c>
      <c r="R1840" s="136">
        <f>Q1840*H1840</f>
        <v>1.668039E-2</v>
      </c>
      <c r="S1840" s="136">
        <v>0</v>
      </c>
      <c r="T1840" s="137">
        <f>S1840*H1840</f>
        <v>0</v>
      </c>
      <c r="AR1840" s="138" t="s">
        <v>277</v>
      </c>
      <c r="AT1840" s="138" t="s">
        <v>167</v>
      </c>
      <c r="AU1840" s="138" t="s">
        <v>84</v>
      </c>
      <c r="AY1840" s="17" t="s">
        <v>165</v>
      </c>
      <c r="BE1840" s="139">
        <f>IF(N1840="základní",J1840,0)</f>
        <v>0</v>
      </c>
      <c r="BF1840" s="139">
        <f>IF(N1840="snížená",J1840,0)</f>
        <v>0</v>
      </c>
      <c r="BG1840" s="139">
        <f>IF(N1840="zákl. přenesená",J1840,0)</f>
        <v>0</v>
      </c>
      <c r="BH1840" s="139">
        <f>IF(N1840="sníž. přenesená",J1840,0)</f>
        <v>0</v>
      </c>
      <c r="BI1840" s="139">
        <f>IF(N1840="nulová",J1840,0)</f>
        <v>0</v>
      </c>
      <c r="BJ1840" s="17" t="s">
        <v>14</v>
      </c>
      <c r="BK1840" s="139">
        <f>ROUND(I1840*H1840,2)</f>
        <v>0</v>
      </c>
      <c r="BL1840" s="17" t="s">
        <v>277</v>
      </c>
      <c r="BM1840" s="138" t="s">
        <v>2094</v>
      </c>
    </row>
    <row r="1841" spans="2:51" s="1" customFormat="1">
      <c r="B1841" s="32"/>
      <c r="D1841" s="140" t="s">
        <v>174</v>
      </c>
      <c r="F1841" s="141" t="s">
        <v>2095</v>
      </c>
      <c r="I1841" s="142"/>
      <c r="L1841" s="32"/>
      <c r="M1841" s="143"/>
      <c r="T1841" s="53"/>
      <c r="AT1841" s="17" t="s">
        <v>174</v>
      </c>
      <c r="AU1841" s="17" t="s">
        <v>84</v>
      </c>
    </row>
    <row r="1842" spans="2:51" s="12" customFormat="1">
      <c r="B1842" s="144"/>
      <c r="D1842" s="145" t="s">
        <v>176</v>
      </c>
      <c r="E1842" s="146" t="s">
        <v>19</v>
      </c>
      <c r="F1842" s="147" t="s">
        <v>1167</v>
      </c>
      <c r="H1842" s="146" t="s">
        <v>19</v>
      </c>
      <c r="I1842" s="148"/>
      <c r="L1842" s="144"/>
      <c r="M1842" s="149"/>
      <c r="T1842" s="150"/>
      <c r="AT1842" s="146" t="s">
        <v>176</v>
      </c>
      <c r="AU1842" s="146" t="s">
        <v>84</v>
      </c>
      <c r="AV1842" s="12" t="s">
        <v>14</v>
      </c>
      <c r="AW1842" s="12" t="s">
        <v>37</v>
      </c>
      <c r="AX1842" s="12" t="s">
        <v>75</v>
      </c>
      <c r="AY1842" s="146" t="s">
        <v>165</v>
      </c>
    </row>
    <row r="1843" spans="2:51" s="13" customFormat="1">
      <c r="B1843" s="151"/>
      <c r="D1843" s="145" t="s">
        <v>176</v>
      </c>
      <c r="E1843" s="152" t="s">
        <v>19</v>
      </c>
      <c r="F1843" s="153" t="s">
        <v>1168</v>
      </c>
      <c r="H1843" s="154">
        <v>27.975000000000001</v>
      </c>
      <c r="I1843" s="155"/>
      <c r="L1843" s="151"/>
      <c r="M1843" s="156"/>
      <c r="T1843" s="157"/>
      <c r="AT1843" s="152" t="s">
        <v>176</v>
      </c>
      <c r="AU1843" s="152" t="s">
        <v>84</v>
      </c>
      <c r="AV1843" s="13" t="s">
        <v>84</v>
      </c>
      <c r="AW1843" s="13" t="s">
        <v>37</v>
      </c>
      <c r="AX1843" s="13" t="s">
        <v>75</v>
      </c>
      <c r="AY1843" s="152" t="s">
        <v>165</v>
      </c>
    </row>
    <row r="1844" spans="2:51" s="12" customFormat="1">
      <c r="B1844" s="144"/>
      <c r="D1844" s="145" t="s">
        <v>176</v>
      </c>
      <c r="E1844" s="146" t="s">
        <v>19</v>
      </c>
      <c r="F1844" s="147" t="s">
        <v>1169</v>
      </c>
      <c r="H1844" s="146" t="s">
        <v>19</v>
      </c>
      <c r="I1844" s="148"/>
      <c r="L1844" s="144"/>
      <c r="M1844" s="149"/>
      <c r="T1844" s="150"/>
      <c r="AT1844" s="146" t="s">
        <v>176</v>
      </c>
      <c r="AU1844" s="146" t="s">
        <v>84</v>
      </c>
      <c r="AV1844" s="12" t="s">
        <v>14</v>
      </c>
      <c r="AW1844" s="12" t="s">
        <v>37</v>
      </c>
      <c r="AX1844" s="12" t="s">
        <v>75</v>
      </c>
      <c r="AY1844" s="146" t="s">
        <v>165</v>
      </c>
    </row>
    <row r="1845" spans="2:51" s="13" customFormat="1">
      <c r="B1845" s="151"/>
      <c r="D1845" s="145" t="s">
        <v>176</v>
      </c>
      <c r="E1845" s="152" t="s">
        <v>19</v>
      </c>
      <c r="F1845" s="153" t="s">
        <v>1170</v>
      </c>
      <c r="H1845" s="154">
        <v>5.25</v>
      </c>
      <c r="I1845" s="155"/>
      <c r="L1845" s="151"/>
      <c r="M1845" s="156"/>
      <c r="T1845" s="157"/>
      <c r="AT1845" s="152" t="s">
        <v>176</v>
      </c>
      <c r="AU1845" s="152" t="s">
        <v>84</v>
      </c>
      <c r="AV1845" s="13" t="s">
        <v>84</v>
      </c>
      <c r="AW1845" s="13" t="s">
        <v>37</v>
      </c>
      <c r="AX1845" s="13" t="s">
        <v>75</v>
      </c>
      <c r="AY1845" s="152" t="s">
        <v>165</v>
      </c>
    </row>
    <row r="1846" spans="2:51" s="12" customFormat="1">
      <c r="B1846" s="144"/>
      <c r="D1846" s="145" t="s">
        <v>176</v>
      </c>
      <c r="E1846" s="146" t="s">
        <v>19</v>
      </c>
      <c r="F1846" s="147" t="s">
        <v>1171</v>
      </c>
      <c r="H1846" s="146" t="s">
        <v>19</v>
      </c>
      <c r="I1846" s="148"/>
      <c r="L1846" s="144"/>
      <c r="M1846" s="149"/>
      <c r="T1846" s="150"/>
      <c r="AT1846" s="146" t="s">
        <v>176</v>
      </c>
      <c r="AU1846" s="146" t="s">
        <v>84</v>
      </c>
      <c r="AV1846" s="12" t="s">
        <v>14</v>
      </c>
      <c r="AW1846" s="12" t="s">
        <v>37</v>
      </c>
      <c r="AX1846" s="12" t="s">
        <v>75</v>
      </c>
      <c r="AY1846" s="146" t="s">
        <v>165</v>
      </c>
    </row>
    <row r="1847" spans="2:51" s="13" customFormat="1">
      <c r="B1847" s="151"/>
      <c r="D1847" s="145" t="s">
        <v>176</v>
      </c>
      <c r="E1847" s="152" t="s">
        <v>19</v>
      </c>
      <c r="F1847" s="153" t="s">
        <v>1172</v>
      </c>
      <c r="H1847" s="154">
        <v>43.8</v>
      </c>
      <c r="I1847" s="155"/>
      <c r="L1847" s="151"/>
      <c r="M1847" s="156"/>
      <c r="T1847" s="157"/>
      <c r="AT1847" s="152" t="s">
        <v>176</v>
      </c>
      <c r="AU1847" s="152" t="s">
        <v>84</v>
      </c>
      <c r="AV1847" s="13" t="s">
        <v>84</v>
      </c>
      <c r="AW1847" s="13" t="s">
        <v>37</v>
      </c>
      <c r="AX1847" s="13" t="s">
        <v>75</v>
      </c>
      <c r="AY1847" s="152" t="s">
        <v>165</v>
      </c>
    </row>
    <row r="1848" spans="2:51" s="12" customFormat="1">
      <c r="B1848" s="144"/>
      <c r="D1848" s="145" t="s">
        <v>176</v>
      </c>
      <c r="E1848" s="146" t="s">
        <v>19</v>
      </c>
      <c r="F1848" s="147" t="s">
        <v>1473</v>
      </c>
      <c r="H1848" s="146" t="s">
        <v>19</v>
      </c>
      <c r="I1848" s="148"/>
      <c r="L1848" s="144"/>
      <c r="M1848" s="149"/>
      <c r="T1848" s="150"/>
      <c r="AT1848" s="146" t="s">
        <v>176</v>
      </c>
      <c r="AU1848" s="146" t="s">
        <v>84</v>
      </c>
      <c r="AV1848" s="12" t="s">
        <v>14</v>
      </c>
      <c r="AW1848" s="12" t="s">
        <v>37</v>
      </c>
      <c r="AX1848" s="12" t="s">
        <v>75</v>
      </c>
      <c r="AY1848" s="146" t="s">
        <v>165</v>
      </c>
    </row>
    <row r="1849" spans="2:51" s="13" customFormat="1">
      <c r="B1849" s="151"/>
      <c r="D1849" s="145" t="s">
        <v>176</v>
      </c>
      <c r="E1849" s="152" t="s">
        <v>19</v>
      </c>
      <c r="F1849" s="153" t="s">
        <v>1474</v>
      </c>
      <c r="H1849" s="154">
        <v>228.12200000000001</v>
      </c>
      <c r="I1849" s="155"/>
      <c r="L1849" s="151"/>
      <c r="M1849" s="156"/>
      <c r="T1849" s="157"/>
      <c r="AT1849" s="152" t="s">
        <v>176</v>
      </c>
      <c r="AU1849" s="152" t="s">
        <v>84</v>
      </c>
      <c r="AV1849" s="13" t="s">
        <v>84</v>
      </c>
      <c r="AW1849" s="13" t="s">
        <v>37</v>
      </c>
      <c r="AX1849" s="13" t="s">
        <v>75</v>
      </c>
      <c r="AY1849" s="152" t="s">
        <v>165</v>
      </c>
    </row>
    <row r="1850" spans="2:51" s="12" customFormat="1">
      <c r="B1850" s="144"/>
      <c r="D1850" s="145" t="s">
        <v>176</v>
      </c>
      <c r="E1850" s="146" t="s">
        <v>19</v>
      </c>
      <c r="F1850" s="147" t="s">
        <v>627</v>
      </c>
      <c r="H1850" s="146" t="s">
        <v>19</v>
      </c>
      <c r="I1850" s="148"/>
      <c r="L1850" s="144"/>
      <c r="M1850" s="149"/>
      <c r="T1850" s="150"/>
      <c r="AT1850" s="146" t="s">
        <v>176</v>
      </c>
      <c r="AU1850" s="146" t="s">
        <v>84</v>
      </c>
      <c r="AV1850" s="12" t="s">
        <v>14</v>
      </c>
      <c r="AW1850" s="12" t="s">
        <v>37</v>
      </c>
      <c r="AX1850" s="12" t="s">
        <v>75</v>
      </c>
      <c r="AY1850" s="146" t="s">
        <v>165</v>
      </c>
    </row>
    <row r="1851" spans="2:51" s="13" customFormat="1">
      <c r="B1851" s="151"/>
      <c r="D1851" s="145" t="s">
        <v>176</v>
      </c>
      <c r="E1851" s="152" t="s">
        <v>19</v>
      </c>
      <c r="F1851" s="153" t="s">
        <v>2096</v>
      </c>
      <c r="H1851" s="154">
        <v>68.62</v>
      </c>
      <c r="I1851" s="155"/>
      <c r="L1851" s="151"/>
      <c r="M1851" s="156"/>
      <c r="T1851" s="157"/>
      <c r="AT1851" s="152" t="s">
        <v>176</v>
      </c>
      <c r="AU1851" s="152" t="s">
        <v>84</v>
      </c>
      <c r="AV1851" s="13" t="s">
        <v>84</v>
      </c>
      <c r="AW1851" s="13" t="s">
        <v>37</v>
      </c>
      <c r="AX1851" s="13" t="s">
        <v>75</v>
      </c>
      <c r="AY1851" s="152" t="s">
        <v>165</v>
      </c>
    </row>
    <row r="1852" spans="2:51" s="12" customFormat="1">
      <c r="B1852" s="144"/>
      <c r="D1852" s="145" t="s">
        <v>176</v>
      </c>
      <c r="E1852" s="146" t="s">
        <v>19</v>
      </c>
      <c r="F1852" s="147" t="s">
        <v>1165</v>
      </c>
      <c r="H1852" s="146" t="s">
        <v>19</v>
      </c>
      <c r="I1852" s="148"/>
      <c r="L1852" s="144"/>
      <c r="M1852" s="149"/>
      <c r="T1852" s="150"/>
      <c r="AT1852" s="146" t="s">
        <v>176</v>
      </c>
      <c r="AU1852" s="146" t="s">
        <v>84</v>
      </c>
      <c r="AV1852" s="12" t="s">
        <v>14</v>
      </c>
      <c r="AW1852" s="12" t="s">
        <v>37</v>
      </c>
      <c r="AX1852" s="12" t="s">
        <v>75</v>
      </c>
      <c r="AY1852" s="146" t="s">
        <v>165</v>
      </c>
    </row>
    <row r="1853" spans="2:51" s="13" customFormat="1">
      <c r="B1853" s="151"/>
      <c r="D1853" s="145" t="s">
        <v>176</v>
      </c>
      <c r="E1853" s="152" t="s">
        <v>19</v>
      </c>
      <c r="F1853" s="153" t="s">
        <v>1166</v>
      </c>
      <c r="H1853" s="154">
        <v>45.671999999999997</v>
      </c>
      <c r="I1853" s="155"/>
      <c r="L1853" s="151"/>
      <c r="M1853" s="156"/>
      <c r="T1853" s="157"/>
      <c r="AT1853" s="152" t="s">
        <v>176</v>
      </c>
      <c r="AU1853" s="152" t="s">
        <v>84</v>
      </c>
      <c r="AV1853" s="13" t="s">
        <v>84</v>
      </c>
      <c r="AW1853" s="13" t="s">
        <v>37</v>
      </c>
      <c r="AX1853" s="13" t="s">
        <v>75</v>
      </c>
      <c r="AY1853" s="152" t="s">
        <v>165</v>
      </c>
    </row>
    <row r="1854" spans="2:51" s="12" customFormat="1">
      <c r="B1854" s="144"/>
      <c r="D1854" s="145" t="s">
        <v>176</v>
      </c>
      <c r="E1854" s="146" t="s">
        <v>19</v>
      </c>
      <c r="F1854" s="147" t="s">
        <v>627</v>
      </c>
      <c r="H1854" s="146" t="s">
        <v>19</v>
      </c>
      <c r="I1854" s="148"/>
      <c r="L1854" s="144"/>
      <c r="M1854" s="149"/>
      <c r="T1854" s="150"/>
      <c r="AT1854" s="146" t="s">
        <v>176</v>
      </c>
      <c r="AU1854" s="146" t="s">
        <v>84</v>
      </c>
      <c r="AV1854" s="12" t="s">
        <v>14</v>
      </c>
      <c r="AW1854" s="12" t="s">
        <v>37</v>
      </c>
      <c r="AX1854" s="12" t="s">
        <v>75</v>
      </c>
      <c r="AY1854" s="146" t="s">
        <v>165</v>
      </c>
    </row>
    <row r="1855" spans="2:51" s="13" customFormat="1">
      <c r="B1855" s="151"/>
      <c r="D1855" s="145" t="s">
        <v>176</v>
      </c>
      <c r="E1855" s="152" t="s">
        <v>19</v>
      </c>
      <c r="F1855" s="153" t="s">
        <v>1475</v>
      </c>
      <c r="H1855" s="154">
        <v>30.07</v>
      </c>
      <c r="I1855" s="155"/>
      <c r="L1855" s="151"/>
      <c r="M1855" s="156"/>
      <c r="T1855" s="157"/>
      <c r="AT1855" s="152" t="s">
        <v>176</v>
      </c>
      <c r="AU1855" s="152" t="s">
        <v>84</v>
      </c>
      <c r="AV1855" s="13" t="s">
        <v>84</v>
      </c>
      <c r="AW1855" s="13" t="s">
        <v>37</v>
      </c>
      <c r="AX1855" s="13" t="s">
        <v>75</v>
      </c>
      <c r="AY1855" s="152" t="s">
        <v>165</v>
      </c>
    </row>
    <row r="1856" spans="2:51" s="12" customFormat="1">
      <c r="B1856" s="144"/>
      <c r="D1856" s="145" t="s">
        <v>176</v>
      </c>
      <c r="E1856" s="146" t="s">
        <v>19</v>
      </c>
      <c r="F1856" s="147" t="s">
        <v>1173</v>
      </c>
      <c r="H1856" s="146" t="s">
        <v>19</v>
      </c>
      <c r="I1856" s="148"/>
      <c r="L1856" s="144"/>
      <c r="M1856" s="149"/>
      <c r="T1856" s="150"/>
      <c r="AT1856" s="146" t="s">
        <v>176</v>
      </c>
      <c r="AU1856" s="146" t="s">
        <v>84</v>
      </c>
      <c r="AV1856" s="12" t="s">
        <v>14</v>
      </c>
      <c r="AW1856" s="12" t="s">
        <v>37</v>
      </c>
      <c r="AX1856" s="12" t="s">
        <v>75</v>
      </c>
      <c r="AY1856" s="146" t="s">
        <v>165</v>
      </c>
    </row>
    <row r="1857" spans="2:65" s="13" customFormat="1">
      <c r="B1857" s="151"/>
      <c r="D1857" s="145" t="s">
        <v>176</v>
      </c>
      <c r="E1857" s="152" t="s">
        <v>19</v>
      </c>
      <c r="F1857" s="153" t="s">
        <v>1174</v>
      </c>
      <c r="H1857" s="154">
        <v>80.888999999999996</v>
      </c>
      <c r="I1857" s="155"/>
      <c r="L1857" s="151"/>
      <c r="M1857" s="156"/>
      <c r="T1857" s="157"/>
      <c r="AT1857" s="152" t="s">
        <v>176</v>
      </c>
      <c r="AU1857" s="152" t="s">
        <v>84</v>
      </c>
      <c r="AV1857" s="13" t="s">
        <v>84</v>
      </c>
      <c r="AW1857" s="13" t="s">
        <v>37</v>
      </c>
      <c r="AX1857" s="13" t="s">
        <v>75</v>
      </c>
      <c r="AY1857" s="152" t="s">
        <v>165</v>
      </c>
    </row>
    <row r="1858" spans="2:65" s="12" customFormat="1">
      <c r="B1858" s="144"/>
      <c r="D1858" s="145" t="s">
        <v>176</v>
      </c>
      <c r="E1858" s="146" t="s">
        <v>19</v>
      </c>
      <c r="F1858" s="147" t="s">
        <v>627</v>
      </c>
      <c r="H1858" s="146" t="s">
        <v>19</v>
      </c>
      <c r="I1858" s="148"/>
      <c r="L1858" s="144"/>
      <c r="M1858" s="149"/>
      <c r="T1858" s="150"/>
      <c r="AT1858" s="146" t="s">
        <v>176</v>
      </c>
      <c r="AU1858" s="146" t="s">
        <v>84</v>
      </c>
      <c r="AV1858" s="12" t="s">
        <v>14</v>
      </c>
      <c r="AW1858" s="12" t="s">
        <v>37</v>
      </c>
      <c r="AX1858" s="12" t="s">
        <v>75</v>
      </c>
      <c r="AY1858" s="146" t="s">
        <v>165</v>
      </c>
    </row>
    <row r="1859" spans="2:65" s="13" customFormat="1">
      <c r="B1859" s="151"/>
      <c r="D1859" s="145" t="s">
        <v>176</v>
      </c>
      <c r="E1859" s="152" t="s">
        <v>19</v>
      </c>
      <c r="F1859" s="153" t="s">
        <v>2097</v>
      </c>
      <c r="H1859" s="154">
        <v>25.614999999999998</v>
      </c>
      <c r="I1859" s="155"/>
      <c r="L1859" s="151"/>
      <c r="M1859" s="156"/>
      <c r="T1859" s="157"/>
      <c r="AT1859" s="152" t="s">
        <v>176</v>
      </c>
      <c r="AU1859" s="152" t="s">
        <v>84</v>
      </c>
      <c r="AV1859" s="13" t="s">
        <v>84</v>
      </c>
      <c r="AW1859" s="13" t="s">
        <v>37</v>
      </c>
      <c r="AX1859" s="13" t="s">
        <v>75</v>
      </c>
      <c r="AY1859" s="152" t="s">
        <v>165</v>
      </c>
    </row>
    <row r="1860" spans="2:65" s="14" customFormat="1">
      <c r="B1860" s="158"/>
      <c r="D1860" s="145" t="s">
        <v>176</v>
      </c>
      <c r="E1860" s="159" t="s">
        <v>19</v>
      </c>
      <c r="F1860" s="160" t="s">
        <v>179</v>
      </c>
      <c r="H1860" s="161">
        <v>556.01300000000003</v>
      </c>
      <c r="I1860" s="162"/>
      <c r="L1860" s="158"/>
      <c r="M1860" s="163"/>
      <c r="T1860" s="164"/>
      <c r="AT1860" s="159" t="s">
        <v>176</v>
      </c>
      <c r="AU1860" s="159" t="s">
        <v>84</v>
      </c>
      <c r="AV1860" s="14" t="s">
        <v>172</v>
      </c>
      <c r="AW1860" s="14" t="s">
        <v>37</v>
      </c>
      <c r="AX1860" s="14" t="s">
        <v>14</v>
      </c>
      <c r="AY1860" s="159" t="s">
        <v>165</v>
      </c>
    </row>
    <row r="1861" spans="2:65" s="1" customFormat="1" ht="24.15" customHeight="1">
      <c r="B1861" s="32"/>
      <c r="C1861" s="165" t="s">
        <v>2098</v>
      </c>
      <c r="D1861" s="165" t="s">
        <v>349</v>
      </c>
      <c r="E1861" s="166" t="s">
        <v>2099</v>
      </c>
      <c r="F1861" s="167" t="s">
        <v>2100</v>
      </c>
      <c r="G1861" s="168" t="s">
        <v>170</v>
      </c>
      <c r="H1861" s="169">
        <v>648.03300000000002</v>
      </c>
      <c r="I1861" s="170"/>
      <c r="J1861" s="171">
        <f>ROUND(I1861*H1861,2)</f>
        <v>0</v>
      </c>
      <c r="K1861" s="167" t="s">
        <v>171</v>
      </c>
      <c r="L1861" s="172"/>
      <c r="M1861" s="173" t="s">
        <v>19</v>
      </c>
      <c r="N1861" s="174" t="s">
        <v>46</v>
      </c>
      <c r="P1861" s="136">
        <f>O1861*H1861</f>
        <v>0</v>
      </c>
      <c r="Q1861" s="136">
        <v>2.2000000000000001E-3</v>
      </c>
      <c r="R1861" s="136">
        <f>Q1861*H1861</f>
        <v>1.4256726000000002</v>
      </c>
      <c r="S1861" s="136">
        <v>0</v>
      </c>
      <c r="T1861" s="137">
        <f>S1861*H1861</f>
        <v>0</v>
      </c>
      <c r="AR1861" s="138" t="s">
        <v>380</v>
      </c>
      <c r="AT1861" s="138" t="s">
        <v>349</v>
      </c>
      <c r="AU1861" s="138" t="s">
        <v>84</v>
      </c>
      <c r="AY1861" s="17" t="s">
        <v>165</v>
      </c>
      <c r="BE1861" s="139">
        <f>IF(N1861="základní",J1861,0)</f>
        <v>0</v>
      </c>
      <c r="BF1861" s="139">
        <f>IF(N1861="snížená",J1861,0)</f>
        <v>0</v>
      </c>
      <c r="BG1861" s="139">
        <f>IF(N1861="zákl. přenesená",J1861,0)</f>
        <v>0</v>
      </c>
      <c r="BH1861" s="139">
        <f>IF(N1861="sníž. přenesená",J1861,0)</f>
        <v>0</v>
      </c>
      <c r="BI1861" s="139">
        <f>IF(N1861="nulová",J1861,0)</f>
        <v>0</v>
      </c>
      <c r="BJ1861" s="17" t="s">
        <v>14</v>
      </c>
      <c r="BK1861" s="139">
        <f>ROUND(I1861*H1861,2)</f>
        <v>0</v>
      </c>
      <c r="BL1861" s="17" t="s">
        <v>277</v>
      </c>
      <c r="BM1861" s="138" t="s">
        <v>2101</v>
      </c>
    </row>
    <row r="1862" spans="2:65" s="13" customFormat="1">
      <c r="B1862" s="151"/>
      <c r="D1862" s="145" t="s">
        <v>176</v>
      </c>
      <c r="F1862" s="153" t="s">
        <v>2102</v>
      </c>
      <c r="H1862" s="154">
        <v>648.03300000000002</v>
      </c>
      <c r="I1862" s="155"/>
      <c r="L1862" s="151"/>
      <c r="M1862" s="156"/>
      <c r="T1862" s="157"/>
      <c r="AT1862" s="152" t="s">
        <v>176</v>
      </c>
      <c r="AU1862" s="152" t="s">
        <v>84</v>
      </c>
      <c r="AV1862" s="13" t="s">
        <v>84</v>
      </c>
      <c r="AW1862" s="13" t="s">
        <v>4</v>
      </c>
      <c r="AX1862" s="13" t="s">
        <v>14</v>
      </c>
      <c r="AY1862" s="152" t="s">
        <v>165</v>
      </c>
    </row>
    <row r="1863" spans="2:65" s="1" customFormat="1" ht="33" customHeight="1">
      <c r="B1863" s="32"/>
      <c r="C1863" s="127" t="s">
        <v>2103</v>
      </c>
      <c r="D1863" s="127" t="s">
        <v>167</v>
      </c>
      <c r="E1863" s="128" t="s">
        <v>2104</v>
      </c>
      <c r="F1863" s="129" t="s">
        <v>2105</v>
      </c>
      <c r="G1863" s="130" t="s">
        <v>700</v>
      </c>
      <c r="H1863" s="131">
        <v>83.662999999999997</v>
      </c>
      <c r="I1863" s="132"/>
      <c r="J1863" s="133">
        <f>ROUND(I1863*H1863,2)</f>
        <v>0</v>
      </c>
      <c r="K1863" s="129" t="s">
        <v>171</v>
      </c>
      <c r="L1863" s="32"/>
      <c r="M1863" s="134" t="s">
        <v>19</v>
      </c>
      <c r="N1863" s="135" t="s">
        <v>46</v>
      </c>
      <c r="P1863" s="136">
        <f>O1863*H1863</f>
        <v>0</v>
      </c>
      <c r="Q1863" s="136">
        <v>1.8000000000000001E-4</v>
      </c>
      <c r="R1863" s="136">
        <f>Q1863*H1863</f>
        <v>1.5059340000000001E-2</v>
      </c>
      <c r="S1863" s="136">
        <v>0</v>
      </c>
      <c r="T1863" s="137">
        <f>S1863*H1863</f>
        <v>0</v>
      </c>
      <c r="AR1863" s="138" t="s">
        <v>277</v>
      </c>
      <c r="AT1863" s="138" t="s">
        <v>167</v>
      </c>
      <c r="AU1863" s="138" t="s">
        <v>84</v>
      </c>
      <c r="AY1863" s="17" t="s">
        <v>165</v>
      </c>
      <c r="BE1863" s="139">
        <f>IF(N1863="základní",J1863,0)</f>
        <v>0</v>
      </c>
      <c r="BF1863" s="139">
        <f>IF(N1863="snížená",J1863,0)</f>
        <v>0</v>
      </c>
      <c r="BG1863" s="139">
        <f>IF(N1863="zákl. přenesená",J1863,0)</f>
        <v>0</v>
      </c>
      <c r="BH1863" s="139">
        <f>IF(N1863="sníž. přenesená",J1863,0)</f>
        <v>0</v>
      </c>
      <c r="BI1863" s="139">
        <f>IF(N1863="nulová",J1863,0)</f>
        <v>0</v>
      </c>
      <c r="BJ1863" s="17" t="s">
        <v>14</v>
      </c>
      <c r="BK1863" s="139">
        <f>ROUND(I1863*H1863,2)</f>
        <v>0</v>
      </c>
      <c r="BL1863" s="17" t="s">
        <v>277</v>
      </c>
      <c r="BM1863" s="138" t="s">
        <v>2106</v>
      </c>
    </row>
    <row r="1864" spans="2:65" s="1" customFormat="1">
      <c r="B1864" s="32"/>
      <c r="D1864" s="140" t="s">
        <v>174</v>
      </c>
      <c r="F1864" s="141" t="s">
        <v>2107</v>
      </c>
      <c r="I1864" s="142"/>
      <c r="L1864" s="32"/>
      <c r="M1864" s="143"/>
      <c r="T1864" s="53"/>
      <c r="AT1864" s="17" t="s">
        <v>174</v>
      </c>
      <c r="AU1864" s="17" t="s">
        <v>84</v>
      </c>
    </row>
    <row r="1865" spans="2:65" s="12" customFormat="1">
      <c r="B1865" s="144"/>
      <c r="D1865" s="145" t="s">
        <v>176</v>
      </c>
      <c r="E1865" s="146" t="s">
        <v>19</v>
      </c>
      <c r="F1865" s="147" t="s">
        <v>1167</v>
      </c>
      <c r="H1865" s="146" t="s">
        <v>19</v>
      </c>
      <c r="I1865" s="148"/>
      <c r="L1865" s="144"/>
      <c r="M1865" s="149"/>
      <c r="T1865" s="150"/>
      <c r="AT1865" s="146" t="s">
        <v>176</v>
      </c>
      <c r="AU1865" s="146" t="s">
        <v>84</v>
      </c>
      <c r="AV1865" s="12" t="s">
        <v>14</v>
      </c>
      <c r="AW1865" s="12" t="s">
        <v>37</v>
      </c>
      <c r="AX1865" s="12" t="s">
        <v>75</v>
      </c>
      <c r="AY1865" s="146" t="s">
        <v>165</v>
      </c>
    </row>
    <row r="1866" spans="2:65" s="13" customFormat="1">
      <c r="B1866" s="151"/>
      <c r="D1866" s="145" t="s">
        <v>176</v>
      </c>
      <c r="E1866" s="152" t="s">
        <v>19</v>
      </c>
      <c r="F1866" s="153" t="s">
        <v>2108</v>
      </c>
      <c r="H1866" s="154">
        <v>52.7</v>
      </c>
      <c r="I1866" s="155"/>
      <c r="L1866" s="151"/>
      <c r="M1866" s="156"/>
      <c r="T1866" s="157"/>
      <c r="AT1866" s="152" t="s">
        <v>176</v>
      </c>
      <c r="AU1866" s="152" t="s">
        <v>84</v>
      </c>
      <c r="AV1866" s="13" t="s">
        <v>84</v>
      </c>
      <c r="AW1866" s="13" t="s">
        <v>37</v>
      </c>
      <c r="AX1866" s="13" t="s">
        <v>75</v>
      </c>
      <c r="AY1866" s="152" t="s">
        <v>165</v>
      </c>
    </row>
    <row r="1867" spans="2:65" s="12" customFormat="1">
      <c r="B1867" s="144"/>
      <c r="D1867" s="145" t="s">
        <v>176</v>
      </c>
      <c r="E1867" s="146" t="s">
        <v>19</v>
      </c>
      <c r="F1867" s="147" t="s">
        <v>2109</v>
      </c>
      <c r="H1867" s="146" t="s">
        <v>19</v>
      </c>
      <c r="I1867" s="148"/>
      <c r="L1867" s="144"/>
      <c r="M1867" s="149"/>
      <c r="T1867" s="150"/>
      <c r="AT1867" s="146" t="s">
        <v>176</v>
      </c>
      <c r="AU1867" s="146" t="s">
        <v>84</v>
      </c>
      <c r="AV1867" s="12" t="s">
        <v>14</v>
      </c>
      <c r="AW1867" s="12" t="s">
        <v>37</v>
      </c>
      <c r="AX1867" s="12" t="s">
        <v>75</v>
      </c>
      <c r="AY1867" s="146" t="s">
        <v>165</v>
      </c>
    </row>
    <row r="1868" spans="2:65" s="13" customFormat="1">
      <c r="B1868" s="151"/>
      <c r="D1868" s="145" t="s">
        <v>176</v>
      </c>
      <c r="E1868" s="152" t="s">
        <v>19</v>
      </c>
      <c r="F1868" s="153" t="s">
        <v>2110</v>
      </c>
      <c r="H1868" s="154">
        <v>20.094000000000001</v>
      </c>
      <c r="I1868" s="155"/>
      <c r="L1868" s="151"/>
      <c r="M1868" s="156"/>
      <c r="T1868" s="157"/>
      <c r="AT1868" s="152" t="s">
        <v>176</v>
      </c>
      <c r="AU1868" s="152" t="s">
        <v>84</v>
      </c>
      <c r="AV1868" s="13" t="s">
        <v>84</v>
      </c>
      <c r="AW1868" s="13" t="s">
        <v>37</v>
      </c>
      <c r="AX1868" s="13" t="s">
        <v>75</v>
      </c>
      <c r="AY1868" s="152" t="s">
        <v>165</v>
      </c>
    </row>
    <row r="1869" spans="2:65" s="12" customFormat="1">
      <c r="B1869" s="144"/>
      <c r="D1869" s="145" t="s">
        <v>176</v>
      </c>
      <c r="E1869" s="146" t="s">
        <v>19</v>
      </c>
      <c r="F1869" s="147" t="s">
        <v>1165</v>
      </c>
      <c r="H1869" s="146" t="s">
        <v>19</v>
      </c>
      <c r="I1869" s="148"/>
      <c r="L1869" s="144"/>
      <c r="M1869" s="149"/>
      <c r="T1869" s="150"/>
      <c r="AT1869" s="146" t="s">
        <v>176</v>
      </c>
      <c r="AU1869" s="146" t="s">
        <v>84</v>
      </c>
      <c r="AV1869" s="12" t="s">
        <v>14</v>
      </c>
      <c r="AW1869" s="12" t="s">
        <v>37</v>
      </c>
      <c r="AX1869" s="12" t="s">
        <v>75</v>
      </c>
      <c r="AY1869" s="146" t="s">
        <v>165</v>
      </c>
    </row>
    <row r="1870" spans="2:65" s="13" customFormat="1">
      <c r="B1870" s="151"/>
      <c r="D1870" s="145" t="s">
        <v>176</v>
      </c>
      <c r="E1870" s="152" t="s">
        <v>19</v>
      </c>
      <c r="F1870" s="153" t="s">
        <v>2111</v>
      </c>
      <c r="H1870" s="154">
        <v>3.1840000000000002</v>
      </c>
      <c r="I1870" s="155"/>
      <c r="L1870" s="151"/>
      <c r="M1870" s="156"/>
      <c r="T1870" s="157"/>
      <c r="AT1870" s="152" t="s">
        <v>176</v>
      </c>
      <c r="AU1870" s="152" t="s">
        <v>84</v>
      </c>
      <c r="AV1870" s="13" t="s">
        <v>84</v>
      </c>
      <c r="AW1870" s="13" t="s">
        <v>37</v>
      </c>
      <c r="AX1870" s="13" t="s">
        <v>75</v>
      </c>
      <c r="AY1870" s="152" t="s">
        <v>165</v>
      </c>
    </row>
    <row r="1871" spans="2:65" s="12" customFormat="1">
      <c r="B1871" s="144"/>
      <c r="D1871" s="145" t="s">
        <v>176</v>
      </c>
      <c r="E1871" s="146" t="s">
        <v>19</v>
      </c>
      <c r="F1871" s="147" t="s">
        <v>1173</v>
      </c>
      <c r="H1871" s="146" t="s">
        <v>19</v>
      </c>
      <c r="I1871" s="148"/>
      <c r="L1871" s="144"/>
      <c r="M1871" s="149"/>
      <c r="T1871" s="150"/>
      <c r="AT1871" s="146" t="s">
        <v>176</v>
      </c>
      <c r="AU1871" s="146" t="s">
        <v>84</v>
      </c>
      <c r="AV1871" s="12" t="s">
        <v>14</v>
      </c>
      <c r="AW1871" s="12" t="s">
        <v>37</v>
      </c>
      <c r="AX1871" s="12" t="s">
        <v>75</v>
      </c>
      <c r="AY1871" s="146" t="s">
        <v>165</v>
      </c>
    </row>
    <row r="1872" spans="2:65" s="13" customFormat="1">
      <c r="B1872" s="151"/>
      <c r="D1872" s="145" t="s">
        <v>176</v>
      </c>
      <c r="E1872" s="152" t="s">
        <v>19</v>
      </c>
      <c r="F1872" s="153" t="s">
        <v>2112</v>
      </c>
      <c r="H1872" s="154">
        <v>7.6849999999999996</v>
      </c>
      <c r="I1872" s="155"/>
      <c r="L1872" s="151"/>
      <c r="M1872" s="156"/>
      <c r="T1872" s="157"/>
      <c r="AT1872" s="152" t="s">
        <v>176</v>
      </c>
      <c r="AU1872" s="152" t="s">
        <v>84</v>
      </c>
      <c r="AV1872" s="13" t="s">
        <v>84</v>
      </c>
      <c r="AW1872" s="13" t="s">
        <v>37</v>
      </c>
      <c r="AX1872" s="13" t="s">
        <v>75</v>
      </c>
      <c r="AY1872" s="152" t="s">
        <v>165</v>
      </c>
    </row>
    <row r="1873" spans="2:65" s="14" customFormat="1">
      <c r="B1873" s="158"/>
      <c r="D1873" s="145" t="s">
        <v>176</v>
      </c>
      <c r="E1873" s="159" t="s">
        <v>19</v>
      </c>
      <c r="F1873" s="160" t="s">
        <v>179</v>
      </c>
      <c r="H1873" s="161">
        <v>83.662999999999997</v>
      </c>
      <c r="I1873" s="162"/>
      <c r="L1873" s="158"/>
      <c r="M1873" s="163"/>
      <c r="T1873" s="164"/>
      <c r="AT1873" s="159" t="s">
        <v>176</v>
      </c>
      <c r="AU1873" s="159" t="s">
        <v>84</v>
      </c>
      <c r="AV1873" s="14" t="s">
        <v>172</v>
      </c>
      <c r="AW1873" s="14" t="s">
        <v>37</v>
      </c>
      <c r="AX1873" s="14" t="s">
        <v>14</v>
      </c>
      <c r="AY1873" s="159" t="s">
        <v>165</v>
      </c>
    </row>
    <row r="1874" spans="2:65" s="1" customFormat="1" ht="24.15" customHeight="1">
      <c r="B1874" s="32"/>
      <c r="C1874" s="165" t="s">
        <v>2113</v>
      </c>
      <c r="D1874" s="165" t="s">
        <v>349</v>
      </c>
      <c r="E1874" s="166" t="s">
        <v>2099</v>
      </c>
      <c r="F1874" s="167" t="s">
        <v>2100</v>
      </c>
      <c r="G1874" s="168" t="s">
        <v>170</v>
      </c>
      <c r="H1874" s="169">
        <v>54.514000000000003</v>
      </c>
      <c r="I1874" s="170"/>
      <c r="J1874" s="171">
        <f>ROUND(I1874*H1874,2)</f>
        <v>0</v>
      </c>
      <c r="K1874" s="167" t="s">
        <v>171</v>
      </c>
      <c r="L1874" s="172"/>
      <c r="M1874" s="173" t="s">
        <v>19</v>
      </c>
      <c r="N1874" s="174" t="s">
        <v>46</v>
      </c>
      <c r="P1874" s="136">
        <f>O1874*H1874</f>
        <v>0</v>
      </c>
      <c r="Q1874" s="136">
        <v>2.2000000000000001E-3</v>
      </c>
      <c r="R1874" s="136">
        <f>Q1874*H1874</f>
        <v>0.11993080000000002</v>
      </c>
      <c r="S1874" s="136">
        <v>0</v>
      </c>
      <c r="T1874" s="137">
        <f>S1874*H1874</f>
        <v>0</v>
      </c>
      <c r="AR1874" s="138" t="s">
        <v>380</v>
      </c>
      <c r="AT1874" s="138" t="s">
        <v>349</v>
      </c>
      <c r="AU1874" s="138" t="s">
        <v>84</v>
      </c>
      <c r="AY1874" s="17" t="s">
        <v>165</v>
      </c>
      <c r="BE1874" s="139">
        <f>IF(N1874="základní",J1874,0)</f>
        <v>0</v>
      </c>
      <c r="BF1874" s="139">
        <f>IF(N1874="snížená",J1874,0)</f>
        <v>0</v>
      </c>
      <c r="BG1874" s="139">
        <f>IF(N1874="zákl. přenesená",J1874,0)</f>
        <v>0</v>
      </c>
      <c r="BH1874" s="139">
        <f>IF(N1874="sníž. přenesená",J1874,0)</f>
        <v>0</v>
      </c>
      <c r="BI1874" s="139">
        <f>IF(N1874="nulová",J1874,0)</f>
        <v>0</v>
      </c>
      <c r="BJ1874" s="17" t="s">
        <v>14</v>
      </c>
      <c r="BK1874" s="139">
        <f>ROUND(I1874*H1874,2)</f>
        <v>0</v>
      </c>
      <c r="BL1874" s="17" t="s">
        <v>277</v>
      </c>
      <c r="BM1874" s="138" t="s">
        <v>2114</v>
      </c>
    </row>
    <row r="1875" spans="2:65" s="12" customFormat="1">
      <c r="B1875" s="144"/>
      <c r="D1875" s="145" t="s">
        <v>176</v>
      </c>
      <c r="E1875" s="146" t="s">
        <v>19</v>
      </c>
      <c r="F1875" s="147" t="s">
        <v>1167</v>
      </c>
      <c r="H1875" s="146" t="s">
        <v>19</v>
      </c>
      <c r="I1875" s="148"/>
      <c r="L1875" s="144"/>
      <c r="M1875" s="149"/>
      <c r="T1875" s="150"/>
      <c r="AT1875" s="146" t="s">
        <v>176</v>
      </c>
      <c r="AU1875" s="146" t="s">
        <v>84</v>
      </c>
      <c r="AV1875" s="12" t="s">
        <v>14</v>
      </c>
      <c r="AW1875" s="12" t="s">
        <v>37</v>
      </c>
      <c r="AX1875" s="12" t="s">
        <v>75</v>
      </c>
      <c r="AY1875" s="146" t="s">
        <v>165</v>
      </c>
    </row>
    <row r="1876" spans="2:65" s="13" customFormat="1">
      <c r="B1876" s="151"/>
      <c r="D1876" s="145" t="s">
        <v>176</v>
      </c>
      <c r="E1876" s="152" t="s">
        <v>19</v>
      </c>
      <c r="F1876" s="153" t="s">
        <v>2115</v>
      </c>
      <c r="H1876" s="154">
        <v>15.81</v>
      </c>
      <c r="I1876" s="155"/>
      <c r="L1876" s="151"/>
      <c r="M1876" s="156"/>
      <c r="T1876" s="157"/>
      <c r="AT1876" s="152" t="s">
        <v>176</v>
      </c>
      <c r="AU1876" s="152" t="s">
        <v>84</v>
      </c>
      <c r="AV1876" s="13" t="s">
        <v>84</v>
      </c>
      <c r="AW1876" s="13" t="s">
        <v>37</v>
      </c>
      <c r="AX1876" s="13" t="s">
        <v>75</v>
      </c>
      <c r="AY1876" s="152" t="s">
        <v>165</v>
      </c>
    </row>
    <row r="1877" spans="2:65" s="12" customFormat="1">
      <c r="B1877" s="144"/>
      <c r="D1877" s="145" t="s">
        <v>176</v>
      </c>
      <c r="E1877" s="146" t="s">
        <v>19</v>
      </c>
      <c r="F1877" s="147" t="s">
        <v>2109</v>
      </c>
      <c r="H1877" s="146" t="s">
        <v>19</v>
      </c>
      <c r="I1877" s="148"/>
      <c r="L1877" s="144"/>
      <c r="M1877" s="149"/>
      <c r="T1877" s="150"/>
      <c r="AT1877" s="146" t="s">
        <v>176</v>
      </c>
      <c r="AU1877" s="146" t="s">
        <v>84</v>
      </c>
      <c r="AV1877" s="12" t="s">
        <v>14</v>
      </c>
      <c r="AW1877" s="12" t="s">
        <v>37</v>
      </c>
      <c r="AX1877" s="12" t="s">
        <v>75</v>
      </c>
      <c r="AY1877" s="146" t="s">
        <v>165</v>
      </c>
    </row>
    <row r="1878" spans="2:65" s="13" customFormat="1">
      <c r="B1878" s="151"/>
      <c r="D1878" s="145" t="s">
        <v>176</v>
      </c>
      <c r="E1878" s="152" t="s">
        <v>19</v>
      </c>
      <c r="F1878" s="153" t="s">
        <v>2110</v>
      </c>
      <c r="H1878" s="154">
        <v>20.094000000000001</v>
      </c>
      <c r="I1878" s="155"/>
      <c r="L1878" s="151"/>
      <c r="M1878" s="156"/>
      <c r="T1878" s="157"/>
      <c r="AT1878" s="152" t="s">
        <v>176</v>
      </c>
      <c r="AU1878" s="152" t="s">
        <v>84</v>
      </c>
      <c r="AV1878" s="13" t="s">
        <v>84</v>
      </c>
      <c r="AW1878" s="13" t="s">
        <v>37</v>
      </c>
      <c r="AX1878" s="13" t="s">
        <v>75</v>
      </c>
      <c r="AY1878" s="152" t="s">
        <v>165</v>
      </c>
    </row>
    <row r="1879" spans="2:65" s="12" customFormat="1">
      <c r="B1879" s="144"/>
      <c r="D1879" s="145" t="s">
        <v>176</v>
      </c>
      <c r="E1879" s="146" t="s">
        <v>19</v>
      </c>
      <c r="F1879" s="147" t="s">
        <v>1165</v>
      </c>
      <c r="H1879" s="146" t="s">
        <v>19</v>
      </c>
      <c r="I1879" s="148"/>
      <c r="L1879" s="144"/>
      <c r="M1879" s="149"/>
      <c r="T1879" s="150"/>
      <c r="AT1879" s="146" t="s">
        <v>176</v>
      </c>
      <c r="AU1879" s="146" t="s">
        <v>84</v>
      </c>
      <c r="AV1879" s="12" t="s">
        <v>14</v>
      </c>
      <c r="AW1879" s="12" t="s">
        <v>37</v>
      </c>
      <c r="AX1879" s="12" t="s">
        <v>75</v>
      </c>
      <c r="AY1879" s="146" t="s">
        <v>165</v>
      </c>
    </row>
    <row r="1880" spans="2:65" s="13" customFormat="1">
      <c r="B1880" s="151"/>
      <c r="D1880" s="145" t="s">
        <v>176</v>
      </c>
      <c r="E1880" s="152" t="s">
        <v>19</v>
      </c>
      <c r="F1880" s="153" t="s">
        <v>2111</v>
      </c>
      <c r="H1880" s="154">
        <v>3.1840000000000002</v>
      </c>
      <c r="I1880" s="155"/>
      <c r="L1880" s="151"/>
      <c r="M1880" s="156"/>
      <c r="T1880" s="157"/>
      <c r="AT1880" s="152" t="s">
        <v>176</v>
      </c>
      <c r="AU1880" s="152" t="s">
        <v>84</v>
      </c>
      <c r="AV1880" s="13" t="s">
        <v>84</v>
      </c>
      <c r="AW1880" s="13" t="s">
        <v>37</v>
      </c>
      <c r="AX1880" s="13" t="s">
        <v>75</v>
      </c>
      <c r="AY1880" s="152" t="s">
        <v>165</v>
      </c>
    </row>
    <row r="1881" spans="2:65" s="12" customFormat="1">
      <c r="B1881" s="144"/>
      <c r="D1881" s="145" t="s">
        <v>176</v>
      </c>
      <c r="E1881" s="146" t="s">
        <v>19</v>
      </c>
      <c r="F1881" s="147" t="s">
        <v>1173</v>
      </c>
      <c r="H1881" s="146" t="s">
        <v>19</v>
      </c>
      <c r="I1881" s="148"/>
      <c r="L1881" s="144"/>
      <c r="M1881" s="149"/>
      <c r="T1881" s="150"/>
      <c r="AT1881" s="146" t="s">
        <v>176</v>
      </c>
      <c r="AU1881" s="146" t="s">
        <v>84</v>
      </c>
      <c r="AV1881" s="12" t="s">
        <v>14</v>
      </c>
      <c r="AW1881" s="12" t="s">
        <v>37</v>
      </c>
      <c r="AX1881" s="12" t="s">
        <v>75</v>
      </c>
      <c r="AY1881" s="146" t="s">
        <v>165</v>
      </c>
    </row>
    <row r="1882" spans="2:65" s="13" customFormat="1">
      <c r="B1882" s="151"/>
      <c r="D1882" s="145" t="s">
        <v>176</v>
      </c>
      <c r="E1882" s="152" t="s">
        <v>19</v>
      </c>
      <c r="F1882" s="153" t="s">
        <v>2112</v>
      </c>
      <c r="H1882" s="154">
        <v>7.6849999999999996</v>
      </c>
      <c r="I1882" s="155"/>
      <c r="L1882" s="151"/>
      <c r="M1882" s="156"/>
      <c r="T1882" s="157"/>
      <c r="AT1882" s="152" t="s">
        <v>176</v>
      </c>
      <c r="AU1882" s="152" t="s">
        <v>84</v>
      </c>
      <c r="AV1882" s="13" t="s">
        <v>84</v>
      </c>
      <c r="AW1882" s="13" t="s">
        <v>37</v>
      </c>
      <c r="AX1882" s="13" t="s">
        <v>75</v>
      </c>
      <c r="AY1882" s="152" t="s">
        <v>165</v>
      </c>
    </row>
    <row r="1883" spans="2:65" s="14" customFormat="1">
      <c r="B1883" s="158"/>
      <c r="D1883" s="145" t="s">
        <v>176</v>
      </c>
      <c r="E1883" s="159" t="s">
        <v>19</v>
      </c>
      <c r="F1883" s="160" t="s">
        <v>179</v>
      </c>
      <c r="H1883" s="161">
        <v>46.773000000000003</v>
      </c>
      <c r="I1883" s="162"/>
      <c r="L1883" s="158"/>
      <c r="M1883" s="163"/>
      <c r="T1883" s="164"/>
      <c r="AT1883" s="159" t="s">
        <v>176</v>
      </c>
      <c r="AU1883" s="159" t="s">
        <v>84</v>
      </c>
      <c r="AV1883" s="14" t="s">
        <v>172</v>
      </c>
      <c r="AW1883" s="14" t="s">
        <v>37</v>
      </c>
      <c r="AX1883" s="14" t="s">
        <v>14</v>
      </c>
      <c r="AY1883" s="159" t="s">
        <v>165</v>
      </c>
    </row>
    <row r="1884" spans="2:65" s="13" customFormat="1">
      <c r="B1884" s="151"/>
      <c r="D1884" s="145" t="s">
        <v>176</v>
      </c>
      <c r="F1884" s="153" t="s">
        <v>2116</v>
      </c>
      <c r="H1884" s="154">
        <v>54.514000000000003</v>
      </c>
      <c r="I1884" s="155"/>
      <c r="L1884" s="151"/>
      <c r="M1884" s="156"/>
      <c r="T1884" s="157"/>
      <c r="AT1884" s="152" t="s">
        <v>176</v>
      </c>
      <c r="AU1884" s="152" t="s">
        <v>84</v>
      </c>
      <c r="AV1884" s="13" t="s">
        <v>84</v>
      </c>
      <c r="AW1884" s="13" t="s">
        <v>4</v>
      </c>
      <c r="AX1884" s="13" t="s">
        <v>14</v>
      </c>
      <c r="AY1884" s="152" t="s">
        <v>165</v>
      </c>
    </row>
    <row r="1885" spans="2:65" s="1" customFormat="1" ht="37.950000000000003" customHeight="1">
      <c r="B1885" s="32"/>
      <c r="C1885" s="127" t="s">
        <v>2117</v>
      </c>
      <c r="D1885" s="127" t="s">
        <v>167</v>
      </c>
      <c r="E1885" s="128" t="s">
        <v>2118</v>
      </c>
      <c r="F1885" s="129" t="s">
        <v>2119</v>
      </c>
      <c r="G1885" s="130" t="s">
        <v>700</v>
      </c>
      <c r="H1885" s="131">
        <v>97.05</v>
      </c>
      <c r="I1885" s="132"/>
      <c r="J1885" s="133">
        <f>ROUND(I1885*H1885,2)</f>
        <v>0</v>
      </c>
      <c r="K1885" s="129" t="s">
        <v>171</v>
      </c>
      <c r="L1885" s="32"/>
      <c r="M1885" s="134" t="s">
        <v>19</v>
      </c>
      <c r="N1885" s="135" t="s">
        <v>46</v>
      </c>
      <c r="P1885" s="136">
        <f>O1885*H1885</f>
        <v>0</v>
      </c>
      <c r="Q1885" s="136">
        <v>1.15E-3</v>
      </c>
      <c r="R1885" s="136">
        <f>Q1885*H1885</f>
        <v>0.1116075</v>
      </c>
      <c r="S1885" s="136">
        <v>0</v>
      </c>
      <c r="T1885" s="137">
        <f>S1885*H1885</f>
        <v>0</v>
      </c>
      <c r="AR1885" s="138" t="s">
        <v>277</v>
      </c>
      <c r="AT1885" s="138" t="s">
        <v>167</v>
      </c>
      <c r="AU1885" s="138" t="s">
        <v>84</v>
      </c>
      <c r="AY1885" s="17" t="s">
        <v>165</v>
      </c>
      <c r="BE1885" s="139">
        <f>IF(N1885="základní",J1885,0)</f>
        <v>0</v>
      </c>
      <c r="BF1885" s="139">
        <f>IF(N1885="snížená",J1885,0)</f>
        <v>0</v>
      </c>
      <c r="BG1885" s="139">
        <f>IF(N1885="zákl. přenesená",J1885,0)</f>
        <v>0</v>
      </c>
      <c r="BH1885" s="139">
        <f>IF(N1885="sníž. přenesená",J1885,0)</f>
        <v>0</v>
      </c>
      <c r="BI1885" s="139">
        <f>IF(N1885="nulová",J1885,0)</f>
        <v>0</v>
      </c>
      <c r="BJ1885" s="17" t="s">
        <v>14</v>
      </c>
      <c r="BK1885" s="139">
        <f>ROUND(I1885*H1885,2)</f>
        <v>0</v>
      </c>
      <c r="BL1885" s="17" t="s">
        <v>277</v>
      </c>
      <c r="BM1885" s="138" t="s">
        <v>2120</v>
      </c>
    </row>
    <row r="1886" spans="2:65" s="1" customFormat="1">
      <c r="B1886" s="32"/>
      <c r="D1886" s="140" t="s">
        <v>174</v>
      </c>
      <c r="F1886" s="141" t="s">
        <v>2121</v>
      </c>
      <c r="I1886" s="142"/>
      <c r="L1886" s="32"/>
      <c r="M1886" s="143"/>
      <c r="T1886" s="53"/>
      <c r="AT1886" s="17" t="s">
        <v>174</v>
      </c>
      <c r="AU1886" s="17" t="s">
        <v>84</v>
      </c>
    </row>
    <row r="1887" spans="2:65" s="12" customFormat="1">
      <c r="B1887" s="144"/>
      <c r="D1887" s="145" t="s">
        <v>176</v>
      </c>
      <c r="E1887" s="146" t="s">
        <v>19</v>
      </c>
      <c r="F1887" s="147" t="s">
        <v>1473</v>
      </c>
      <c r="H1887" s="146" t="s">
        <v>19</v>
      </c>
      <c r="I1887" s="148"/>
      <c r="L1887" s="144"/>
      <c r="M1887" s="149"/>
      <c r="T1887" s="150"/>
      <c r="AT1887" s="146" t="s">
        <v>176</v>
      </c>
      <c r="AU1887" s="146" t="s">
        <v>84</v>
      </c>
      <c r="AV1887" s="12" t="s">
        <v>14</v>
      </c>
      <c r="AW1887" s="12" t="s">
        <v>37</v>
      </c>
      <c r="AX1887" s="12" t="s">
        <v>75</v>
      </c>
      <c r="AY1887" s="146" t="s">
        <v>165</v>
      </c>
    </row>
    <row r="1888" spans="2:65" s="13" customFormat="1">
      <c r="B1888" s="151"/>
      <c r="D1888" s="145" t="s">
        <v>176</v>
      </c>
      <c r="E1888" s="152" t="s">
        <v>19</v>
      </c>
      <c r="F1888" s="153" t="s">
        <v>2122</v>
      </c>
      <c r="H1888" s="154">
        <v>66.98</v>
      </c>
      <c r="I1888" s="155"/>
      <c r="L1888" s="151"/>
      <c r="M1888" s="156"/>
      <c r="T1888" s="157"/>
      <c r="AT1888" s="152" t="s">
        <v>176</v>
      </c>
      <c r="AU1888" s="152" t="s">
        <v>84</v>
      </c>
      <c r="AV1888" s="13" t="s">
        <v>84</v>
      </c>
      <c r="AW1888" s="13" t="s">
        <v>37</v>
      </c>
      <c r="AX1888" s="13" t="s">
        <v>75</v>
      </c>
      <c r="AY1888" s="152" t="s">
        <v>165</v>
      </c>
    </row>
    <row r="1889" spans="2:65" s="12" customFormat="1">
      <c r="B1889" s="144"/>
      <c r="D1889" s="145" t="s">
        <v>176</v>
      </c>
      <c r="E1889" s="146" t="s">
        <v>19</v>
      </c>
      <c r="F1889" s="147" t="s">
        <v>1165</v>
      </c>
      <c r="H1889" s="146" t="s">
        <v>19</v>
      </c>
      <c r="I1889" s="148"/>
      <c r="L1889" s="144"/>
      <c r="M1889" s="149"/>
      <c r="T1889" s="150"/>
      <c r="AT1889" s="146" t="s">
        <v>176</v>
      </c>
      <c r="AU1889" s="146" t="s">
        <v>84</v>
      </c>
      <c r="AV1889" s="12" t="s">
        <v>14</v>
      </c>
      <c r="AW1889" s="12" t="s">
        <v>37</v>
      </c>
      <c r="AX1889" s="12" t="s">
        <v>75</v>
      </c>
      <c r="AY1889" s="146" t="s">
        <v>165</v>
      </c>
    </row>
    <row r="1890" spans="2:65" s="13" customFormat="1">
      <c r="B1890" s="151"/>
      <c r="D1890" s="145" t="s">
        <v>176</v>
      </c>
      <c r="E1890" s="152" t="s">
        <v>19</v>
      </c>
      <c r="F1890" s="153" t="s">
        <v>2123</v>
      </c>
      <c r="H1890" s="154">
        <v>30.07</v>
      </c>
      <c r="I1890" s="155"/>
      <c r="L1890" s="151"/>
      <c r="M1890" s="156"/>
      <c r="T1890" s="157"/>
      <c r="AT1890" s="152" t="s">
        <v>176</v>
      </c>
      <c r="AU1890" s="152" t="s">
        <v>84</v>
      </c>
      <c r="AV1890" s="13" t="s">
        <v>84</v>
      </c>
      <c r="AW1890" s="13" t="s">
        <v>37</v>
      </c>
      <c r="AX1890" s="13" t="s">
        <v>75</v>
      </c>
      <c r="AY1890" s="152" t="s">
        <v>165</v>
      </c>
    </row>
    <row r="1891" spans="2:65" s="14" customFormat="1">
      <c r="B1891" s="158"/>
      <c r="D1891" s="145" t="s">
        <v>176</v>
      </c>
      <c r="E1891" s="159" t="s">
        <v>19</v>
      </c>
      <c r="F1891" s="160" t="s">
        <v>179</v>
      </c>
      <c r="H1891" s="161">
        <v>97.05</v>
      </c>
      <c r="I1891" s="162"/>
      <c r="L1891" s="158"/>
      <c r="M1891" s="163"/>
      <c r="T1891" s="164"/>
      <c r="AT1891" s="159" t="s">
        <v>176</v>
      </c>
      <c r="AU1891" s="159" t="s">
        <v>84</v>
      </c>
      <c r="AV1891" s="14" t="s">
        <v>172</v>
      </c>
      <c r="AW1891" s="14" t="s">
        <v>37</v>
      </c>
      <c r="AX1891" s="14" t="s">
        <v>14</v>
      </c>
      <c r="AY1891" s="159" t="s">
        <v>165</v>
      </c>
    </row>
    <row r="1892" spans="2:65" s="1" customFormat="1" ht="33" customHeight="1">
      <c r="B1892" s="32"/>
      <c r="C1892" s="127" t="s">
        <v>2124</v>
      </c>
      <c r="D1892" s="127" t="s">
        <v>167</v>
      </c>
      <c r="E1892" s="128" t="s">
        <v>2125</v>
      </c>
      <c r="F1892" s="129" t="s">
        <v>2126</v>
      </c>
      <c r="G1892" s="130" t="s">
        <v>700</v>
      </c>
      <c r="H1892" s="131">
        <v>34.5</v>
      </c>
      <c r="I1892" s="132"/>
      <c r="J1892" s="133">
        <f>ROUND(I1892*H1892,2)</f>
        <v>0</v>
      </c>
      <c r="K1892" s="129" t="s">
        <v>171</v>
      </c>
      <c r="L1892" s="32"/>
      <c r="M1892" s="134" t="s">
        <v>19</v>
      </c>
      <c r="N1892" s="135" t="s">
        <v>46</v>
      </c>
      <c r="P1892" s="136">
        <f>O1892*H1892</f>
        <v>0</v>
      </c>
      <c r="Q1892" s="136">
        <v>1.5299999999999999E-3</v>
      </c>
      <c r="R1892" s="136">
        <f>Q1892*H1892</f>
        <v>5.2784999999999999E-2</v>
      </c>
      <c r="S1892" s="136">
        <v>0</v>
      </c>
      <c r="T1892" s="137">
        <f>S1892*H1892</f>
        <v>0</v>
      </c>
      <c r="AR1892" s="138" t="s">
        <v>277</v>
      </c>
      <c r="AT1892" s="138" t="s">
        <v>167</v>
      </c>
      <c r="AU1892" s="138" t="s">
        <v>84</v>
      </c>
      <c r="AY1892" s="17" t="s">
        <v>165</v>
      </c>
      <c r="BE1892" s="139">
        <f>IF(N1892="základní",J1892,0)</f>
        <v>0</v>
      </c>
      <c r="BF1892" s="139">
        <f>IF(N1892="snížená",J1892,0)</f>
        <v>0</v>
      </c>
      <c r="BG1892" s="139">
        <f>IF(N1892="zákl. přenesená",J1892,0)</f>
        <v>0</v>
      </c>
      <c r="BH1892" s="139">
        <f>IF(N1892="sníž. přenesená",J1892,0)</f>
        <v>0</v>
      </c>
      <c r="BI1892" s="139">
        <f>IF(N1892="nulová",J1892,0)</f>
        <v>0</v>
      </c>
      <c r="BJ1892" s="17" t="s">
        <v>14</v>
      </c>
      <c r="BK1892" s="139">
        <f>ROUND(I1892*H1892,2)</f>
        <v>0</v>
      </c>
      <c r="BL1892" s="17" t="s">
        <v>277</v>
      </c>
      <c r="BM1892" s="138" t="s">
        <v>2127</v>
      </c>
    </row>
    <row r="1893" spans="2:65" s="1" customFormat="1">
      <c r="B1893" s="32"/>
      <c r="D1893" s="140" t="s">
        <v>174</v>
      </c>
      <c r="F1893" s="141" t="s">
        <v>2128</v>
      </c>
      <c r="I1893" s="142"/>
      <c r="L1893" s="32"/>
      <c r="M1893" s="143"/>
      <c r="T1893" s="53"/>
      <c r="AT1893" s="17" t="s">
        <v>174</v>
      </c>
      <c r="AU1893" s="17" t="s">
        <v>84</v>
      </c>
    </row>
    <row r="1894" spans="2:65" s="12" customFormat="1" ht="20.399999999999999">
      <c r="B1894" s="144"/>
      <c r="D1894" s="145" t="s">
        <v>176</v>
      </c>
      <c r="E1894" s="146" t="s">
        <v>19</v>
      </c>
      <c r="F1894" s="147" t="s">
        <v>2129</v>
      </c>
      <c r="H1894" s="146" t="s">
        <v>19</v>
      </c>
      <c r="I1894" s="148"/>
      <c r="L1894" s="144"/>
      <c r="M1894" s="149"/>
      <c r="T1894" s="150"/>
      <c r="AT1894" s="146" t="s">
        <v>176</v>
      </c>
      <c r="AU1894" s="146" t="s">
        <v>84</v>
      </c>
      <c r="AV1894" s="12" t="s">
        <v>14</v>
      </c>
      <c r="AW1894" s="12" t="s">
        <v>37</v>
      </c>
      <c r="AX1894" s="12" t="s">
        <v>75</v>
      </c>
      <c r="AY1894" s="146" t="s">
        <v>165</v>
      </c>
    </row>
    <row r="1895" spans="2:65" s="13" customFormat="1">
      <c r="B1895" s="151"/>
      <c r="D1895" s="145" t="s">
        <v>176</v>
      </c>
      <c r="E1895" s="152" t="s">
        <v>19</v>
      </c>
      <c r="F1895" s="153" t="s">
        <v>2130</v>
      </c>
      <c r="H1895" s="154">
        <v>30</v>
      </c>
      <c r="I1895" s="155"/>
      <c r="L1895" s="151"/>
      <c r="M1895" s="156"/>
      <c r="T1895" s="157"/>
      <c r="AT1895" s="152" t="s">
        <v>176</v>
      </c>
      <c r="AU1895" s="152" t="s">
        <v>84</v>
      </c>
      <c r="AV1895" s="13" t="s">
        <v>84</v>
      </c>
      <c r="AW1895" s="13" t="s">
        <v>37</v>
      </c>
      <c r="AX1895" s="13" t="s">
        <v>75</v>
      </c>
      <c r="AY1895" s="152" t="s">
        <v>165</v>
      </c>
    </row>
    <row r="1896" spans="2:65" s="12" customFormat="1">
      <c r="B1896" s="144"/>
      <c r="D1896" s="145" t="s">
        <v>176</v>
      </c>
      <c r="E1896" s="146" t="s">
        <v>19</v>
      </c>
      <c r="F1896" s="147" t="s">
        <v>2131</v>
      </c>
      <c r="H1896" s="146" t="s">
        <v>19</v>
      </c>
      <c r="I1896" s="148"/>
      <c r="L1896" s="144"/>
      <c r="M1896" s="149"/>
      <c r="T1896" s="150"/>
      <c r="AT1896" s="146" t="s">
        <v>176</v>
      </c>
      <c r="AU1896" s="146" t="s">
        <v>84</v>
      </c>
      <c r="AV1896" s="12" t="s">
        <v>14</v>
      </c>
      <c r="AW1896" s="12" t="s">
        <v>37</v>
      </c>
      <c r="AX1896" s="12" t="s">
        <v>75</v>
      </c>
      <c r="AY1896" s="146" t="s">
        <v>165</v>
      </c>
    </row>
    <row r="1897" spans="2:65" s="13" customFormat="1">
      <c r="B1897" s="151"/>
      <c r="D1897" s="145" t="s">
        <v>176</v>
      </c>
      <c r="E1897" s="152" t="s">
        <v>19</v>
      </c>
      <c r="F1897" s="153" t="s">
        <v>2132</v>
      </c>
      <c r="H1897" s="154">
        <v>4.5</v>
      </c>
      <c r="I1897" s="155"/>
      <c r="L1897" s="151"/>
      <c r="M1897" s="156"/>
      <c r="T1897" s="157"/>
      <c r="AT1897" s="152" t="s">
        <v>176</v>
      </c>
      <c r="AU1897" s="152" t="s">
        <v>84</v>
      </c>
      <c r="AV1897" s="13" t="s">
        <v>84</v>
      </c>
      <c r="AW1897" s="13" t="s">
        <v>37</v>
      </c>
      <c r="AX1897" s="13" t="s">
        <v>75</v>
      </c>
      <c r="AY1897" s="152" t="s">
        <v>165</v>
      </c>
    </row>
    <row r="1898" spans="2:65" s="14" customFormat="1">
      <c r="B1898" s="158"/>
      <c r="D1898" s="145" t="s">
        <v>176</v>
      </c>
      <c r="E1898" s="159" t="s">
        <v>19</v>
      </c>
      <c r="F1898" s="160" t="s">
        <v>179</v>
      </c>
      <c r="H1898" s="161">
        <v>34.5</v>
      </c>
      <c r="I1898" s="162"/>
      <c r="L1898" s="158"/>
      <c r="M1898" s="163"/>
      <c r="T1898" s="164"/>
      <c r="AT1898" s="159" t="s">
        <v>176</v>
      </c>
      <c r="AU1898" s="159" t="s">
        <v>84</v>
      </c>
      <c r="AV1898" s="14" t="s">
        <v>172</v>
      </c>
      <c r="AW1898" s="14" t="s">
        <v>37</v>
      </c>
      <c r="AX1898" s="14" t="s">
        <v>14</v>
      </c>
      <c r="AY1898" s="159" t="s">
        <v>165</v>
      </c>
    </row>
    <row r="1899" spans="2:65" s="1" customFormat="1" ht="33" customHeight="1">
      <c r="B1899" s="32"/>
      <c r="C1899" s="127" t="s">
        <v>2133</v>
      </c>
      <c r="D1899" s="127" t="s">
        <v>167</v>
      </c>
      <c r="E1899" s="128" t="s">
        <v>2134</v>
      </c>
      <c r="F1899" s="129" t="s">
        <v>2135</v>
      </c>
      <c r="G1899" s="130" t="s">
        <v>700</v>
      </c>
      <c r="H1899" s="131">
        <v>29</v>
      </c>
      <c r="I1899" s="132"/>
      <c r="J1899" s="133">
        <f>ROUND(I1899*H1899,2)</f>
        <v>0</v>
      </c>
      <c r="K1899" s="129" t="s">
        <v>171</v>
      </c>
      <c r="L1899" s="32"/>
      <c r="M1899" s="134" t="s">
        <v>19</v>
      </c>
      <c r="N1899" s="135" t="s">
        <v>46</v>
      </c>
      <c r="P1899" s="136">
        <f>O1899*H1899</f>
        <v>0</v>
      </c>
      <c r="Q1899" s="136">
        <v>1.65E-3</v>
      </c>
      <c r="R1899" s="136">
        <f>Q1899*H1899</f>
        <v>4.7849999999999997E-2</v>
      </c>
      <c r="S1899" s="136">
        <v>0</v>
      </c>
      <c r="T1899" s="137">
        <f>S1899*H1899</f>
        <v>0</v>
      </c>
      <c r="AR1899" s="138" t="s">
        <v>277</v>
      </c>
      <c r="AT1899" s="138" t="s">
        <v>167</v>
      </c>
      <c r="AU1899" s="138" t="s">
        <v>84</v>
      </c>
      <c r="AY1899" s="17" t="s">
        <v>165</v>
      </c>
      <c r="BE1899" s="139">
        <f>IF(N1899="základní",J1899,0)</f>
        <v>0</v>
      </c>
      <c r="BF1899" s="139">
        <f>IF(N1899="snížená",J1899,0)</f>
        <v>0</v>
      </c>
      <c r="BG1899" s="139">
        <f>IF(N1899="zákl. přenesená",J1899,0)</f>
        <v>0</v>
      </c>
      <c r="BH1899" s="139">
        <f>IF(N1899="sníž. přenesená",J1899,0)</f>
        <v>0</v>
      </c>
      <c r="BI1899" s="139">
        <f>IF(N1899="nulová",J1899,0)</f>
        <v>0</v>
      </c>
      <c r="BJ1899" s="17" t="s">
        <v>14</v>
      </c>
      <c r="BK1899" s="139">
        <f>ROUND(I1899*H1899,2)</f>
        <v>0</v>
      </c>
      <c r="BL1899" s="17" t="s">
        <v>277</v>
      </c>
      <c r="BM1899" s="138" t="s">
        <v>2136</v>
      </c>
    </row>
    <row r="1900" spans="2:65" s="1" customFormat="1">
      <c r="B1900" s="32"/>
      <c r="D1900" s="140" t="s">
        <v>174</v>
      </c>
      <c r="F1900" s="141" t="s">
        <v>2137</v>
      </c>
      <c r="I1900" s="142"/>
      <c r="L1900" s="32"/>
      <c r="M1900" s="143"/>
      <c r="T1900" s="53"/>
      <c r="AT1900" s="17" t="s">
        <v>174</v>
      </c>
      <c r="AU1900" s="17" t="s">
        <v>84</v>
      </c>
    </row>
    <row r="1901" spans="2:65" s="12" customFormat="1">
      <c r="B1901" s="144"/>
      <c r="D1901" s="145" t="s">
        <v>176</v>
      </c>
      <c r="E1901" s="146" t="s">
        <v>19</v>
      </c>
      <c r="F1901" s="147" t="s">
        <v>2138</v>
      </c>
      <c r="H1901" s="146" t="s">
        <v>19</v>
      </c>
      <c r="I1901" s="148"/>
      <c r="L1901" s="144"/>
      <c r="M1901" s="149"/>
      <c r="T1901" s="150"/>
      <c r="AT1901" s="146" t="s">
        <v>176</v>
      </c>
      <c r="AU1901" s="146" t="s">
        <v>84</v>
      </c>
      <c r="AV1901" s="12" t="s">
        <v>14</v>
      </c>
      <c r="AW1901" s="12" t="s">
        <v>37</v>
      </c>
      <c r="AX1901" s="12" t="s">
        <v>75</v>
      </c>
      <c r="AY1901" s="146" t="s">
        <v>165</v>
      </c>
    </row>
    <row r="1902" spans="2:65" s="13" customFormat="1">
      <c r="B1902" s="151"/>
      <c r="D1902" s="145" t="s">
        <v>176</v>
      </c>
      <c r="E1902" s="152" t="s">
        <v>19</v>
      </c>
      <c r="F1902" s="153" t="s">
        <v>361</v>
      </c>
      <c r="H1902" s="154">
        <v>29</v>
      </c>
      <c r="I1902" s="155"/>
      <c r="L1902" s="151"/>
      <c r="M1902" s="156"/>
      <c r="T1902" s="157"/>
      <c r="AT1902" s="152" t="s">
        <v>176</v>
      </c>
      <c r="AU1902" s="152" t="s">
        <v>84</v>
      </c>
      <c r="AV1902" s="13" t="s">
        <v>84</v>
      </c>
      <c r="AW1902" s="13" t="s">
        <v>37</v>
      </c>
      <c r="AX1902" s="13" t="s">
        <v>75</v>
      </c>
      <c r="AY1902" s="152" t="s">
        <v>165</v>
      </c>
    </row>
    <row r="1903" spans="2:65" s="14" customFormat="1">
      <c r="B1903" s="158"/>
      <c r="D1903" s="145" t="s">
        <v>176</v>
      </c>
      <c r="E1903" s="159" t="s">
        <v>19</v>
      </c>
      <c r="F1903" s="160" t="s">
        <v>179</v>
      </c>
      <c r="H1903" s="161">
        <v>29</v>
      </c>
      <c r="I1903" s="162"/>
      <c r="L1903" s="158"/>
      <c r="M1903" s="163"/>
      <c r="T1903" s="164"/>
      <c r="AT1903" s="159" t="s">
        <v>176</v>
      </c>
      <c r="AU1903" s="159" t="s">
        <v>84</v>
      </c>
      <c r="AV1903" s="14" t="s">
        <v>172</v>
      </c>
      <c r="AW1903" s="14" t="s">
        <v>37</v>
      </c>
      <c r="AX1903" s="14" t="s">
        <v>14</v>
      </c>
      <c r="AY1903" s="159" t="s">
        <v>165</v>
      </c>
    </row>
    <row r="1904" spans="2:65" s="1" customFormat="1" ht="33" customHeight="1">
      <c r="B1904" s="32"/>
      <c r="C1904" s="127" t="s">
        <v>2139</v>
      </c>
      <c r="D1904" s="127" t="s">
        <v>167</v>
      </c>
      <c r="E1904" s="128" t="s">
        <v>2140</v>
      </c>
      <c r="F1904" s="129" t="s">
        <v>2141</v>
      </c>
      <c r="G1904" s="130" t="s">
        <v>700</v>
      </c>
      <c r="H1904" s="131">
        <v>16.8</v>
      </c>
      <c r="I1904" s="132"/>
      <c r="J1904" s="133">
        <f>ROUND(I1904*H1904,2)</f>
        <v>0</v>
      </c>
      <c r="K1904" s="129" t="s">
        <v>171</v>
      </c>
      <c r="L1904" s="32"/>
      <c r="M1904" s="134" t="s">
        <v>19</v>
      </c>
      <c r="N1904" s="135" t="s">
        <v>46</v>
      </c>
      <c r="P1904" s="136">
        <f>O1904*H1904</f>
        <v>0</v>
      </c>
      <c r="Q1904" s="136">
        <v>5.5999999999999995E-4</v>
      </c>
      <c r="R1904" s="136">
        <f>Q1904*H1904</f>
        <v>9.4079999999999997E-3</v>
      </c>
      <c r="S1904" s="136">
        <v>0</v>
      </c>
      <c r="T1904" s="137">
        <f>S1904*H1904</f>
        <v>0</v>
      </c>
      <c r="AR1904" s="138" t="s">
        <v>277</v>
      </c>
      <c r="AT1904" s="138" t="s">
        <v>167</v>
      </c>
      <c r="AU1904" s="138" t="s">
        <v>84</v>
      </c>
      <c r="AY1904" s="17" t="s">
        <v>165</v>
      </c>
      <c r="BE1904" s="139">
        <f>IF(N1904="základní",J1904,0)</f>
        <v>0</v>
      </c>
      <c r="BF1904" s="139">
        <f>IF(N1904="snížená",J1904,0)</f>
        <v>0</v>
      </c>
      <c r="BG1904" s="139">
        <f>IF(N1904="zákl. přenesená",J1904,0)</f>
        <v>0</v>
      </c>
      <c r="BH1904" s="139">
        <f>IF(N1904="sníž. přenesená",J1904,0)</f>
        <v>0</v>
      </c>
      <c r="BI1904" s="139">
        <f>IF(N1904="nulová",J1904,0)</f>
        <v>0</v>
      </c>
      <c r="BJ1904" s="17" t="s">
        <v>14</v>
      </c>
      <c r="BK1904" s="139">
        <f>ROUND(I1904*H1904,2)</f>
        <v>0</v>
      </c>
      <c r="BL1904" s="17" t="s">
        <v>277</v>
      </c>
      <c r="BM1904" s="138" t="s">
        <v>2142</v>
      </c>
    </row>
    <row r="1905" spans="2:65" s="1" customFormat="1">
      <c r="B1905" s="32"/>
      <c r="D1905" s="140" t="s">
        <v>174</v>
      </c>
      <c r="F1905" s="141" t="s">
        <v>2143</v>
      </c>
      <c r="I1905" s="142"/>
      <c r="L1905" s="32"/>
      <c r="M1905" s="143"/>
      <c r="T1905" s="53"/>
      <c r="AT1905" s="17" t="s">
        <v>174</v>
      </c>
      <c r="AU1905" s="17" t="s">
        <v>84</v>
      </c>
    </row>
    <row r="1906" spans="2:65" s="12" customFormat="1">
      <c r="B1906" s="144"/>
      <c r="D1906" s="145" t="s">
        <v>176</v>
      </c>
      <c r="E1906" s="146" t="s">
        <v>19</v>
      </c>
      <c r="F1906" s="147" t="s">
        <v>2144</v>
      </c>
      <c r="H1906" s="146" t="s">
        <v>19</v>
      </c>
      <c r="I1906" s="148"/>
      <c r="L1906" s="144"/>
      <c r="M1906" s="149"/>
      <c r="T1906" s="150"/>
      <c r="AT1906" s="146" t="s">
        <v>176</v>
      </c>
      <c r="AU1906" s="146" t="s">
        <v>84</v>
      </c>
      <c r="AV1906" s="12" t="s">
        <v>14</v>
      </c>
      <c r="AW1906" s="12" t="s">
        <v>37</v>
      </c>
      <c r="AX1906" s="12" t="s">
        <v>75</v>
      </c>
      <c r="AY1906" s="146" t="s">
        <v>165</v>
      </c>
    </row>
    <row r="1907" spans="2:65" s="13" customFormat="1">
      <c r="B1907" s="151"/>
      <c r="D1907" s="145" t="s">
        <v>176</v>
      </c>
      <c r="E1907" s="152" t="s">
        <v>19</v>
      </c>
      <c r="F1907" s="153" t="s">
        <v>2145</v>
      </c>
      <c r="H1907" s="154">
        <v>16.8</v>
      </c>
      <c r="I1907" s="155"/>
      <c r="L1907" s="151"/>
      <c r="M1907" s="156"/>
      <c r="T1907" s="157"/>
      <c r="AT1907" s="152" t="s">
        <v>176</v>
      </c>
      <c r="AU1907" s="152" t="s">
        <v>84</v>
      </c>
      <c r="AV1907" s="13" t="s">
        <v>84</v>
      </c>
      <c r="AW1907" s="13" t="s">
        <v>37</v>
      </c>
      <c r="AX1907" s="13" t="s">
        <v>75</v>
      </c>
      <c r="AY1907" s="152" t="s">
        <v>165</v>
      </c>
    </row>
    <row r="1908" spans="2:65" s="14" customFormat="1">
      <c r="B1908" s="158"/>
      <c r="D1908" s="145" t="s">
        <v>176</v>
      </c>
      <c r="E1908" s="159" t="s">
        <v>19</v>
      </c>
      <c r="F1908" s="160" t="s">
        <v>179</v>
      </c>
      <c r="H1908" s="161">
        <v>16.8</v>
      </c>
      <c r="I1908" s="162"/>
      <c r="L1908" s="158"/>
      <c r="M1908" s="163"/>
      <c r="T1908" s="164"/>
      <c r="AT1908" s="159" t="s">
        <v>176</v>
      </c>
      <c r="AU1908" s="159" t="s">
        <v>84</v>
      </c>
      <c r="AV1908" s="14" t="s">
        <v>172</v>
      </c>
      <c r="AW1908" s="14" t="s">
        <v>37</v>
      </c>
      <c r="AX1908" s="14" t="s">
        <v>14</v>
      </c>
      <c r="AY1908" s="159" t="s">
        <v>165</v>
      </c>
    </row>
    <row r="1909" spans="2:65" s="1" customFormat="1" ht="33" customHeight="1">
      <c r="B1909" s="32"/>
      <c r="C1909" s="127" t="s">
        <v>2146</v>
      </c>
      <c r="D1909" s="127" t="s">
        <v>167</v>
      </c>
      <c r="E1909" s="128" t="s">
        <v>2147</v>
      </c>
      <c r="F1909" s="129" t="s">
        <v>2148</v>
      </c>
      <c r="G1909" s="130" t="s">
        <v>170</v>
      </c>
      <c r="H1909" s="131">
        <v>578.91800000000001</v>
      </c>
      <c r="I1909" s="132"/>
      <c r="J1909" s="133">
        <f>ROUND(I1909*H1909,2)</f>
        <v>0</v>
      </c>
      <c r="K1909" s="129" t="s">
        <v>171</v>
      </c>
      <c r="L1909" s="32"/>
      <c r="M1909" s="134" t="s">
        <v>19</v>
      </c>
      <c r="N1909" s="135" t="s">
        <v>46</v>
      </c>
      <c r="P1909" s="136">
        <f>O1909*H1909</f>
        <v>0</v>
      </c>
      <c r="Q1909" s="136">
        <v>0</v>
      </c>
      <c r="R1909" s="136">
        <f>Q1909*H1909</f>
        <v>0</v>
      </c>
      <c r="S1909" s="136">
        <v>0</v>
      </c>
      <c r="T1909" s="137">
        <f>S1909*H1909</f>
        <v>0</v>
      </c>
      <c r="AR1909" s="138" t="s">
        <v>277</v>
      </c>
      <c r="AT1909" s="138" t="s">
        <v>167</v>
      </c>
      <c r="AU1909" s="138" t="s">
        <v>84</v>
      </c>
      <c r="AY1909" s="17" t="s">
        <v>165</v>
      </c>
      <c r="BE1909" s="139">
        <f>IF(N1909="základní",J1909,0)</f>
        <v>0</v>
      </c>
      <c r="BF1909" s="139">
        <f>IF(N1909="snížená",J1909,0)</f>
        <v>0</v>
      </c>
      <c r="BG1909" s="139">
        <f>IF(N1909="zákl. přenesená",J1909,0)</f>
        <v>0</v>
      </c>
      <c r="BH1909" s="139">
        <f>IF(N1909="sníž. přenesená",J1909,0)</f>
        <v>0</v>
      </c>
      <c r="BI1909" s="139">
        <f>IF(N1909="nulová",J1909,0)</f>
        <v>0</v>
      </c>
      <c r="BJ1909" s="17" t="s">
        <v>14</v>
      </c>
      <c r="BK1909" s="139">
        <f>ROUND(I1909*H1909,2)</f>
        <v>0</v>
      </c>
      <c r="BL1909" s="17" t="s">
        <v>277</v>
      </c>
      <c r="BM1909" s="138" t="s">
        <v>2149</v>
      </c>
    </row>
    <row r="1910" spans="2:65" s="1" customFormat="1">
      <c r="B1910" s="32"/>
      <c r="D1910" s="140" t="s">
        <v>174</v>
      </c>
      <c r="F1910" s="141" t="s">
        <v>2150</v>
      </c>
      <c r="I1910" s="142"/>
      <c r="L1910" s="32"/>
      <c r="M1910" s="143"/>
      <c r="T1910" s="53"/>
      <c r="AT1910" s="17" t="s">
        <v>174</v>
      </c>
      <c r="AU1910" s="17" t="s">
        <v>84</v>
      </c>
    </row>
    <row r="1911" spans="2:65" s="12" customFormat="1">
      <c r="B1911" s="144"/>
      <c r="D1911" s="145" t="s">
        <v>176</v>
      </c>
      <c r="E1911" s="146" t="s">
        <v>19</v>
      </c>
      <c r="F1911" s="147" t="s">
        <v>1167</v>
      </c>
      <c r="H1911" s="146" t="s">
        <v>19</v>
      </c>
      <c r="I1911" s="148"/>
      <c r="L1911" s="144"/>
      <c r="M1911" s="149"/>
      <c r="T1911" s="150"/>
      <c r="AT1911" s="146" t="s">
        <v>176</v>
      </c>
      <c r="AU1911" s="146" t="s">
        <v>84</v>
      </c>
      <c r="AV1911" s="12" t="s">
        <v>14</v>
      </c>
      <c r="AW1911" s="12" t="s">
        <v>37</v>
      </c>
      <c r="AX1911" s="12" t="s">
        <v>75</v>
      </c>
      <c r="AY1911" s="146" t="s">
        <v>165</v>
      </c>
    </row>
    <row r="1912" spans="2:65" s="13" customFormat="1">
      <c r="B1912" s="151"/>
      <c r="D1912" s="145" t="s">
        <v>176</v>
      </c>
      <c r="E1912" s="152" t="s">
        <v>19</v>
      </c>
      <c r="F1912" s="153" t="s">
        <v>2064</v>
      </c>
      <c r="H1912" s="154">
        <v>28.452000000000002</v>
      </c>
      <c r="I1912" s="155"/>
      <c r="L1912" s="151"/>
      <c r="M1912" s="156"/>
      <c r="T1912" s="157"/>
      <c r="AT1912" s="152" t="s">
        <v>176</v>
      </c>
      <c r="AU1912" s="152" t="s">
        <v>84</v>
      </c>
      <c r="AV1912" s="13" t="s">
        <v>84</v>
      </c>
      <c r="AW1912" s="13" t="s">
        <v>37</v>
      </c>
      <c r="AX1912" s="13" t="s">
        <v>75</v>
      </c>
      <c r="AY1912" s="152" t="s">
        <v>165</v>
      </c>
    </row>
    <row r="1913" spans="2:65" s="12" customFormat="1">
      <c r="B1913" s="144"/>
      <c r="D1913" s="145" t="s">
        <v>176</v>
      </c>
      <c r="E1913" s="146" t="s">
        <v>19</v>
      </c>
      <c r="F1913" s="147" t="s">
        <v>1169</v>
      </c>
      <c r="H1913" s="146" t="s">
        <v>19</v>
      </c>
      <c r="I1913" s="148"/>
      <c r="L1913" s="144"/>
      <c r="M1913" s="149"/>
      <c r="T1913" s="150"/>
      <c r="AT1913" s="146" t="s">
        <v>176</v>
      </c>
      <c r="AU1913" s="146" t="s">
        <v>84</v>
      </c>
      <c r="AV1913" s="12" t="s">
        <v>14</v>
      </c>
      <c r="AW1913" s="12" t="s">
        <v>37</v>
      </c>
      <c r="AX1913" s="12" t="s">
        <v>75</v>
      </c>
      <c r="AY1913" s="146" t="s">
        <v>165</v>
      </c>
    </row>
    <row r="1914" spans="2:65" s="13" customFormat="1">
      <c r="B1914" s="151"/>
      <c r="D1914" s="145" t="s">
        <v>176</v>
      </c>
      <c r="E1914" s="152" t="s">
        <v>19</v>
      </c>
      <c r="F1914" s="153" t="s">
        <v>1170</v>
      </c>
      <c r="H1914" s="154">
        <v>5.25</v>
      </c>
      <c r="I1914" s="155"/>
      <c r="L1914" s="151"/>
      <c r="M1914" s="156"/>
      <c r="T1914" s="157"/>
      <c r="AT1914" s="152" t="s">
        <v>176</v>
      </c>
      <c r="AU1914" s="152" t="s">
        <v>84</v>
      </c>
      <c r="AV1914" s="13" t="s">
        <v>84</v>
      </c>
      <c r="AW1914" s="13" t="s">
        <v>37</v>
      </c>
      <c r="AX1914" s="13" t="s">
        <v>75</v>
      </c>
      <c r="AY1914" s="152" t="s">
        <v>165</v>
      </c>
    </row>
    <row r="1915" spans="2:65" s="12" customFormat="1">
      <c r="B1915" s="144"/>
      <c r="D1915" s="145" t="s">
        <v>176</v>
      </c>
      <c r="E1915" s="146" t="s">
        <v>19</v>
      </c>
      <c r="F1915" s="147" t="s">
        <v>1171</v>
      </c>
      <c r="H1915" s="146" t="s">
        <v>19</v>
      </c>
      <c r="I1915" s="148"/>
      <c r="L1915" s="144"/>
      <c r="M1915" s="149"/>
      <c r="T1915" s="150"/>
      <c r="AT1915" s="146" t="s">
        <v>176</v>
      </c>
      <c r="AU1915" s="146" t="s">
        <v>84</v>
      </c>
      <c r="AV1915" s="12" t="s">
        <v>14</v>
      </c>
      <c r="AW1915" s="12" t="s">
        <v>37</v>
      </c>
      <c r="AX1915" s="12" t="s">
        <v>75</v>
      </c>
      <c r="AY1915" s="146" t="s">
        <v>165</v>
      </c>
    </row>
    <row r="1916" spans="2:65" s="13" customFormat="1">
      <c r="B1916" s="151"/>
      <c r="D1916" s="145" t="s">
        <v>176</v>
      </c>
      <c r="E1916" s="152" t="s">
        <v>19</v>
      </c>
      <c r="F1916" s="153" t="s">
        <v>1172</v>
      </c>
      <c r="H1916" s="154">
        <v>43.8</v>
      </c>
      <c r="I1916" s="155"/>
      <c r="L1916" s="151"/>
      <c r="M1916" s="156"/>
      <c r="T1916" s="157"/>
      <c r="AT1916" s="152" t="s">
        <v>176</v>
      </c>
      <c r="AU1916" s="152" t="s">
        <v>84</v>
      </c>
      <c r="AV1916" s="13" t="s">
        <v>84</v>
      </c>
      <c r="AW1916" s="13" t="s">
        <v>37</v>
      </c>
      <c r="AX1916" s="13" t="s">
        <v>75</v>
      </c>
      <c r="AY1916" s="152" t="s">
        <v>165</v>
      </c>
    </row>
    <row r="1917" spans="2:65" s="12" customFormat="1">
      <c r="B1917" s="144"/>
      <c r="D1917" s="145" t="s">
        <v>176</v>
      </c>
      <c r="E1917" s="146" t="s">
        <v>19</v>
      </c>
      <c r="F1917" s="147" t="s">
        <v>2151</v>
      </c>
      <c r="H1917" s="146" t="s">
        <v>19</v>
      </c>
      <c r="I1917" s="148"/>
      <c r="L1917" s="144"/>
      <c r="M1917" s="149"/>
      <c r="T1917" s="150"/>
      <c r="AT1917" s="146" t="s">
        <v>176</v>
      </c>
      <c r="AU1917" s="146" t="s">
        <v>84</v>
      </c>
      <c r="AV1917" s="12" t="s">
        <v>14</v>
      </c>
      <c r="AW1917" s="12" t="s">
        <v>37</v>
      </c>
      <c r="AX1917" s="12" t="s">
        <v>75</v>
      </c>
      <c r="AY1917" s="146" t="s">
        <v>165</v>
      </c>
    </row>
    <row r="1918" spans="2:65" s="13" customFormat="1">
      <c r="B1918" s="151"/>
      <c r="D1918" s="145" t="s">
        <v>176</v>
      </c>
      <c r="E1918" s="152" t="s">
        <v>19</v>
      </c>
      <c r="F1918" s="153" t="s">
        <v>2152</v>
      </c>
      <c r="H1918" s="154">
        <v>20.327999999999999</v>
      </c>
      <c r="I1918" s="155"/>
      <c r="L1918" s="151"/>
      <c r="M1918" s="156"/>
      <c r="T1918" s="157"/>
      <c r="AT1918" s="152" t="s">
        <v>176</v>
      </c>
      <c r="AU1918" s="152" t="s">
        <v>84</v>
      </c>
      <c r="AV1918" s="13" t="s">
        <v>84</v>
      </c>
      <c r="AW1918" s="13" t="s">
        <v>37</v>
      </c>
      <c r="AX1918" s="13" t="s">
        <v>75</v>
      </c>
      <c r="AY1918" s="152" t="s">
        <v>165</v>
      </c>
    </row>
    <row r="1919" spans="2:65" s="12" customFormat="1" ht="20.399999999999999">
      <c r="B1919" s="144"/>
      <c r="D1919" s="145" t="s">
        <v>176</v>
      </c>
      <c r="E1919" s="146" t="s">
        <v>19</v>
      </c>
      <c r="F1919" s="147" t="s">
        <v>2153</v>
      </c>
      <c r="H1919" s="146" t="s">
        <v>19</v>
      </c>
      <c r="I1919" s="148"/>
      <c r="L1919" s="144"/>
      <c r="M1919" s="149"/>
      <c r="T1919" s="150"/>
      <c r="AT1919" s="146" t="s">
        <v>176</v>
      </c>
      <c r="AU1919" s="146" t="s">
        <v>84</v>
      </c>
      <c r="AV1919" s="12" t="s">
        <v>14</v>
      </c>
      <c r="AW1919" s="12" t="s">
        <v>37</v>
      </c>
      <c r="AX1919" s="12" t="s">
        <v>75</v>
      </c>
      <c r="AY1919" s="146" t="s">
        <v>165</v>
      </c>
    </row>
    <row r="1920" spans="2:65" s="13" customFormat="1">
      <c r="B1920" s="151"/>
      <c r="D1920" s="145" t="s">
        <v>176</v>
      </c>
      <c r="E1920" s="152" t="s">
        <v>19</v>
      </c>
      <c r="F1920" s="153" t="s">
        <v>2067</v>
      </c>
      <c r="H1920" s="154">
        <v>2.1</v>
      </c>
      <c r="I1920" s="155"/>
      <c r="L1920" s="151"/>
      <c r="M1920" s="156"/>
      <c r="T1920" s="157"/>
      <c r="AT1920" s="152" t="s">
        <v>176</v>
      </c>
      <c r="AU1920" s="152" t="s">
        <v>84</v>
      </c>
      <c r="AV1920" s="13" t="s">
        <v>84</v>
      </c>
      <c r="AW1920" s="13" t="s">
        <v>37</v>
      </c>
      <c r="AX1920" s="13" t="s">
        <v>75</v>
      </c>
      <c r="AY1920" s="152" t="s">
        <v>165</v>
      </c>
    </row>
    <row r="1921" spans="2:65" s="12" customFormat="1">
      <c r="B1921" s="144"/>
      <c r="D1921" s="145" t="s">
        <v>176</v>
      </c>
      <c r="E1921" s="146" t="s">
        <v>19</v>
      </c>
      <c r="F1921" s="147" t="s">
        <v>1473</v>
      </c>
      <c r="H1921" s="146" t="s">
        <v>19</v>
      </c>
      <c r="I1921" s="148"/>
      <c r="L1921" s="144"/>
      <c r="M1921" s="149"/>
      <c r="T1921" s="150"/>
      <c r="AT1921" s="146" t="s">
        <v>176</v>
      </c>
      <c r="AU1921" s="146" t="s">
        <v>84</v>
      </c>
      <c r="AV1921" s="12" t="s">
        <v>14</v>
      </c>
      <c r="AW1921" s="12" t="s">
        <v>37</v>
      </c>
      <c r="AX1921" s="12" t="s">
        <v>75</v>
      </c>
      <c r="AY1921" s="146" t="s">
        <v>165</v>
      </c>
    </row>
    <row r="1922" spans="2:65" s="13" customFormat="1">
      <c r="B1922" s="151"/>
      <c r="D1922" s="145" t="s">
        <v>176</v>
      </c>
      <c r="E1922" s="152" t="s">
        <v>19</v>
      </c>
      <c r="F1922" s="153" t="s">
        <v>1474</v>
      </c>
      <c r="H1922" s="154">
        <v>228.12200000000001</v>
      </c>
      <c r="I1922" s="155"/>
      <c r="L1922" s="151"/>
      <c r="M1922" s="156"/>
      <c r="T1922" s="157"/>
      <c r="AT1922" s="152" t="s">
        <v>176</v>
      </c>
      <c r="AU1922" s="152" t="s">
        <v>84</v>
      </c>
      <c r="AV1922" s="13" t="s">
        <v>84</v>
      </c>
      <c r="AW1922" s="13" t="s">
        <v>37</v>
      </c>
      <c r="AX1922" s="13" t="s">
        <v>75</v>
      </c>
      <c r="AY1922" s="152" t="s">
        <v>165</v>
      </c>
    </row>
    <row r="1923" spans="2:65" s="12" customFormat="1">
      <c r="B1923" s="144"/>
      <c r="D1923" s="145" t="s">
        <v>176</v>
      </c>
      <c r="E1923" s="146" t="s">
        <v>19</v>
      </c>
      <c r="F1923" s="147" t="s">
        <v>627</v>
      </c>
      <c r="H1923" s="146" t="s">
        <v>19</v>
      </c>
      <c r="I1923" s="148"/>
      <c r="L1923" s="144"/>
      <c r="M1923" s="149"/>
      <c r="T1923" s="150"/>
      <c r="AT1923" s="146" t="s">
        <v>176</v>
      </c>
      <c r="AU1923" s="146" t="s">
        <v>84</v>
      </c>
      <c r="AV1923" s="12" t="s">
        <v>14</v>
      </c>
      <c r="AW1923" s="12" t="s">
        <v>37</v>
      </c>
      <c r="AX1923" s="12" t="s">
        <v>75</v>
      </c>
      <c r="AY1923" s="146" t="s">
        <v>165</v>
      </c>
    </row>
    <row r="1924" spans="2:65" s="13" customFormat="1">
      <c r="B1924" s="151"/>
      <c r="D1924" s="145" t="s">
        <v>176</v>
      </c>
      <c r="E1924" s="152" t="s">
        <v>19</v>
      </c>
      <c r="F1924" s="153" t="s">
        <v>2096</v>
      </c>
      <c r="H1924" s="154">
        <v>68.62</v>
      </c>
      <c r="I1924" s="155"/>
      <c r="L1924" s="151"/>
      <c r="M1924" s="156"/>
      <c r="T1924" s="157"/>
      <c r="AT1924" s="152" t="s">
        <v>176</v>
      </c>
      <c r="AU1924" s="152" t="s">
        <v>84</v>
      </c>
      <c r="AV1924" s="13" t="s">
        <v>84</v>
      </c>
      <c r="AW1924" s="13" t="s">
        <v>37</v>
      </c>
      <c r="AX1924" s="13" t="s">
        <v>75</v>
      </c>
      <c r="AY1924" s="152" t="s">
        <v>165</v>
      </c>
    </row>
    <row r="1925" spans="2:65" s="12" customFormat="1">
      <c r="B1925" s="144"/>
      <c r="D1925" s="145" t="s">
        <v>176</v>
      </c>
      <c r="E1925" s="146" t="s">
        <v>19</v>
      </c>
      <c r="F1925" s="147" t="s">
        <v>1165</v>
      </c>
      <c r="H1925" s="146" t="s">
        <v>19</v>
      </c>
      <c r="I1925" s="148"/>
      <c r="L1925" s="144"/>
      <c r="M1925" s="149"/>
      <c r="T1925" s="150"/>
      <c r="AT1925" s="146" t="s">
        <v>176</v>
      </c>
      <c r="AU1925" s="146" t="s">
        <v>84</v>
      </c>
      <c r="AV1925" s="12" t="s">
        <v>14</v>
      </c>
      <c r="AW1925" s="12" t="s">
        <v>37</v>
      </c>
      <c r="AX1925" s="12" t="s">
        <v>75</v>
      </c>
      <c r="AY1925" s="146" t="s">
        <v>165</v>
      </c>
    </row>
    <row r="1926" spans="2:65" s="13" customFormat="1">
      <c r="B1926" s="151"/>
      <c r="D1926" s="145" t="s">
        <v>176</v>
      </c>
      <c r="E1926" s="152" t="s">
        <v>19</v>
      </c>
      <c r="F1926" s="153" t="s">
        <v>1166</v>
      </c>
      <c r="H1926" s="154">
        <v>45.671999999999997</v>
      </c>
      <c r="I1926" s="155"/>
      <c r="L1926" s="151"/>
      <c r="M1926" s="156"/>
      <c r="T1926" s="157"/>
      <c r="AT1926" s="152" t="s">
        <v>176</v>
      </c>
      <c r="AU1926" s="152" t="s">
        <v>84</v>
      </c>
      <c r="AV1926" s="13" t="s">
        <v>84</v>
      </c>
      <c r="AW1926" s="13" t="s">
        <v>37</v>
      </c>
      <c r="AX1926" s="13" t="s">
        <v>75</v>
      </c>
      <c r="AY1926" s="152" t="s">
        <v>165</v>
      </c>
    </row>
    <row r="1927" spans="2:65" s="12" customFormat="1">
      <c r="B1927" s="144"/>
      <c r="D1927" s="145" t="s">
        <v>176</v>
      </c>
      <c r="E1927" s="146" t="s">
        <v>19</v>
      </c>
      <c r="F1927" s="147" t="s">
        <v>627</v>
      </c>
      <c r="H1927" s="146" t="s">
        <v>19</v>
      </c>
      <c r="I1927" s="148"/>
      <c r="L1927" s="144"/>
      <c r="M1927" s="149"/>
      <c r="T1927" s="150"/>
      <c r="AT1927" s="146" t="s">
        <v>176</v>
      </c>
      <c r="AU1927" s="146" t="s">
        <v>84</v>
      </c>
      <c r="AV1927" s="12" t="s">
        <v>14</v>
      </c>
      <c r="AW1927" s="12" t="s">
        <v>37</v>
      </c>
      <c r="AX1927" s="12" t="s">
        <v>75</v>
      </c>
      <c r="AY1927" s="146" t="s">
        <v>165</v>
      </c>
    </row>
    <row r="1928" spans="2:65" s="13" customFormat="1">
      <c r="B1928" s="151"/>
      <c r="D1928" s="145" t="s">
        <v>176</v>
      </c>
      <c r="E1928" s="152" t="s">
        <v>19</v>
      </c>
      <c r="F1928" s="153" t="s">
        <v>1475</v>
      </c>
      <c r="H1928" s="154">
        <v>30.07</v>
      </c>
      <c r="I1928" s="155"/>
      <c r="L1928" s="151"/>
      <c r="M1928" s="156"/>
      <c r="T1928" s="157"/>
      <c r="AT1928" s="152" t="s">
        <v>176</v>
      </c>
      <c r="AU1928" s="152" t="s">
        <v>84</v>
      </c>
      <c r="AV1928" s="13" t="s">
        <v>84</v>
      </c>
      <c r="AW1928" s="13" t="s">
        <v>37</v>
      </c>
      <c r="AX1928" s="13" t="s">
        <v>75</v>
      </c>
      <c r="AY1928" s="152" t="s">
        <v>165</v>
      </c>
    </row>
    <row r="1929" spans="2:65" s="12" customFormat="1">
      <c r="B1929" s="144"/>
      <c r="D1929" s="145" t="s">
        <v>176</v>
      </c>
      <c r="E1929" s="146" t="s">
        <v>19</v>
      </c>
      <c r="F1929" s="147" t="s">
        <v>1173</v>
      </c>
      <c r="H1929" s="146" t="s">
        <v>19</v>
      </c>
      <c r="I1929" s="148"/>
      <c r="L1929" s="144"/>
      <c r="M1929" s="149"/>
      <c r="T1929" s="150"/>
      <c r="AT1929" s="146" t="s">
        <v>176</v>
      </c>
      <c r="AU1929" s="146" t="s">
        <v>84</v>
      </c>
      <c r="AV1929" s="12" t="s">
        <v>14</v>
      </c>
      <c r="AW1929" s="12" t="s">
        <v>37</v>
      </c>
      <c r="AX1929" s="12" t="s">
        <v>75</v>
      </c>
      <c r="AY1929" s="146" t="s">
        <v>165</v>
      </c>
    </row>
    <row r="1930" spans="2:65" s="13" customFormat="1">
      <c r="B1930" s="151"/>
      <c r="D1930" s="145" t="s">
        <v>176</v>
      </c>
      <c r="E1930" s="152" t="s">
        <v>19</v>
      </c>
      <c r="F1930" s="153" t="s">
        <v>1174</v>
      </c>
      <c r="H1930" s="154">
        <v>80.888999999999996</v>
      </c>
      <c r="I1930" s="155"/>
      <c r="L1930" s="151"/>
      <c r="M1930" s="156"/>
      <c r="T1930" s="157"/>
      <c r="AT1930" s="152" t="s">
        <v>176</v>
      </c>
      <c r="AU1930" s="152" t="s">
        <v>84</v>
      </c>
      <c r="AV1930" s="13" t="s">
        <v>84</v>
      </c>
      <c r="AW1930" s="13" t="s">
        <v>37</v>
      </c>
      <c r="AX1930" s="13" t="s">
        <v>75</v>
      </c>
      <c r="AY1930" s="152" t="s">
        <v>165</v>
      </c>
    </row>
    <row r="1931" spans="2:65" s="12" customFormat="1">
      <c r="B1931" s="144"/>
      <c r="D1931" s="145" t="s">
        <v>176</v>
      </c>
      <c r="E1931" s="146" t="s">
        <v>19</v>
      </c>
      <c r="F1931" s="147" t="s">
        <v>627</v>
      </c>
      <c r="H1931" s="146" t="s">
        <v>19</v>
      </c>
      <c r="I1931" s="148"/>
      <c r="L1931" s="144"/>
      <c r="M1931" s="149"/>
      <c r="T1931" s="150"/>
      <c r="AT1931" s="146" t="s">
        <v>176</v>
      </c>
      <c r="AU1931" s="146" t="s">
        <v>84</v>
      </c>
      <c r="AV1931" s="12" t="s">
        <v>14</v>
      </c>
      <c r="AW1931" s="12" t="s">
        <v>37</v>
      </c>
      <c r="AX1931" s="12" t="s">
        <v>75</v>
      </c>
      <c r="AY1931" s="146" t="s">
        <v>165</v>
      </c>
    </row>
    <row r="1932" spans="2:65" s="13" customFormat="1">
      <c r="B1932" s="151"/>
      <c r="D1932" s="145" t="s">
        <v>176</v>
      </c>
      <c r="E1932" s="152" t="s">
        <v>19</v>
      </c>
      <c r="F1932" s="153" t="s">
        <v>2097</v>
      </c>
      <c r="H1932" s="154">
        <v>25.614999999999998</v>
      </c>
      <c r="I1932" s="155"/>
      <c r="L1932" s="151"/>
      <c r="M1932" s="156"/>
      <c r="T1932" s="157"/>
      <c r="AT1932" s="152" t="s">
        <v>176</v>
      </c>
      <c r="AU1932" s="152" t="s">
        <v>84</v>
      </c>
      <c r="AV1932" s="13" t="s">
        <v>84</v>
      </c>
      <c r="AW1932" s="13" t="s">
        <v>37</v>
      </c>
      <c r="AX1932" s="13" t="s">
        <v>75</v>
      </c>
      <c r="AY1932" s="152" t="s">
        <v>165</v>
      </c>
    </row>
    <row r="1933" spans="2:65" s="14" customFormat="1">
      <c r="B1933" s="158"/>
      <c r="D1933" s="145" t="s">
        <v>176</v>
      </c>
      <c r="E1933" s="159" t="s">
        <v>19</v>
      </c>
      <c r="F1933" s="160" t="s">
        <v>179</v>
      </c>
      <c r="H1933" s="161">
        <v>578.91800000000001</v>
      </c>
      <c r="I1933" s="162"/>
      <c r="L1933" s="158"/>
      <c r="M1933" s="163"/>
      <c r="T1933" s="164"/>
      <c r="AT1933" s="159" t="s">
        <v>176</v>
      </c>
      <c r="AU1933" s="159" t="s">
        <v>84</v>
      </c>
      <c r="AV1933" s="14" t="s">
        <v>172</v>
      </c>
      <c r="AW1933" s="14" t="s">
        <v>37</v>
      </c>
      <c r="AX1933" s="14" t="s">
        <v>14</v>
      </c>
      <c r="AY1933" s="159" t="s">
        <v>165</v>
      </c>
    </row>
    <row r="1934" spans="2:65" s="1" customFormat="1" ht="24.15" customHeight="1">
      <c r="B1934" s="32"/>
      <c r="C1934" s="165" t="s">
        <v>2154</v>
      </c>
      <c r="D1934" s="165" t="s">
        <v>349</v>
      </c>
      <c r="E1934" s="166" t="s">
        <v>2155</v>
      </c>
      <c r="F1934" s="167" t="s">
        <v>2156</v>
      </c>
      <c r="G1934" s="168" t="s">
        <v>170</v>
      </c>
      <c r="H1934" s="169">
        <v>668.65</v>
      </c>
      <c r="I1934" s="170"/>
      <c r="J1934" s="171">
        <f>ROUND(I1934*H1934,2)</f>
        <v>0</v>
      </c>
      <c r="K1934" s="167" t="s">
        <v>171</v>
      </c>
      <c r="L1934" s="172"/>
      <c r="M1934" s="173" t="s">
        <v>19</v>
      </c>
      <c r="N1934" s="174" t="s">
        <v>46</v>
      </c>
      <c r="P1934" s="136">
        <f>O1934*H1934</f>
        <v>0</v>
      </c>
      <c r="Q1934" s="136">
        <v>3.5E-4</v>
      </c>
      <c r="R1934" s="136">
        <f>Q1934*H1934</f>
        <v>0.2340275</v>
      </c>
      <c r="S1934" s="136">
        <v>0</v>
      </c>
      <c r="T1934" s="137">
        <f>S1934*H1934</f>
        <v>0</v>
      </c>
      <c r="AR1934" s="138" t="s">
        <v>380</v>
      </c>
      <c r="AT1934" s="138" t="s">
        <v>349</v>
      </c>
      <c r="AU1934" s="138" t="s">
        <v>84</v>
      </c>
      <c r="AY1934" s="17" t="s">
        <v>165</v>
      </c>
      <c r="BE1934" s="139">
        <f>IF(N1934="základní",J1934,0)</f>
        <v>0</v>
      </c>
      <c r="BF1934" s="139">
        <f>IF(N1934="snížená",J1934,0)</f>
        <v>0</v>
      </c>
      <c r="BG1934" s="139">
        <f>IF(N1934="zákl. přenesená",J1934,0)</f>
        <v>0</v>
      </c>
      <c r="BH1934" s="139">
        <f>IF(N1934="sníž. přenesená",J1934,0)</f>
        <v>0</v>
      </c>
      <c r="BI1934" s="139">
        <f>IF(N1934="nulová",J1934,0)</f>
        <v>0</v>
      </c>
      <c r="BJ1934" s="17" t="s">
        <v>14</v>
      </c>
      <c r="BK1934" s="139">
        <f>ROUND(I1934*H1934,2)</f>
        <v>0</v>
      </c>
      <c r="BL1934" s="17" t="s">
        <v>277</v>
      </c>
      <c r="BM1934" s="138" t="s">
        <v>2157</v>
      </c>
    </row>
    <row r="1935" spans="2:65" s="13" customFormat="1">
      <c r="B1935" s="151"/>
      <c r="D1935" s="145" t="s">
        <v>176</v>
      </c>
      <c r="F1935" s="153" t="s">
        <v>2158</v>
      </c>
      <c r="H1935" s="154">
        <v>668.65</v>
      </c>
      <c r="I1935" s="155"/>
      <c r="L1935" s="151"/>
      <c r="M1935" s="156"/>
      <c r="T1935" s="157"/>
      <c r="AT1935" s="152" t="s">
        <v>176</v>
      </c>
      <c r="AU1935" s="152" t="s">
        <v>84</v>
      </c>
      <c r="AV1935" s="13" t="s">
        <v>84</v>
      </c>
      <c r="AW1935" s="13" t="s">
        <v>4</v>
      </c>
      <c r="AX1935" s="13" t="s">
        <v>14</v>
      </c>
      <c r="AY1935" s="152" t="s">
        <v>165</v>
      </c>
    </row>
    <row r="1936" spans="2:65" s="1" customFormat="1" ht="33" customHeight="1">
      <c r="B1936" s="32"/>
      <c r="C1936" s="127" t="s">
        <v>2159</v>
      </c>
      <c r="D1936" s="127" t="s">
        <v>167</v>
      </c>
      <c r="E1936" s="128" t="s">
        <v>2160</v>
      </c>
      <c r="F1936" s="129" t="s">
        <v>2161</v>
      </c>
      <c r="G1936" s="130" t="s">
        <v>170</v>
      </c>
      <c r="H1936" s="131">
        <v>70.959999999999994</v>
      </c>
      <c r="I1936" s="132"/>
      <c r="J1936" s="133">
        <f>ROUND(I1936*H1936,2)</f>
        <v>0</v>
      </c>
      <c r="K1936" s="129" t="s">
        <v>171</v>
      </c>
      <c r="L1936" s="32"/>
      <c r="M1936" s="134" t="s">
        <v>19</v>
      </c>
      <c r="N1936" s="135" t="s">
        <v>46</v>
      </c>
      <c r="P1936" s="136">
        <f>O1936*H1936</f>
        <v>0</v>
      </c>
      <c r="Q1936" s="136">
        <v>0</v>
      </c>
      <c r="R1936" s="136">
        <f>Q1936*H1936</f>
        <v>0</v>
      </c>
      <c r="S1936" s="136">
        <v>6.6E-4</v>
      </c>
      <c r="T1936" s="137">
        <f>S1936*H1936</f>
        <v>4.6833599999999996E-2</v>
      </c>
      <c r="AR1936" s="138" t="s">
        <v>277</v>
      </c>
      <c r="AT1936" s="138" t="s">
        <v>167</v>
      </c>
      <c r="AU1936" s="138" t="s">
        <v>84</v>
      </c>
      <c r="AY1936" s="17" t="s">
        <v>165</v>
      </c>
      <c r="BE1936" s="139">
        <f>IF(N1936="základní",J1936,0)</f>
        <v>0</v>
      </c>
      <c r="BF1936" s="139">
        <f>IF(N1936="snížená",J1936,0)</f>
        <v>0</v>
      </c>
      <c r="BG1936" s="139">
        <f>IF(N1936="zákl. přenesená",J1936,0)</f>
        <v>0</v>
      </c>
      <c r="BH1936" s="139">
        <f>IF(N1936="sníž. přenesená",J1936,0)</f>
        <v>0</v>
      </c>
      <c r="BI1936" s="139">
        <f>IF(N1936="nulová",J1936,0)</f>
        <v>0</v>
      </c>
      <c r="BJ1936" s="17" t="s">
        <v>14</v>
      </c>
      <c r="BK1936" s="139">
        <f>ROUND(I1936*H1936,2)</f>
        <v>0</v>
      </c>
      <c r="BL1936" s="17" t="s">
        <v>277</v>
      </c>
      <c r="BM1936" s="138" t="s">
        <v>2162</v>
      </c>
    </row>
    <row r="1937" spans="2:65" s="1" customFormat="1">
      <c r="B1937" s="32"/>
      <c r="D1937" s="140" t="s">
        <v>174</v>
      </c>
      <c r="F1937" s="141" t="s">
        <v>2163</v>
      </c>
      <c r="I1937" s="142"/>
      <c r="L1937" s="32"/>
      <c r="M1937" s="143"/>
      <c r="T1937" s="53"/>
      <c r="AT1937" s="17" t="s">
        <v>174</v>
      </c>
      <c r="AU1937" s="17" t="s">
        <v>84</v>
      </c>
    </row>
    <row r="1938" spans="2:65" s="12" customFormat="1">
      <c r="B1938" s="144"/>
      <c r="D1938" s="145" t="s">
        <v>176</v>
      </c>
      <c r="E1938" s="146" t="s">
        <v>19</v>
      </c>
      <c r="F1938" s="147" t="s">
        <v>1830</v>
      </c>
      <c r="H1938" s="146" t="s">
        <v>19</v>
      </c>
      <c r="I1938" s="148"/>
      <c r="L1938" s="144"/>
      <c r="M1938" s="149"/>
      <c r="T1938" s="150"/>
      <c r="AT1938" s="146" t="s">
        <v>176</v>
      </c>
      <c r="AU1938" s="146" t="s">
        <v>84</v>
      </c>
      <c r="AV1938" s="12" t="s">
        <v>14</v>
      </c>
      <c r="AW1938" s="12" t="s">
        <v>37</v>
      </c>
      <c r="AX1938" s="12" t="s">
        <v>75</v>
      </c>
      <c r="AY1938" s="146" t="s">
        <v>165</v>
      </c>
    </row>
    <row r="1939" spans="2:65" s="13" customFormat="1">
      <c r="B1939" s="151"/>
      <c r="D1939" s="145" t="s">
        <v>176</v>
      </c>
      <c r="E1939" s="152" t="s">
        <v>19</v>
      </c>
      <c r="F1939" s="153" t="s">
        <v>1665</v>
      </c>
      <c r="H1939" s="154">
        <v>70.959999999999994</v>
      </c>
      <c r="I1939" s="155"/>
      <c r="L1939" s="151"/>
      <c r="M1939" s="156"/>
      <c r="T1939" s="157"/>
      <c r="AT1939" s="152" t="s">
        <v>176</v>
      </c>
      <c r="AU1939" s="152" t="s">
        <v>84</v>
      </c>
      <c r="AV1939" s="13" t="s">
        <v>84</v>
      </c>
      <c r="AW1939" s="13" t="s">
        <v>37</v>
      </c>
      <c r="AX1939" s="13" t="s">
        <v>75</v>
      </c>
      <c r="AY1939" s="152" t="s">
        <v>165</v>
      </c>
    </row>
    <row r="1940" spans="2:65" s="14" customFormat="1">
      <c r="B1940" s="158"/>
      <c r="D1940" s="145" t="s">
        <v>176</v>
      </c>
      <c r="E1940" s="159" t="s">
        <v>19</v>
      </c>
      <c r="F1940" s="160" t="s">
        <v>179</v>
      </c>
      <c r="H1940" s="161">
        <v>70.959999999999994</v>
      </c>
      <c r="I1940" s="162"/>
      <c r="L1940" s="158"/>
      <c r="M1940" s="163"/>
      <c r="T1940" s="164"/>
      <c r="AT1940" s="159" t="s">
        <v>176</v>
      </c>
      <c r="AU1940" s="159" t="s">
        <v>84</v>
      </c>
      <c r="AV1940" s="14" t="s">
        <v>172</v>
      </c>
      <c r="AW1940" s="14" t="s">
        <v>37</v>
      </c>
      <c r="AX1940" s="14" t="s">
        <v>14</v>
      </c>
      <c r="AY1940" s="159" t="s">
        <v>165</v>
      </c>
    </row>
    <row r="1941" spans="2:65" s="1" customFormat="1" ht="37.950000000000003" customHeight="1">
      <c r="B1941" s="32"/>
      <c r="C1941" s="127" t="s">
        <v>2164</v>
      </c>
      <c r="D1941" s="127" t="s">
        <v>167</v>
      </c>
      <c r="E1941" s="128" t="s">
        <v>2165</v>
      </c>
      <c r="F1941" s="129" t="s">
        <v>2166</v>
      </c>
      <c r="G1941" s="130" t="s">
        <v>170</v>
      </c>
      <c r="H1941" s="131">
        <v>70.959999999999994</v>
      </c>
      <c r="I1941" s="132"/>
      <c r="J1941" s="133">
        <f>ROUND(I1941*H1941,2)</f>
        <v>0</v>
      </c>
      <c r="K1941" s="129" t="s">
        <v>171</v>
      </c>
      <c r="L1941" s="32"/>
      <c r="M1941" s="134" t="s">
        <v>19</v>
      </c>
      <c r="N1941" s="135" t="s">
        <v>46</v>
      </c>
      <c r="P1941" s="136">
        <f>O1941*H1941</f>
        <v>0</v>
      </c>
      <c r="Q1941" s="136">
        <v>0</v>
      </c>
      <c r="R1941" s="136">
        <f>Q1941*H1941</f>
        <v>0</v>
      </c>
      <c r="S1941" s="136">
        <v>5.4999999999999997E-3</v>
      </c>
      <c r="T1941" s="137">
        <f>S1941*H1941</f>
        <v>0.39027999999999996</v>
      </c>
      <c r="AR1941" s="138" t="s">
        <v>277</v>
      </c>
      <c r="AT1941" s="138" t="s">
        <v>167</v>
      </c>
      <c r="AU1941" s="138" t="s">
        <v>84</v>
      </c>
      <c r="AY1941" s="17" t="s">
        <v>165</v>
      </c>
      <c r="BE1941" s="139">
        <f>IF(N1941="základní",J1941,0)</f>
        <v>0</v>
      </c>
      <c r="BF1941" s="139">
        <f>IF(N1941="snížená",J1941,0)</f>
        <v>0</v>
      </c>
      <c r="BG1941" s="139">
        <f>IF(N1941="zákl. přenesená",J1941,0)</f>
        <v>0</v>
      </c>
      <c r="BH1941" s="139">
        <f>IF(N1941="sníž. přenesená",J1941,0)</f>
        <v>0</v>
      </c>
      <c r="BI1941" s="139">
        <f>IF(N1941="nulová",J1941,0)</f>
        <v>0</v>
      </c>
      <c r="BJ1941" s="17" t="s">
        <v>14</v>
      </c>
      <c r="BK1941" s="139">
        <f>ROUND(I1941*H1941,2)</f>
        <v>0</v>
      </c>
      <c r="BL1941" s="17" t="s">
        <v>277</v>
      </c>
      <c r="BM1941" s="138" t="s">
        <v>2167</v>
      </c>
    </row>
    <row r="1942" spans="2:65" s="1" customFormat="1">
      <c r="B1942" s="32"/>
      <c r="D1942" s="140" t="s">
        <v>174</v>
      </c>
      <c r="F1942" s="141" t="s">
        <v>2168</v>
      </c>
      <c r="I1942" s="142"/>
      <c r="L1942" s="32"/>
      <c r="M1942" s="143"/>
      <c r="T1942" s="53"/>
      <c r="AT1942" s="17" t="s">
        <v>174</v>
      </c>
      <c r="AU1942" s="17" t="s">
        <v>84</v>
      </c>
    </row>
    <row r="1943" spans="2:65" s="12" customFormat="1">
      <c r="B1943" s="144"/>
      <c r="D1943" s="145" t="s">
        <v>176</v>
      </c>
      <c r="E1943" s="146" t="s">
        <v>19</v>
      </c>
      <c r="F1943" s="147" t="s">
        <v>1830</v>
      </c>
      <c r="H1943" s="146" t="s">
        <v>19</v>
      </c>
      <c r="I1943" s="148"/>
      <c r="L1943" s="144"/>
      <c r="M1943" s="149"/>
      <c r="T1943" s="150"/>
      <c r="AT1943" s="146" t="s">
        <v>176</v>
      </c>
      <c r="AU1943" s="146" t="s">
        <v>84</v>
      </c>
      <c r="AV1943" s="12" t="s">
        <v>14</v>
      </c>
      <c r="AW1943" s="12" t="s">
        <v>37</v>
      </c>
      <c r="AX1943" s="12" t="s">
        <v>75</v>
      </c>
      <c r="AY1943" s="146" t="s">
        <v>165</v>
      </c>
    </row>
    <row r="1944" spans="2:65" s="13" customFormat="1">
      <c r="B1944" s="151"/>
      <c r="D1944" s="145" t="s">
        <v>176</v>
      </c>
      <c r="E1944" s="152" t="s">
        <v>19</v>
      </c>
      <c r="F1944" s="153" t="s">
        <v>1665</v>
      </c>
      <c r="H1944" s="154">
        <v>70.959999999999994</v>
      </c>
      <c r="I1944" s="155"/>
      <c r="L1944" s="151"/>
      <c r="M1944" s="156"/>
      <c r="T1944" s="157"/>
      <c r="AT1944" s="152" t="s">
        <v>176</v>
      </c>
      <c r="AU1944" s="152" t="s">
        <v>84</v>
      </c>
      <c r="AV1944" s="13" t="s">
        <v>84</v>
      </c>
      <c r="AW1944" s="13" t="s">
        <v>37</v>
      </c>
      <c r="AX1944" s="13" t="s">
        <v>75</v>
      </c>
      <c r="AY1944" s="152" t="s">
        <v>165</v>
      </c>
    </row>
    <row r="1945" spans="2:65" s="14" customFormat="1">
      <c r="B1945" s="158"/>
      <c r="D1945" s="145" t="s">
        <v>176</v>
      </c>
      <c r="E1945" s="159" t="s">
        <v>19</v>
      </c>
      <c r="F1945" s="160" t="s">
        <v>179</v>
      </c>
      <c r="H1945" s="161">
        <v>70.959999999999994</v>
      </c>
      <c r="I1945" s="162"/>
      <c r="L1945" s="158"/>
      <c r="M1945" s="163"/>
      <c r="T1945" s="164"/>
      <c r="AT1945" s="159" t="s">
        <v>176</v>
      </c>
      <c r="AU1945" s="159" t="s">
        <v>84</v>
      </c>
      <c r="AV1945" s="14" t="s">
        <v>172</v>
      </c>
      <c r="AW1945" s="14" t="s">
        <v>37</v>
      </c>
      <c r="AX1945" s="14" t="s">
        <v>14</v>
      </c>
      <c r="AY1945" s="159" t="s">
        <v>165</v>
      </c>
    </row>
    <row r="1946" spans="2:65" s="1" customFormat="1" ht="37.950000000000003" customHeight="1">
      <c r="B1946" s="32"/>
      <c r="C1946" s="127" t="s">
        <v>2169</v>
      </c>
      <c r="D1946" s="127" t="s">
        <v>167</v>
      </c>
      <c r="E1946" s="128" t="s">
        <v>2170</v>
      </c>
      <c r="F1946" s="129" t="s">
        <v>2171</v>
      </c>
      <c r="G1946" s="130" t="s">
        <v>170</v>
      </c>
      <c r="H1946" s="131">
        <v>49.872999999999998</v>
      </c>
      <c r="I1946" s="132"/>
      <c r="J1946" s="133">
        <f>ROUND(I1946*H1946,2)</f>
        <v>0</v>
      </c>
      <c r="K1946" s="129" t="s">
        <v>171</v>
      </c>
      <c r="L1946" s="32"/>
      <c r="M1946" s="134" t="s">
        <v>19</v>
      </c>
      <c r="N1946" s="135" t="s">
        <v>46</v>
      </c>
      <c r="P1946" s="136">
        <f>O1946*H1946</f>
        <v>0</v>
      </c>
      <c r="Q1946" s="136">
        <v>0</v>
      </c>
      <c r="R1946" s="136">
        <f>Q1946*H1946</f>
        <v>0</v>
      </c>
      <c r="S1946" s="136">
        <v>3.2000000000000002E-3</v>
      </c>
      <c r="T1946" s="137">
        <f>S1946*H1946</f>
        <v>0.1595936</v>
      </c>
      <c r="AR1946" s="138" t="s">
        <v>277</v>
      </c>
      <c r="AT1946" s="138" t="s">
        <v>167</v>
      </c>
      <c r="AU1946" s="138" t="s">
        <v>84</v>
      </c>
      <c r="AY1946" s="17" t="s">
        <v>165</v>
      </c>
      <c r="BE1946" s="139">
        <f>IF(N1946="základní",J1946,0)</f>
        <v>0</v>
      </c>
      <c r="BF1946" s="139">
        <f>IF(N1946="snížená",J1946,0)</f>
        <v>0</v>
      </c>
      <c r="BG1946" s="139">
        <f>IF(N1946="zákl. přenesená",J1946,0)</f>
        <v>0</v>
      </c>
      <c r="BH1946" s="139">
        <f>IF(N1946="sníž. přenesená",J1946,0)</f>
        <v>0</v>
      </c>
      <c r="BI1946" s="139">
        <f>IF(N1946="nulová",J1946,0)</f>
        <v>0</v>
      </c>
      <c r="BJ1946" s="17" t="s">
        <v>14</v>
      </c>
      <c r="BK1946" s="139">
        <f>ROUND(I1946*H1946,2)</f>
        <v>0</v>
      </c>
      <c r="BL1946" s="17" t="s">
        <v>277</v>
      </c>
      <c r="BM1946" s="138" t="s">
        <v>2172</v>
      </c>
    </row>
    <row r="1947" spans="2:65" s="1" customFormat="1">
      <c r="B1947" s="32"/>
      <c r="D1947" s="140" t="s">
        <v>174</v>
      </c>
      <c r="F1947" s="141" t="s">
        <v>2173</v>
      </c>
      <c r="I1947" s="142"/>
      <c r="L1947" s="32"/>
      <c r="M1947" s="143"/>
      <c r="T1947" s="53"/>
      <c r="AT1947" s="17" t="s">
        <v>174</v>
      </c>
      <c r="AU1947" s="17" t="s">
        <v>84</v>
      </c>
    </row>
    <row r="1948" spans="2:65" s="12" customFormat="1">
      <c r="B1948" s="144"/>
      <c r="D1948" s="145" t="s">
        <v>176</v>
      </c>
      <c r="E1948" s="146" t="s">
        <v>19</v>
      </c>
      <c r="F1948" s="147" t="s">
        <v>2174</v>
      </c>
      <c r="H1948" s="146" t="s">
        <v>19</v>
      </c>
      <c r="I1948" s="148"/>
      <c r="L1948" s="144"/>
      <c r="M1948" s="149"/>
      <c r="T1948" s="150"/>
      <c r="AT1948" s="146" t="s">
        <v>176</v>
      </c>
      <c r="AU1948" s="146" t="s">
        <v>84</v>
      </c>
      <c r="AV1948" s="12" t="s">
        <v>14</v>
      </c>
      <c r="AW1948" s="12" t="s">
        <v>37</v>
      </c>
      <c r="AX1948" s="12" t="s">
        <v>75</v>
      </c>
      <c r="AY1948" s="146" t="s">
        <v>165</v>
      </c>
    </row>
    <row r="1949" spans="2:65" s="13" customFormat="1">
      <c r="B1949" s="151"/>
      <c r="D1949" s="145" t="s">
        <v>176</v>
      </c>
      <c r="E1949" s="152" t="s">
        <v>19</v>
      </c>
      <c r="F1949" s="153" t="s">
        <v>2175</v>
      </c>
      <c r="H1949" s="154">
        <v>22.187999999999999</v>
      </c>
      <c r="I1949" s="155"/>
      <c r="L1949" s="151"/>
      <c r="M1949" s="156"/>
      <c r="T1949" s="157"/>
      <c r="AT1949" s="152" t="s">
        <v>176</v>
      </c>
      <c r="AU1949" s="152" t="s">
        <v>84</v>
      </c>
      <c r="AV1949" s="13" t="s">
        <v>84</v>
      </c>
      <c r="AW1949" s="13" t="s">
        <v>37</v>
      </c>
      <c r="AX1949" s="13" t="s">
        <v>75</v>
      </c>
      <c r="AY1949" s="152" t="s">
        <v>165</v>
      </c>
    </row>
    <row r="1950" spans="2:65" s="13" customFormat="1">
      <c r="B1950" s="151"/>
      <c r="D1950" s="145" t="s">
        <v>176</v>
      </c>
      <c r="E1950" s="152" t="s">
        <v>19</v>
      </c>
      <c r="F1950" s="153" t="s">
        <v>2176</v>
      </c>
      <c r="H1950" s="154">
        <v>27.684999999999999</v>
      </c>
      <c r="I1950" s="155"/>
      <c r="L1950" s="151"/>
      <c r="M1950" s="156"/>
      <c r="T1950" s="157"/>
      <c r="AT1950" s="152" t="s">
        <v>176</v>
      </c>
      <c r="AU1950" s="152" t="s">
        <v>84</v>
      </c>
      <c r="AV1950" s="13" t="s">
        <v>84</v>
      </c>
      <c r="AW1950" s="13" t="s">
        <v>37</v>
      </c>
      <c r="AX1950" s="13" t="s">
        <v>75</v>
      </c>
      <c r="AY1950" s="152" t="s">
        <v>165</v>
      </c>
    </row>
    <row r="1951" spans="2:65" s="14" customFormat="1">
      <c r="B1951" s="158"/>
      <c r="D1951" s="145" t="s">
        <v>176</v>
      </c>
      <c r="E1951" s="159" t="s">
        <v>19</v>
      </c>
      <c r="F1951" s="160" t="s">
        <v>179</v>
      </c>
      <c r="H1951" s="161">
        <v>49.872999999999998</v>
      </c>
      <c r="I1951" s="162"/>
      <c r="L1951" s="158"/>
      <c r="M1951" s="163"/>
      <c r="T1951" s="164"/>
      <c r="AT1951" s="159" t="s">
        <v>176</v>
      </c>
      <c r="AU1951" s="159" t="s">
        <v>84</v>
      </c>
      <c r="AV1951" s="14" t="s">
        <v>172</v>
      </c>
      <c r="AW1951" s="14" t="s">
        <v>37</v>
      </c>
      <c r="AX1951" s="14" t="s">
        <v>14</v>
      </c>
      <c r="AY1951" s="159" t="s">
        <v>165</v>
      </c>
    </row>
    <row r="1952" spans="2:65" s="1" customFormat="1" ht="33" customHeight="1">
      <c r="B1952" s="32"/>
      <c r="C1952" s="127" t="s">
        <v>2177</v>
      </c>
      <c r="D1952" s="127" t="s">
        <v>167</v>
      </c>
      <c r="E1952" s="128" t="s">
        <v>2178</v>
      </c>
      <c r="F1952" s="129" t="s">
        <v>2179</v>
      </c>
      <c r="G1952" s="130" t="s">
        <v>182</v>
      </c>
      <c r="H1952" s="131">
        <v>3</v>
      </c>
      <c r="I1952" s="132"/>
      <c r="J1952" s="133">
        <f>ROUND(I1952*H1952,2)</f>
        <v>0</v>
      </c>
      <c r="K1952" s="129" t="s">
        <v>171</v>
      </c>
      <c r="L1952" s="32"/>
      <c r="M1952" s="134" t="s">
        <v>19</v>
      </c>
      <c r="N1952" s="135" t="s">
        <v>46</v>
      </c>
      <c r="P1952" s="136">
        <f>O1952*H1952</f>
        <v>0</v>
      </c>
      <c r="Q1952" s="136">
        <v>1.9000000000000001E-4</v>
      </c>
      <c r="R1952" s="136">
        <f>Q1952*H1952</f>
        <v>5.6999999999999998E-4</v>
      </c>
      <c r="S1952" s="136">
        <v>0</v>
      </c>
      <c r="T1952" s="137">
        <f>S1952*H1952</f>
        <v>0</v>
      </c>
      <c r="AR1952" s="138" t="s">
        <v>277</v>
      </c>
      <c r="AT1952" s="138" t="s">
        <v>167</v>
      </c>
      <c r="AU1952" s="138" t="s">
        <v>84</v>
      </c>
      <c r="AY1952" s="17" t="s">
        <v>165</v>
      </c>
      <c r="BE1952" s="139">
        <f>IF(N1952="základní",J1952,0)</f>
        <v>0</v>
      </c>
      <c r="BF1952" s="139">
        <f>IF(N1952="snížená",J1952,0)</f>
        <v>0</v>
      </c>
      <c r="BG1952" s="139">
        <f>IF(N1952="zákl. přenesená",J1952,0)</f>
        <v>0</v>
      </c>
      <c r="BH1952" s="139">
        <f>IF(N1952="sníž. přenesená",J1952,0)</f>
        <v>0</v>
      </c>
      <c r="BI1952" s="139">
        <f>IF(N1952="nulová",J1952,0)</f>
        <v>0</v>
      </c>
      <c r="BJ1952" s="17" t="s">
        <v>14</v>
      </c>
      <c r="BK1952" s="139">
        <f>ROUND(I1952*H1952,2)</f>
        <v>0</v>
      </c>
      <c r="BL1952" s="17" t="s">
        <v>277</v>
      </c>
      <c r="BM1952" s="138" t="s">
        <v>2180</v>
      </c>
    </row>
    <row r="1953" spans="2:65" s="1" customFormat="1">
      <c r="B1953" s="32"/>
      <c r="D1953" s="140" t="s">
        <v>174</v>
      </c>
      <c r="F1953" s="141" t="s">
        <v>2181</v>
      </c>
      <c r="I1953" s="142"/>
      <c r="L1953" s="32"/>
      <c r="M1953" s="143"/>
      <c r="T1953" s="53"/>
      <c r="AT1953" s="17" t="s">
        <v>174</v>
      </c>
      <c r="AU1953" s="17" t="s">
        <v>84</v>
      </c>
    </row>
    <row r="1954" spans="2:65" s="12" customFormat="1">
      <c r="B1954" s="144"/>
      <c r="D1954" s="145" t="s">
        <v>176</v>
      </c>
      <c r="E1954" s="146" t="s">
        <v>19</v>
      </c>
      <c r="F1954" s="147" t="s">
        <v>1165</v>
      </c>
      <c r="H1954" s="146" t="s">
        <v>19</v>
      </c>
      <c r="I1954" s="148"/>
      <c r="L1954" s="144"/>
      <c r="M1954" s="149"/>
      <c r="T1954" s="150"/>
      <c r="AT1954" s="146" t="s">
        <v>176</v>
      </c>
      <c r="AU1954" s="146" t="s">
        <v>84</v>
      </c>
      <c r="AV1954" s="12" t="s">
        <v>14</v>
      </c>
      <c r="AW1954" s="12" t="s">
        <v>37</v>
      </c>
      <c r="AX1954" s="12" t="s">
        <v>75</v>
      </c>
      <c r="AY1954" s="146" t="s">
        <v>165</v>
      </c>
    </row>
    <row r="1955" spans="2:65" s="13" customFormat="1">
      <c r="B1955" s="151"/>
      <c r="D1955" s="145" t="s">
        <v>176</v>
      </c>
      <c r="E1955" s="152" t="s">
        <v>19</v>
      </c>
      <c r="F1955" s="153" t="s">
        <v>187</v>
      </c>
      <c r="H1955" s="154">
        <v>3</v>
      </c>
      <c r="I1955" s="155"/>
      <c r="L1955" s="151"/>
      <c r="M1955" s="156"/>
      <c r="T1955" s="157"/>
      <c r="AT1955" s="152" t="s">
        <v>176</v>
      </c>
      <c r="AU1955" s="152" t="s">
        <v>84</v>
      </c>
      <c r="AV1955" s="13" t="s">
        <v>84</v>
      </c>
      <c r="AW1955" s="13" t="s">
        <v>37</v>
      </c>
      <c r="AX1955" s="13" t="s">
        <v>75</v>
      </c>
      <c r="AY1955" s="152" t="s">
        <v>165</v>
      </c>
    </row>
    <row r="1956" spans="2:65" s="14" customFormat="1">
      <c r="B1956" s="158"/>
      <c r="D1956" s="145" t="s">
        <v>176</v>
      </c>
      <c r="E1956" s="159" t="s">
        <v>19</v>
      </c>
      <c r="F1956" s="160" t="s">
        <v>179</v>
      </c>
      <c r="H1956" s="161">
        <v>3</v>
      </c>
      <c r="I1956" s="162"/>
      <c r="L1956" s="158"/>
      <c r="M1956" s="163"/>
      <c r="T1956" s="164"/>
      <c r="AT1956" s="159" t="s">
        <v>176</v>
      </c>
      <c r="AU1956" s="159" t="s">
        <v>84</v>
      </c>
      <c r="AV1956" s="14" t="s">
        <v>172</v>
      </c>
      <c r="AW1956" s="14" t="s">
        <v>37</v>
      </c>
      <c r="AX1956" s="14" t="s">
        <v>14</v>
      </c>
      <c r="AY1956" s="159" t="s">
        <v>165</v>
      </c>
    </row>
    <row r="1957" spans="2:65" s="1" customFormat="1" ht="33" customHeight="1">
      <c r="B1957" s="32"/>
      <c r="C1957" s="127" t="s">
        <v>2182</v>
      </c>
      <c r="D1957" s="127" t="s">
        <v>167</v>
      </c>
      <c r="E1957" s="128" t="s">
        <v>2178</v>
      </c>
      <c r="F1957" s="129" t="s">
        <v>2179</v>
      </c>
      <c r="G1957" s="130" t="s">
        <v>182</v>
      </c>
      <c r="H1957" s="131">
        <v>3</v>
      </c>
      <c r="I1957" s="132"/>
      <c r="J1957" s="133">
        <f>ROUND(I1957*H1957,2)</f>
        <v>0</v>
      </c>
      <c r="K1957" s="129" t="s">
        <v>171</v>
      </c>
      <c r="L1957" s="32"/>
      <c r="M1957" s="134" t="s">
        <v>19</v>
      </c>
      <c r="N1957" s="135" t="s">
        <v>46</v>
      </c>
      <c r="P1957" s="136">
        <f>O1957*H1957</f>
        <v>0</v>
      </c>
      <c r="Q1957" s="136">
        <v>1.9000000000000001E-4</v>
      </c>
      <c r="R1957" s="136">
        <f>Q1957*H1957</f>
        <v>5.6999999999999998E-4</v>
      </c>
      <c r="S1957" s="136">
        <v>0</v>
      </c>
      <c r="T1957" s="137">
        <f>S1957*H1957</f>
        <v>0</v>
      </c>
      <c r="AR1957" s="138" t="s">
        <v>277</v>
      </c>
      <c r="AT1957" s="138" t="s">
        <v>167</v>
      </c>
      <c r="AU1957" s="138" t="s">
        <v>84</v>
      </c>
      <c r="AY1957" s="17" t="s">
        <v>165</v>
      </c>
      <c r="BE1957" s="139">
        <f>IF(N1957="základní",J1957,0)</f>
        <v>0</v>
      </c>
      <c r="BF1957" s="139">
        <f>IF(N1957="snížená",J1957,0)</f>
        <v>0</v>
      </c>
      <c r="BG1957" s="139">
        <f>IF(N1957="zákl. přenesená",J1957,0)</f>
        <v>0</v>
      </c>
      <c r="BH1957" s="139">
        <f>IF(N1957="sníž. přenesená",J1957,0)</f>
        <v>0</v>
      </c>
      <c r="BI1957" s="139">
        <f>IF(N1957="nulová",J1957,0)</f>
        <v>0</v>
      </c>
      <c r="BJ1957" s="17" t="s">
        <v>14</v>
      </c>
      <c r="BK1957" s="139">
        <f>ROUND(I1957*H1957,2)</f>
        <v>0</v>
      </c>
      <c r="BL1957" s="17" t="s">
        <v>277</v>
      </c>
      <c r="BM1957" s="138" t="s">
        <v>2183</v>
      </c>
    </row>
    <row r="1958" spans="2:65" s="1" customFormat="1">
      <c r="B1958" s="32"/>
      <c r="D1958" s="140" t="s">
        <v>174</v>
      </c>
      <c r="F1958" s="141" t="s">
        <v>2181</v>
      </c>
      <c r="I1958" s="142"/>
      <c r="L1958" s="32"/>
      <c r="M1958" s="143"/>
      <c r="T1958" s="53"/>
      <c r="AT1958" s="17" t="s">
        <v>174</v>
      </c>
      <c r="AU1958" s="17" t="s">
        <v>84</v>
      </c>
    </row>
    <row r="1959" spans="2:65" s="12" customFormat="1">
      <c r="B1959" s="144"/>
      <c r="D1959" s="145" t="s">
        <v>176</v>
      </c>
      <c r="E1959" s="146" t="s">
        <v>19</v>
      </c>
      <c r="F1959" s="147" t="s">
        <v>1165</v>
      </c>
      <c r="H1959" s="146" t="s">
        <v>19</v>
      </c>
      <c r="I1959" s="148"/>
      <c r="L1959" s="144"/>
      <c r="M1959" s="149"/>
      <c r="T1959" s="150"/>
      <c r="AT1959" s="146" t="s">
        <v>176</v>
      </c>
      <c r="AU1959" s="146" t="s">
        <v>84</v>
      </c>
      <c r="AV1959" s="12" t="s">
        <v>14</v>
      </c>
      <c r="AW1959" s="12" t="s">
        <v>37</v>
      </c>
      <c r="AX1959" s="12" t="s">
        <v>75</v>
      </c>
      <c r="AY1959" s="146" t="s">
        <v>165</v>
      </c>
    </row>
    <row r="1960" spans="2:65" s="13" customFormat="1">
      <c r="B1960" s="151"/>
      <c r="D1960" s="145" t="s">
        <v>176</v>
      </c>
      <c r="E1960" s="152" t="s">
        <v>19</v>
      </c>
      <c r="F1960" s="153" t="s">
        <v>187</v>
      </c>
      <c r="H1960" s="154">
        <v>3</v>
      </c>
      <c r="I1960" s="155"/>
      <c r="L1960" s="151"/>
      <c r="M1960" s="156"/>
      <c r="T1960" s="157"/>
      <c r="AT1960" s="152" t="s">
        <v>176</v>
      </c>
      <c r="AU1960" s="152" t="s">
        <v>84</v>
      </c>
      <c r="AV1960" s="13" t="s">
        <v>84</v>
      </c>
      <c r="AW1960" s="13" t="s">
        <v>37</v>
      </c>
      <c r="AX1960" s="13" t="s">
        <v>75</v>
      </c>
      <c r="AY1960" s="152" t="s">
        <v>165</v>
      </c>
    </row>
    <row r="1961" spans="2:65" s="14" customFormat="1">
      <c r="B1961" s="158"/>
      <c r="D1961" s="145" t="s">
        <v>176</v>
      </c>
      <c r="E1961" s="159" t="s">
        <v>19</v>
      </c>
      <c r="F1961" s="160" t="s">
        <v>179</v>
      </c>
      <c r="H1961" s="161">
        <v>3</v>
      </c>
      <c r="I1961" s="162"/>
      <c r="L1961" s="158"/>
      <c r="M1961" s="163"/>
      <c r="T1961" s="164"/>
      <c r="AT1961" s="159" t="s">
        <v>176</v>
      </c>
      <c r="AU1961" s="159" t="s">
        <v>84</v>
      </c>
      <c r="AV1961" s="14" t="s">
        <v>172</v>
      </c>
      <c r="AW1961" s="14" t="s">
        <v>37</v>
      </c>
      <c r="AX1961" s="14" t="s">
        <v>14</v>
      </c>
      <c r="AY1961" s="159" t="s">
        <v>165</v>
      </c>
    </row>
    <row r="1962" spans="2:65" s="1" customFormat="1" ht="37.950000000000003" customHeight="1">
      <c r="B1962" s="32"/>
      <c r="C1962" s="165" t="s">
        <v>2184</v>
      </c>
      <c r="D1962" s="165" t="s">
        <v>349</v>
      </c>
      <c r="E1962" s="166" t="s">
        <v>1958</v>
      </c>
      <c r="F1962" s="167" t="s">
        <v>1959</v>
      </c>
      <c r="G1962" s="168" t="s">
        <v>170</v>
      </c>
      <c r="H1962" s="169">
        <v>3</v>
      </c>
      <c r="I1962" s="170"/>
      <c r="J1962" s="171">
        <f>ROUND(I1962*H1962,2)</f>
        <v>0</v>
      </c>
      <c r="K1962" s="167" t="s">
        <v>171</v>
      </c>
      <c r="L1962" s="172"/>
      <c r="M1962" s="173" t="s">
        <v>19</v>
      </c>
      <c r="N1962" s="174" t="s">
        <v>46</v>
      </c>
      <c r="P1962" s="136">
        <f>O1962*H1962</f>
        <v>0</v>
      </c>
      <c r="Q1962" s="136">
        <v>4.7999999999999996E-3</v>
      </c>
      <c r="R1962" s="136">
        <f>Q1962*H1962</f>
        <v>1.44E-2</v>
      </c>
      <c r="S1962" s="136">
        <v>0</v>
      </c>
      <c r="T1962" s="137">
        <f>S1962*H1962</f>
        <v>0</v>
      </c>
      <c r="AR1962" s="138" t="s">
        <v>380</v>
      </c>
      <c r="AT1962" s="138" t="s">
        <v>349</v>
      </c>
      <c r="AU1962" s="138" t="s">
        <v>84</v>
      </c>
      <c r="AY1962" s="17" t="s">
        <v>165</v>
      </c>
      <c r="BE1962" s="139">
        <f>IF(N1962="základní",J1962,0)</f>
        <v>0</v>
      </c>
      <c r="BF1962" s="139">
        <f>IF(N1962="snížená",J1962,0)</f>
        <v>0</v>
      </c>
      <c r="BG1962" s="139">
        <f>IF(N1962="zákl. přenesená",J1962,0)</f>
        <v>0</v>
      </c>
      <c r="BH1962" s="139">
        <f>IF(N1962="sníž. přenesená",J1962,0)</f>
        <v>0</v>
      </c>
      <c r="BI1962" s="139">
        <f>IF(N1962="nulová",J1962,0)</f>
        <v>0</v>
      </c>
      <c r="BJ1962" s="17" t="s">
        <v>14</v>
      </c>
      <c r="BK1962" s="139">
        <f>ROUND(I1962*H1962,2)</f>
        <v>0</v>
      </c>
      <c r="BL1962" s="17" t="s">
        <v>277</v>
      </c>
      <c r="BM1962" s="138" t="s">
        <v>2185</v>
      </c>
    </row>
    <row r="1963" spans="2:65" s="1" customFormat="1" ht="49.2" customHeight="1">
      <c r="B1963" s="32"/>
      <c r="C1963" s="127" t="s">
        <v>2186</v>
      </c>
      <c r="D1963" s="127" t="s">
        <v>167</v>
      </c>
      <c r="E1963" s="128" t="s">
        <v>2187</v>
      </c>
      <c r="F1963" s="129" t="s">
        <v>2188</v>
      </c>
      <c r="G1963" s="130" t="s">
        <v>307</v>
      </c>
      <c r="H1963" s="131">
        <v>11.281000000000001</v>
      </c>
      <c r="I1963" s="132"/>
      <c r="J1963" s="133">
        <f>ROUND(I1963*H1963,2)</f>
        <v>0</v>
      </c>
      <c r="K1963" s="129" t="s">
        <v>171</v>
      </c>
      <c r="L1963" s="32"/>
      <c r="M1963" s="134" t="s">
        <v>19</v>
      </c>
      <c r="N1963" s="135" t="s">
        <v>46</v>
      </c>
      <c r="P1963" s="136">
        <f>O1963*H1963</f>
        <v>0</v>
      </c>
      <c r="Q1963" s="136">
        <v>0</v>
      </c>
      <c r="R1963" s="136">
        <f>Q1963*H1963</f>
        <v>0</v>
      </c>
      <c r="S1963" s="136">
        <v>0</v>
      </c>
      <c r="T1963" s="137">
        <f>S1963*H1963</f>
        <v>0</v>
      </c>
      <c r="AR1963" s="138" t="s">
        <v>277</v>
      </c>
      <c r="AT1963" s="138" t="s">
        <v>167</v>
      </c>
      <c r="AU1963" s="138" t="s">
        <v>84</v>
      </c>
      <c r="AY1963" s="17" t="s">
        <v>165</v>
      </c>
      <c r="BE1963" s="139">
        <f>IF(N1963="základní",J1963,0)</f>
        <v>0</v>
      </c>
      <c r="BF1963" s="139">
        <f>IF(N1963="snížená",J1963,0)</f>
        <v>0</v>
      </c>
      <c r="BG1963" s="139">
        <f>IF(N1963="zákl. přenesená",J1963,0)</f>
        <v>0</v>
      </c>
      <c r="BH1963" s="139">
        <f>IF(N1963="sníž. přenesená",J1963,0)</f>
        <v>0</v>
      </c>
      <c r="BI1963" s="139">
        <f>IF(N1963="nulová",J1963,0)</f>
        <v>0</v>
      </c>
      <c r="BJ1963" s="17" t="s">
        <v>14</v>
      </c>
      <c r="BK1963" s="139">
        <f>ROUND(I1963*H1963,2)</f>
        <v>0</v>
      </c>
      <c r="BL1963" s="17" t="s">
        <v>277</v>
      </c>
      <c r="BM1963" s="138" t="s">
        <v>2189</v>
      </c>
    </row>
    <row r="1964" spans="2:65" s="1" customFormat="1">
      <c r="B1964" s="32"/>
      <c r="D1964" s="140" t="s">
        <v>174</v>
      </c>
      <c r="F1964" s="141" t="s">
        <v>2190</v>
      </c>
      <c r="I1964" s="142"/>
      <c r="L1964" s="32"/>
      <c r="M1964" s="143"/>
      <c r="T1964" s="53"/>
      <c r="AT1964" s="17" t="s">
        <v>174</v>
      </c>
      <c r="AU1964" s="17" t="s">
        <v>84</v>
      </c>
    </row>
    <row r="1965" spans="2:65" s="11" customFormat="1" ht="22.95" customHeight="1">
      <c r="B1965" s="115"/>
      <c r="D1965" s="116" t="s">
        <v>74</v>
      </c>
      <c r="E1965" s="125" t="s">
        <v>2191</v>
      </c>
      <c r="F1965" s="125" t="s">
        <v>2192</v>
      </c>
      <c r="I1965" s="118"/>
      <c r="J1965" s="126">
        <f>BK1965</f>
        <v>0</v>
      </c>
      <c r="L1965" s="115"/>
      <c r="M1965" s="120"/>
      <c r="P1965" s="121">
        <f>SUM(P1966:P2094)</f>
        <v>0</v>
      </c>
      <c r="R1965" s="121">
        <f>SUM(R1966:R2094)</f>
        <v>7.8686295199999998</v>
      </c>
      <c r="T1965" s="122">
        <f>SUM(T1966:T2094)</f>
        <v>0.10608310999999999</v>
      </c>
      <c r="AR1965" s="116" t="s">
        <v>84</v>
      </c>
      <c r="AT1965" s="123" t="s">
        <v>74</v>
      </c>
      <c r="AU1965" s="123" t="s">
        <v>14</v>
      </c>
      <c r="AY1965" s="116" t="s">
        <v>165</v>
      </c>
      <c r="BK1965" s="124">
        <f>SUM(BK1966:BK2094)</f>
        <v>0</v>
      </c>
    </row>
    <row r="1966" spans="2:65" s="1" customFormat="1" ht="24.15" customHeight="1">
      <c r="B1966" s="32"/>
      <c r="C1966" s="165" t="s">
        <v>2193</v>
      </c>
      <c r="D1966" s="165" t="s">
        <v>349</v>
      </c>
      <c r="E1966" s="166" t="s">
        <v>2194</v>
      </c>
      <c r="F1966" s="167" t="s">
        <v>2195</v>
      </c>
      <c r="G1966" s="168" t="s">
        <v>700</v>
      </c>
      <c r="H1966" s="169">
        <v>20</v>
      </c>
      <c r="I1966" s="170"/>
      <c r="J1966" s="171">
        <f>ROUND(I1966*H1966,2)</f>
        <v>0</v>
      </c>
      <c r="K1966" s="167" t="s">
        <v>19</v>
      </c>
      <c r="L1966" s="172"/>
      <c r="M1966" s="173" t="s">
        <v>19</v>
      </c>
      <c r="N1966" s="174" t="s">
        <v>46</v>
      </c>
      <c r="P1966" s="136">
        <f>O1966*H1966</f>
        <v>0</v>
      </c>
      <c r="Q1966" s="136">
        <v>0</v>
      </c>
      <c r="R1966" s="136">
        <f>Q1966*H1966</f>
        <v>0</v>
      </c>
      <c r="S1966" s="136">
        <v>0</v>
      </c>
      <c r="T1966" s="137">
        <f>S1966*H1966</f>
        <v>0</v>
      </c>
      <c r="AR1966" s="138" t="s">
        <v>380</v>
      </c>
      <c r="AT1966" s="138" t="s">
        <v>349</v>
      </c>
      <c r="AU1966" s="138" t="s">
        <v>84</v>
      </c>
      <c r="AY1966" s="17" t="s">
        <v>165</v>
      </c>
      <c r="BE1966" s="139">
        <f>IF(N1966="základní",J1966,0)</f>
        <v>0</v>
      </c>
      <c r="BF1966" s="139">
        <f>IF(N1966="snížená",J1966,0)</f>
        <v>0</v>
      </c>
      <c r="BG1966" s="139">
        <f>IF(N1966="zákl. přenesená",J1966,0)</f>
        <v>0</v>
      </c>
      <c r="BH1966" s="139">
        <f>IF(N1966="sníž. přenesená",J1966,0)</f>
        <v>0</v>
      </c>
      <c r="BI1966" s="139">
        <f>IF(N1966="nulová",J1966,0)</f>
        <v>0</v>
      </c>
      <c r="BJ1966" s="17" t="s">
        <v>14</v>
      </c>
      <c r="BK1966" s="139">
        <f>ROUND(I1966*H1966,2)</f>
        <v>0</v>
      </c>
      <c r="BL1966" s="17" t="s">
        <v>277</v>
      </c>
      <c r="BM1966" s="138" t="s">
        <v>2196</v>
      </c>
    </row>
    <row r="1967" spans="2:65" s="1" customFormat="1" ht="24.15" customHeight="1">
      <c r="B1967" s="32"/>
      <c r="C1967" s="165" t="s">
        <v>2197</v>
      </c>
      <c r="D1967" s="165" t="s">
        <v>349</v>
      </c>
      <c r="E1967" s="166" t="s">
        <v>2198</v>
      </c>
      <c r="F1967" s="167" t="s">
        <v>2199</v>
      </c>
      <c r="G1967" s="168" t="s">
        <v>700</v>
      </c>
      <c r="H1967" s="169">
        <v>15</v>
      </c>
      <c r="I1967" s="170"/>
      <c r="J1967" s="171">
        <f>ROUND(I1967*H1967,2)</f>
        <v>0</v>
      </c>
      <c r="K1967" s="167" t="s">
        <v>19</v>
      </c>
      <c r="L1967" s="172"/>
      <c r="M1967" s="173" t="s">
        <v>19</v>
      </c>
      <c r="N1967" s="174" t="s">
        <v>46</v>
      </c>
      <c r="P1967" s="136">
        <f>O1967*H1967</f>
        <v>0</v>
      </c>
      <c r="Q1967" s="136">
        <v>0</v>
      </c>
      <c r="R1967" s="136">
        <f>Q1967*H1967</f>
        <v>0</v>
      </c>
      <c r="S1967" s="136">
        <v>0</v>
      </c>
      <c r="T1967" s="137">
        <f>S1967*H1967</f>
        <v>0</v>
      </c>
      <c r="AR1967" s="138" t="s">
        <v>380</v>
      </c>
      <c r="AT1967" s="138" t="s">
        <v>349</v>
      </c>
      <c r="AU1967" s="138" t="s">
        <v>84</v>
      </c>
      <c r="AY1967" s="17" t="s">
        <v>165</v>
      </c>
      <c r="BE1967" s="139">
        <f>IF(N1967="základní",J1967,0)</f>
        <v>0</v>
      </c>
      <c r="BF1967" s="139">
        <f>IF(N1967="snížená",J1967,0)</f>
        <v>0</v>
      </c>
      <c r="BG1967" s="139">
        <f>IF(N1967="zákl. přenesená",J1967,0)</f>
        <v>0</v>
      </c>
      <c r="BH1967" s="139">
        <f>IF(N1967="sníž. přenesená",J1967,0)</f>
        <v>0</v>
      </c>
      <c r="BI1967" s="139">
        <f>IF(N1967="nulová",J1967,0)</f>
        <v>0</v>
      </c>
      <c r="BJ1967" s="17" t="s">
        <v>14</v>
      </c>
      <c r="BK1967" s="139">
        <f>ROUND(I1967*H1967,2)</f>
        <v>0</v>
      </c>
      <c r="BL1967" s="17" t="s">
        <v>277</v>
      </c>
      <c r="BM1967" s="138" t="s">
        <v>2200</v>
      </c>
    </row>
    <row r="1968" spans="2:65" s="1" customFormat="1" ht="37.950000000000003" customHeight="1">
      <c r="B1968" s="32"/>
      <c r="C1968" s="127" t="s">
        <v>2201</v>
      </c>
      <c r="D1968" s="127" t="s">
        <v>167</v>
      </c>
      <c r="E1968" s="128" t="s">
        <v>2202</v>
      </c>
      <c r="F1968" s="129" t="s">
        <v>2203</v>
      </c>
      <c r="G1968" s="130" t="s">
        <v>170</v>
      </c>
      <c r="H1968" s="131">
        <v>140.97499999999999</v>
      </c>
      <c r="I1968" s="132"/>
      <c r="J1968" s="133">
        <f>ROUND(I1968*H1968,2)</f>
        <v>0</v>
      </c>
      <c r="K1968" s="129" t="s">
        <v>171</v>
      </c>
      <c r="L1968" s="32"/>
      <c r="M1968" s="134" t="s">
        <v>19</v>
      </c>
      <c r="N1968" s="135" t="s">
        <v>46</v>
      </c>
      <c r="P1968" s="136">
        <f>O1968*H1968</f>
        <v>0</v>
      </c>
      <c r="Q1968" s="136">
        <v>0</v>
      </c>
      <c r="R1968" s="136">
        <f>Q1968*H1968</f>
        <v>0</v>
      </c>
      <c r="S1968" s="136">
        <v>0</v>
      </c>
      <c r="T1968" s="137">
        <f>S1968*H1968</f>
        <v>0</v>
      </c>
      <c r="AR1968" s="138" t="s">
        <v>277</v>
      </c>
      <c r="AT1968" s="138" t="s">
        <v>167</v>
      </c>
      <c r="AU1968" s="138" t="s">
        <v>84</v>
      </c>
      <c r="AY1968" s="17" t="s">
        <v>165</v>
      </c>
      <c r="BE1968" s="139">
        <f>IF(N1968="základní",J1968,0)</f>
        <v>0</v>
      </c>
      <c r="BF1968" s="139">
        <f>IF(N1968="snížená",J1968,0)</f>
        <v>0</v>
      </c>
      <c r="BG1968" s="139">
        <f>IF(N1968="zákl. přenesená",J1968,0)</f>
        <v>0</v>
      </c>
      <c r="BH1968" s="139">
        <f>IF(N1968="sníž. přenesená",J1968,0)</f>
        <v>0</v>
      </c>
      <c r="BI1968" s="139">
        <f>IF(N1968="nulová",J1968,0)</f>
        <v>0</v>
      </c>
      <c r="BJ1968" s="17" t="s">
        <v>14</v>
      </c>
      <c r="BK1968" s="139">
        <f>ROUND(I1968*H1968,2)</f>
        <v>0</v>
      </c>
      <c r="BL1968" s="17" t="s">
        <v>277</v>
      </c>
      <c r="BM1968" s="138" t="s">
        <v>2204</v>
      </c>
    </row>
    <row r="1969" spans="2:65" s="1" customFormat="1">
      <c r="B1969" s="32"/>
      <c r="D1969" s="140" t="s">
        <v>174</v>
      </c>
      <c r="F1969" s="141" t="s">
        <v>2205</v>
      </c>
      <c r="I1969" s="142"/>
      <c r="L1969" s="32"/>
      <c r="M1969" s="143"/>
      <c r="T1969" s="53"/>
      <c r="AT1969" s="17" t="s">
        <v>174</v>
      </c>
      <c r="AU1969" s="17" t="s">
        <v>84</v>
      </c>
    </row>
    <row r="1970" spans="2:65" s="12" customFormat="1">
      <c r="B1970" s="144"/>
      <c r="D1970" s="145" t="s">
        <v>176</v>
      </c>
      <c r="E1970" s="146" t="s">
        <v>19</v>
      </c>
      <c r="F1970" s="147" t="s">
        <v>1260</v>
      </c>
      <c r="H1970" s="146" t="s">
        <v>19</v>
      </c>
      <c r="I1970" s="148"/>
      <c r="L1970" s="144"/>
      <c r="M1970" s="149"/>
      <c r="T1970" s="150"/>
      <c r="AT1970" s="146" t="s">
        <v>176</v>
      </c>
      <c r="AU1970" s="146" t="s">
        <v>84</v>
      </c>
      <c r="AV1970" s="12" t="s">
        <v>14</v>
      </c>
      <c r="AW1970" s="12" t="s">
        <v>37</v>
      </c>
      <c r="AX1970" s="12" t="s">
        <v>75</v>
      </c>
      <c r="AY1970" s="146" t="s">
        <v>165</v>
      </c>
    </row>
    <row r="1971" spans="2:65" s="13" customFormat="1">
      <c r="B1971" s="151"/>
      <c r="D1971" s="145" t="s">
        <v>176</v>
      </c>
      <c r="E1971" s="152" t="s">
        <v>19</v>
      </c>
      <c r="F1971" s="153" t="s">
        <v>1261</v>
      </c>
      <c r="H1971" s="154">
        <v>2.9750000000000001</v>
      </c>
      <c r="I1971" s="155"/>
      <c r="L1971" s="151"/>
      <c r="M1971" s="156"/>
      <c r="T1971" s="157"/>
      <c r="AT1971" s="152" t="s">
        <v>176</v>
      </c>
      <c r="AU1971" s="152" t="s">
        <v>84</v>
      </c>
      <c r="AV1971" s="13" t="s">
        <v>84</v>
      </c>
      <c r="AW1971" s="13" t="s">
        <v>37</v>
      </c>
      <c r="AX1971" s="13" t="s">
        <v>75</v>
      </c>
      <c r="AY1971" s="152" t="s">
        <v>165</v>
      </c>
    </row>
    <row r="1972" spans="2:65" s="12" customFormat="1">
      <c r="B1972" s="144"/>
      <c r="D1972" s="145" t="s">
        <v>176</v>
      </c>
      <c r="E1972" s="146" t="s">
        <v>19</v>
      </c>
      <c r="F1972" s="147" t="s">
        <v>1208</v>
      </c>
      <c r="H1972" s="146" t="s">
        <v>19</v>
      </c>
      <c r="I1972" s="148"/>
      <c r="L1972" s="144"/>
      <c r="M1972" s="149"/>
      <c r="T1972" s="150"/>
      <c r="AT1972" s="146" t="s">
        <v>176</v>
      </c>
      <c r="AU1972" s="146" t="s">
        <v>84</v>
      </c>
      <c r="AV1972" s="12" t="s">
        <v>14</v>
      </c>
      <c r="AW1972" s="12" t="s">
        <v>37</v>
      </c>
      <c r="AX1972" s="12" t="s">
        <v>75</v>
      </c>
      <c r="AY1972" s="146" t="s">
        <v>165</v>
      </c>
    </row>
    <row r="1973" spans="2:65" s="13" customFormat="1">
      <c r="B1973" s="151"/>
      <c r="D1973" s="145" t="s">
        <v>176</v>
      </c>
      <c r="E1973" s="152" t="s">
        <v>19</v>
      </c>
      <c r="F1973" s="153" t="s">
        <v>967</v>
      </c>
      <c r="H1973" s="154">
        <v>125</v>
      </c>
      <c r="I1973" s="155"/>
      <c r="L1973" s="151"/>
      <c r="M1973" s="156"/>
      <c r="T1973" s="157"/>
      <c r="AT1973" s="152" t="s">
        <v>176</v>
      </c>
      <c r="AU1973" s="152" t="s">
        <v>84</v>
      </c>
      <c r="AV1973" s="13" t="s">
        <v>84</v>
      </c>
      <c r="AW1973" s="13" t="s">
        <v>37</v>
      </c>
      <c r="AX1973" s="13" t="s">
        <v>75</v>
      </c>
      <c r="AY1973" s="152" t="s">
        <v>165</v>
      </c>
    </row>
    <row r="1974" spans="2:65" s="12" customFormat="1">
      <c r="B1974" s="144"/>
      <c r="D1974" s="145" t="s">
        <v>176</v>
      </c>
      <c r="E1974" s="146" t="s">
        <v>19</v>
      </c>
      <c r="F1974" s="147" t="s">
        <v>1187</v>
      </c>
      <c r="H1974" s="146" t="s">
        <v>19</v>
      </c>
      <c r="I1974" s="148"/>
      <c r="L1974" s="144"/>
      <c r="M1974" s="149"/>
      <c r="T1974" s="150"/>
      <c r="AT1974" s="146" t="s">
        <v>176</v>
      </c>
      <c r="AU1974" s="146" t="s">
        <v>84</v>
      </c>
      <c r="AV1974" s="12" t="s">
        <v>14</v>
      </c>
      <c r="AW1974" s="12" t="s">
        <v>37</v>
      </c>
      <c r="AX1974" s="12" t="s">
        <v>75</v>
      </c>
      <c r="AY1974" s="146" t="s">
        <v>165</v>
      </c>
    </row>
    <row r="1975" spans="2:65" s="13" customFormat="1">
      <c r="B1975" s="151"/>
      <c r="D1975" s="145" t="s">
        <v>176</v>
      </c>
      <c r="E1975" s="152" t="s">
        <v>19</v>
      </c>
      <c r="F1975" s="153" t="s">
        <v>1263</v>
      </c>
      <c r="H1975" s="154">
        <v>13</v>
      </c>
      <c r="I1975" s="155"/>
      <c r="L1975" s="151"/>
      <c r="M1975" s="156"/>
      <c r="T1975" s="157"/>
      <c r="AT1975" s="152" t="s">
        <v>176</v>
      </c>
      <c r="AU1975" s="152" t="s">
        <v>84</v>
      </c>
      <c r="AV1975" s="13" t="s">
        <v>84</v>
      </c>
      <c r="AW1975" s="13" t="s">
        <v>37</v>
      </c>
      <c r="AX1975" s="13" t="s">
        <v>75</v>
      </c>
      <c r="AY1975" s="152" t="s">
        <v>165</v>
      </c>
    </row>
    <row r="1976" spans="2:65" s="14" customFormat="1">
      <c r="B1976" s="158"/>
      <c r="D1976" s="145" t="s">
        <v>176</v>
      </c>
      <c r="E1976" s="159" t="s">
        <v>19</v>
      </c>
      <c r="F1976" s="160" t="s">
        <v>179</v>
      </c>
      <c r="H1976" s="161">
        <v>140.97499999999999</v>
      </c>
      <c r="I1976" s="162"/>
      <c r="L1976" s="158"/>
      <c r="M1976" s="163"/>
      <c r="T1976" s="164"/>
      <c r="AT1976" s="159" t="s">
        <v>176</v>
      </c>
      <c r="AU1976" s="159" t="s">
        <v>84</v>
      </c>
      <c r="AV1976" s="14" t="s">
        <v>172</v>
      </c>
      <c r="AW1976" s="14" t="s">
        <v>37</v>
      </c>
      <c r="AX1976" s="14" t="s">
        <v>14</v>
      </c>
      <c r="AY1976" s="159" t="s">
        <v>165</v>
      </c>
    </row>
    <row r="1977" spans="2:65" s="1" customFormat="1" ht="24.15" customHeight="1">
      <c r="B1977" s="32"/>
      <c r="C1977" s="165" t="s">
        <v>2206</v>
      </c>
      <c r="D1977" s="165" t="s">
        <v>349</v>
      </c>
      <c r="E1977" s="166" t="s">
        <v>2207</v>
      </c>
      <c r="F1977" s="167" t="s">
        <v>2208</v>
      </c>
      <c r="G1977" s="168" t="s">
        <v>170</v>
      </c>
      <c r="H1977" s="169">
        <v>3.1240000000000001</v>
      </c>
      <c r="I1977" s="170"/>
      <c r="J1977" s="171">
        <f>ROUND(I1977*H1977,2)</f>
        <v>0</v>
      </c>
      <c r="K1977" s="167" t="s">
        <v>171</v>
      </c>
      <c r="L1977" s="172"/>
      <c r="M1977" s="173" t="s">
        <v>19</v>
      </c>
      <c r="N1977" s="174" t="s">
        <v>46</v>
      </c>
      <c r="P1977" s="136">
        <f>O1977*H1977</f>
        <v>0</v>
      </c>
      <c r="Q1977" s="136">
        <v>1E-3</v>
      </c>
      <c r="R1977" s="136">
        <f>Q1977*H1977</f>
        <v>3.124E-3</v>
      </c>
      <c r="S1977" s="136">
        <v>0</v>
      </c>
      <c r="T1977" s="137">
        <f>S1977*H1977</f>
        <v>0</v>
      </c>
      <c r="AR1977" s="138" t="s">
        <v>380</v>
      </c>
      <c r="AT1977" s="138" t="s">
        <v>349</v>
      </c>
      <c r="AU1977" s="138" t="s">
        <v>84</v>
      </c>
      <c r="AY1977" s="17" t="s">
        <v>165</v>
      </c>
      <c r="BE1977" s="139">
        <f>IF(N1977="základní",J1977,0)</f>
        <v>0</v>
      </c>
      <c r="BF1977" s="139">
        <f>IF(N1977="snížená",J1977,0)</f>
        <v>0</v>
      </c>
      <c r="BG1977" s="139">
        <f>IF(N1977="zákl. přenesená",J1977,0)</f>
        <v>0</v>
      </c>
      <c r="BH1977" s="139">
        <f>IF(N1977="sníž. přenesená",J1977,0)</f>
        <v>0</v>
      </c>
      <c r="BI1977" s="139">
        <f>IF(N1977="nulová",J1977,0)</f>
        <v>0</v>
      </c>
      <c r="BJ1977" s="17" t="s">
        <v>14</v>
      </c>
      <c r="BK1977" s="139">
        <f>ROUND(I1977*H1977,2)</f>
        <v>0</v>
      </c>
      <c r="BL1977" s="17" t="s">
        <v>277</v>
      </c>
      <c r="BM1977" s="138" t="s">
        <v>2209</v>
      </c>
    </row>
    <row r="1978" spans="2:65" s="13" customFormat="1">
      <c r="B1978" s="151"/>
      <c r="D1978" s="145" t="s">
        <v>176</v>
      </c>
      <c r="F1978" s="153" t="s">
        <v>2210</v>
      </c>
      <c r="H1978" s="154">
        <v>3.1240000000000001</v>
      </c>
      <c r="I1978" s="155"/>
      <c r="L1978" s="151"/>
      <c r="M1978" s="156"/>
      <c r="T1978" s="157"/>
      <c r="AT1978" s="152" t="s">
        <v>176</v>
      </c>
      <c r="AU1978" s="152" t="s">
        <v>84</v>
      </c>
      <c r="AV1978" s="13" t="s">
        <v>84</v>
      </c>
      <c r="AW1978" s="13" t="s">
        <v>4</v>
      </c>
      <c r="AX1978" s="13" t="s">
        <v>14</v>
      </c>
      <c r="AY1978" s="152" t="s">
        <v>165</v>
      </c>
    </row>
    <row r="1979" spans="2:65" s="1" customFormat="1" ht="24.15" customHeight="1">
      <c r="B1979" s="32"/>
      <c r="C1979" s="165" t="s">
        <v>2211</v>
      </c>
      <c r="D1979" s="165" t="s">
        <v>349</v>
      </c>
      <c r="E1979" s="166" t="s">
        <v>2212</v>
      </c>
      <c r="F1979" s="167" t="s">
        <v>2213</v>
      </c>
      <c r="G1979" s="168" t="s">
        <v>170</v>
      </c>
      <c r="H1979" s="169">
        <v>144.583</v>
      </c>
      <c r="I1979" s="170"/>
      <c r="J1979" s="171">
        <f>ROUND(I1979*H1979,2)</f>
        <v>0</v>
      </c>
      <c r="K1979" s="167" t="s">
        <v>171</v>
      </c>
      <c r="L1979" s="172"/>
      <c r="M1979" s="173" t="s">
        <v>19</v>
      </c>
      <c r="N1979" s="174" t="s">
        <v>46</v>
      </c>
      <c r="P1979" s="136">
        <f>O1979*H1979</f>
        <v>0</v>
      </c>
      <c r="Q1979" s="136">
        <v>1E-3</v>
      </c>
      <c r="R1979" s="136">
        <f>Q1979*H1979</f>
        <v>0.14458299999999999</v>
      </c>
      <c r="S1979" s="136">
        <v>0</v>
      </c>
      <c r="T1979" s="137">
        <f>S1979*H1979</f>
        <v>0</v>
      </c>
      <c r="AR1979" s="138" t="s">
        <v>380</v>
      </c>
      <c r="AT1979" s="138" t="s">
        <v>349</v>
      </c>
      <c r="AU1979" s="138" t="s">
        <v>84</v>
      </c>
      <c r="AY1979" s="17" t="s">
        <v>165</v>
      </c>
      <c r="BE1979" s="139">
        <f>IF(N1979="základní",J1979,0)</f>
        <v>0</v>
      </c>
      <c r="BF1979" s="139">
        <f>IF(N1979="snížená",J1979,0)</f>
        <v>0</v>
      </c>
      <c r="BG1979" s="139">
        <f>IF(N1979="zákl. přenesená",J1979,0)</f>
        <v>0</v>
      </c>
      <c r="BH1979" s="139">
        <f>IF(N1979="sníž. přenesená",J1979,0)</f>
        <v>0</v>
      </c>
      <c r="BI1979" s="139">
        <f>IF(N1979="nulová",J1979,0)</f>
        <v>0</v>
      </c>
      <c r="BJ1979" s="17" t="s">
        <v>14</v>
      </c>
      <c r="BK1979" s="139">
        <f>ROUND(I1979*H1979,2)</f>
        <v>0</v>
      </c>
      <c r="BL1979" s="17" t="s">
        <v>277</v>
      </c>
      <c r="BM1979" s="138" t="s">
        <v>2214</v>
      </c>
    </row>
    <row r="1980" spans="2:65" s="13" customFormat="1" ht="20.399999999999999">
      <c r="B1980" s="151"/>
      <c r="D1980" s="145" t="s">
        <v>176</v>
      </c>
      <c r="F1980" s="153" t="s">
        <v>2215</v>
      </c>
      <c r="H1980" s="154">
        <v>144.583</v>
      </c>
      <c r="I1980" s="155"/>
      <c r="L1980" s="151"/>
      <c r="M1980" s="156"/>
      <c r="T1980" s="157"/>
      <c r="AT1980" s="152" t="s">
        <v>176</v>
      </c>
      <c r="AU1980" s="152" t="s">
        <v>84</v>
      </c>
      <c r="AV1980" s="13" t="s">
        <v>84</v>
      </c>
      <c r="AW1980" s="13" t="s">
        <v>4</v>
      </c>
      <c r="AX1980" s="13" t="s">
        <v>14</v>
      </c>
      <c r="AY1980" s="152" t="s">
        <v>165</v>
      </c>
    </row>
    <row r="1981" spans="2:65" s="1" customFormat="1" ht="44.25" customHeight="1">
      <c r="B1981" s="32"/>
      <c r="C1981" s="127" t="s">
        <v>2216</v>
      </c>
      <c r="D1981" s="127" t="s">
        <v>167</v>
      </c>
      <c r="E1981" s="128" t="s">
        <v>2217</v>
      </c>
      <c r="F1981" s="129" t="s">
        <v>2218</v>
      </c>
      <c r="G1981" s="130" t="s">
        <v>170</v>
      </c>
      <c r="H1981" s="131">
        <v>265.19</v>
      </c>
      <c r="I1981" s="132"/>
      <c r="J1981" s="133">
        <f>ROUND(I1981*H1981,2)</f>
        <v>0</v>
      </c>
      <c r="K1981" s="129" t="s">
        <v>171</v>
      </c>
      <c r="L1981" s="32"/>
      <c r="M1981" s="134" t="s">
        <v>19</v>
      </c>
      <c r="N1981" s="135" t="s">
        <v>46</v>
      </c>
      <c r="P1981" s="136">
        <f>O1981*H1981</f>
        <v>0</v>
      </c>
      <c r="Q1981" s="136">
        <v>0</v>
      </c>
      <c r="R1981" s="136">
        <f>Q1981*H1981</f>
        <v>0</v>
      </c>
      <c r="S1981" s="136">
        <v>0</v>
      </c>
      <c r="T1981" s="137">
        <f>S1981*H1981</f>
        <v>0</v>
      </c>
      <c r="AR1981" s="138" t="s">
        <v>277</v>
      </c>
      <c r="AT1981" s="138" t="s">
        <v>167</v>
      </c>
      <c r="AU1981" s="138" t="s">
        <v>84</v>
      </c>
      <c r="AY1981" s="17" t="s">
        <v>165</v>
      </c>
      <c r="BE1981" s="139">
        <f>IF(N1981="základní",J1981,0)</f>
        <v>0</v>
      </c>
      <c r="BF1981" s="139">
        <f>IF(N1981="snížená",J1981,0)</f>
        <v>0</v>
      </c>
      <c r="BG1981" s="139">
        <f>IF(N1981="zákl. přenesená",J1981,0)</f>
        <v>0</v>
      </c>
      <c r="BH1981" s="139">
        <f>IF(N1981="sníž. přenesená",J1981,0)</f>
        <v>0</v>
      </c>
      <c r="BI1981" s="139">
        <f>IF(N1981="nulová",J1981,0)</f>
        <v>0</v>
      </c>
      <c r="BJ1981" s="17" t="s">
        <v>14</v>
      </c>
      <c r="BK1981" s="139">
        <f>ROUND(I1981*H1981,2)</f>
        <v>0</v>
      </c>
      <c r="BL1981" s="17" t="s">
        <v>277</v>
      </c>
      <c r="BM1981" s="138" t="s">
        <v>2219</v>
      </c>
    </row>
    <row r="1982" spans="2:65" s="1" customFormat="1">
      <c r="B1982" s="32"/>
      <c r="D1982" s="140" t="s">
        <v>174</v>
      </c>
      <c r="F1982" s="141" t="s">
        <v>2220</v>
      </c>
      <c r="I1982" s="142"/>
      <c r="L1982" s="32"/>
      <c r="M1982" s="143"/>
      <c r="T1982" s="53"/>
      <c r="AT1982" s="17" t="s">
        <v>174</v>
      </c>
      <c r="AU1982" s="17" t="s">
        <v>84</v>
      </c>
    </row>
    <row r="1983" spans="2:65" s="12" customFormat="1">
      <c r="B1983" s="144"/>
      <c r="D1983" s="145" t="s">
        <v>176</v>
      </c>
      <c r="E1983" s="146" t="s">
        <v>19</v>
      </c>
      <c r="F1983" s="147" t="s">
        <v>2221</v>
      </c>
      <c r="H1983" s="146" t="s">
        <v>19</v>
      </c>
      <c r="I1983" s="148"/>
      <c r="L1983" s="144"/>
      <c r="M1983" s="149"/>
      <c r="T1983" s="150"/>
      <c r="AT1983" s="146" t="s">
        <v>176</v>
      </c>
      <c r="AU1983" s="146" t="s">
        <v>84</v>
      </c>
      <c r="AV1983" s="12" t="s">
        <v>14</v>
      </c>
      <c r="AW1983" s="12" t="s">
        <v>37</v>
      </c>
      <c r="AX1983" s="12" t="s">
        <v>75</v>
      </c>
      <c r="AY1983" s="146" t="s">
        <v>165</v>
      </c>
    </row>
    <row r="1984" spans="2:65" s="13" customFormat="1">
      <c r="B1984" s="151"/>
      <c r="D1984" s="145" t="s">
        <v>176</v>
      </c>
      <c r="E1984" s="152" t="s">
        <v>19</v>
      </c>
      <c r="F1984" s="153" t="s">
        <v>2222</v>
      </c>
      <c r="H1984" s="154">
        <v>17.64</v>
      </c>
      <c r="I1984" s="155"/>
      <c r="L1984" s="151"/>
      <c r="M1984" s="156"/>
      <c r="T1984" s="157"/>
      <c r="AT1984" s="152" t="s">
        <v>176</v>
      </c>
      <c r="AU1984" s="152" t="s">
        <v>84</v>
      </c>
      <c r="AV1984" s="13" t="s">
        <v>84</v>
      </c>
      <c r="AW1984" s="13" t="s">
        <v>37</v>
      </c>
      <c r="AX1984" s="13" t="s">
        <v>75</v>
      </c>
      <c r="AY1984" s="152" t="s">
        <v>165</v>
      </c>
    </row>
    <row r="1985" spans="2:65" s="12" customFormat="1" ht="20.399999999999999">
      <c r="B1985" s="144"/>
      <c r="D1985" s="145" t="s">
        <v>176</v>
      </c>
      <c r="E1985" s="146" t="s">
        <v>19</v>
      </c>
      <c r="F1985" s="147" t="s">
        <v>2223</v>
      </c>
      <c r="H1985" s="146" t="s">
        <v>19</v>
      </c>
      <c r="I1985" s="148"/>
      <c r="L1985" s="144"/>
      <c r="M1985" s="149"/>
      <c r="T1985" s="150"/>
      <c r="AT1985" s="146" t="s">
        <v>176</v>
      </c>
      <c r="AU1985" s="146" t="s">
        <v>84</v>
      </c>
      <c r="AV1985" s="12" t="s">
        <v>14</v>
      </c>
      <c r="AW1985" s="12" t="s">
        <v>37</v>
      </c>
      <c r="AX1985" s="12" t="s">
        <v>75</v>
      </c>
      <c r="AY1985" s="146" t="s">
        <v>165</v>
      </c>
    </row>
    <row r="1986" spans="2:65" s="13" customFormat="1">
      <c r="B1986" s="151"/>
      <c r="D1986" s="145" t="s">
        <v>176</v>
      </c>
      <c r="E1986" s="152" t="s">
        <v>19</v>
      </c>
      <c r="F1986" s="153" t="s">
        <v>2224</v>
      </c>
      <c r="H1986" s="154">
        <v>5.25</v>
      </c>
      <c r="I1986" s="155"/>
      <c r="L1986" s="151"/>
      <c r="M1986" s="156"/>
      <c r="T1986" s="157"/>
      <c r="AT1986" s="152" t="s">
        <v>176</v>
      </c>
      <c r="AU1986" s="152" t="s">
        <v>84</v>
      </c>
      <c r="AV1986" s="13" t="s">
        <v>84</v>
      </c>
      <c r="AW1986" s="13" t="s">
        <v>37</v>
      </c>
      <c r="AX1986" s="13" t="s">
        <v>75</v>
      </c>
      <c r="AY1986" s="152" t="s">
        <v>165</v>
      </c>
    </row>
    <row r="1987" spans="2:65" s="12" customFormat="1">
      <c r="B1987" s="144"/>
      <c r="D1987" s="145" t="s">
        <v>176</v>
      </c>
      <c r="E1987" s="146" t="s">
        <v>19</v>
      </c>
      <c r="F1987" s="147" t="s">
        <v>2225</v>
      </c>
      <c r="H1987" s="146" t="s">
        <v>19</v>
      </c>
      <c r="I1987" s="148"/>
      <c r="L1987" s="144"/>
      <c r="M1987" s="149"/>
      <c r="T1987" s="150"/>
      <c r="AT1987" s="146" t="s">
        <v>176</v>
      </c>
      <c r="AU1987" s="146" t="s">
        <v>84</v>
      </c>
      <c r="AV1987" s="12" t="s">
        <v>14</v>
      </c>
      <c r="AW1987" s="12" t="s">
        <v>37</v>
      </c>
      <c r="AX1987" s="12" t="s">
        <v>75</v>
      </c>
      <c r="AY1987" s="146" t="s">
        <v>165</v>
      </c>
    </row>
    <row r="1988" spans="2:65" s="13" customFormat="1">
      <c r="B1988" s="151"/>
      <c r="D1988" s="145" t="s">
        <v>176</v>
      </c>
      <c r="E1988" s="152" t="s">
        <v>19</v>
      </c>
      <c r="F1988" s="153" t="s">
        <v>1240</v>
      </c>
      <c r="H1988" s="154">
        <v>206.1</v>
      </c>
      <c r="I1988" s="155"/>
      <c r="L1988" s="151"/>
      <c r="M1988" s="156"/>
      <c r="T1988" s="157"/>
      <c r="AT1988" s="152" t="s">
        <v>176</v>
      </c>
      <c r="AU1988" s="152" t="s">
        <v>84</v>
      </c>
      <c r="AV1988" s="13" t="s">
        <v>84</v>
      </c>
      <c r="AW1988" s="13" t="s">
        <v>37</v>
      </c>
      <c r="AX1988" s="13" t="s">
        <v>75</v>
      </c>
      <c r="AY1988" s="152" t="s">
        <v>165</v>
      </c>
    </row>
    <row r="1989" spans="2:65" s="12" customFormat="1">
      <c r="B1989" s="144"/>
      <c r="D1989" s="145" t="s">
        <v>176</v>
      </c>
      <c r="E1989" s="146" t="s">
        <v>19</v>
      </c>
      <c r="F1989" s="147" t="s">
        <v>1163</v>
      </c>
      <c r="H1989" s="146" t="s">
        <v>19</v>
      </c>
      <c r="I1989" s="148"/>
      <c r="L1989" s="144"/>
      <c r="M1989" s="149"/>
      <c r="T1989" s="150"/>
      <c r="AT1989" s="146" t="s">
        <v>176</v>
      </c>
      <c r="AU1989" s="146" t="s">
        <v>84</v>
      </c>
      <c r="AV1989" s="12" t="s">
        <v>14</v>
      </c>
      <c r="AW1989" s="12" t="s">
        <v>37</v>
      </c>
      <c r="AX1989" s="12" t="s">
        <v>75</v>
      </c>
      <c r="AY1989" s="146" t="s">
        <v>165</v>
      </c>
    </row>
    <row r="1990" spans="2:65" s="13" customFormat="1">
      <c r="B1990" s="151"/>
      <c r="D1990" s="145" t="s">
        <v>176</v>
      </c>
      <c r="E1990" s="152" t="s">
        <v>19</v>
      </c>
      <c r="F1990" s="153" t="s">
        <v>1164</v>
      </c>
      <c r="H1990" s="154">
        <v>36.200000000000003</v>
      </c>
      <c r="I1990" s="155"/>
      <c r="L1990" s="151"/>
      <c r="M1990" s="156"/>
      <c r="T1990" s="157"/>
      <c r="AT1990" s="152" t="s">
        <v>176</v>
      </c>
      <c r="AU1990" s="152" t="s">
        <v>84</v>
      </c>
      <c r="AV1990" s="13" t="s">
        <v>84</v>
      </c>
      <c r="AW1990" s="13" t="s">
        <v>37</v>
      </c>
      <c r="AX1990" s="13" t="s">
        <v>75</v>
      </c>
      <c r="AY1990" s="152" t="s">
        <v>165</v>
      </c>
    </row>
    <row r="1991" spans="2:65" s="14" customFormat="1">
      <c r="B1991" s="158"/>
      <c r="D1991" s="145" t="s">
        <v>176</v>
      </c>
      <c r="E1991" s="159" t="s">
        <v>19</v>
      </c>
      <c r="F1991" s="160" t="s">
        <v>179</v>
      </c>
      <c r="H1991" s="161">
        <v>265.19</v>
      </c>
      <c r="I1991" s="162"/>
      <c r="L1991" s="158"/>
      <c r="M1991" s="163"/>
      <c r="T1991" s="164"/>
      <c r="AT1991" s="159" t="s">
        <v>176</v>
      </c>
      <c r="AU1991" s="159" t="s">
        <v>84</v>
      </c>
      <c r="AV1991" s="14" t="s">
        <v>172</v>
      </c>
      <c r="AW1991" s="14" t="s">
        <v>37</v>
      </c>
      <c r="AX1991" s="14" t="s">
        <v>14</v>
      </c>
      <c r="AY1991" s="159" t="s">
        <v>165</v>
      </c>
    </row>
    <row r="1992" spans="2:65" s="1" customFormat="1" ht="24.15" customHeight="1">
      <c r="B1992" s="32"/>
      <c r="C1992" s="165" t="s">
        <v>2226</v>
      </c>
      <c r="D1992" s="165" t="s">
        <v>349</v>
      </c>
      <c r="E1992" s="166" t="s">
        <v>2227</v>
      </c>
      <c r="F1992" s="167" t="s">
        <v>2228</v>
      </c>
      <c r="G1992" s="168" t="s">
        <v>170</v>
      </c>
      <c r="H1992" s="169">
        <v>38.01</v>
      </c>
      <c r="I1992" s="170"/>
      <c r="J1992" s="171">
        <f>ROUND(I1992*H1992,2)</f>
        <v>0</v>
      </c>
      <c r="K1992" s="167" t="s">
        <v>171</v>
      </c>
      <c r="L1992" s="172"/>
      <c r="M1992" s="173" t="s">
        <v>19</v>
      </c>
      <c r="N1992" s="174" t="s">
        <v>46</v>
      </c>
      <c r="P1992" s="136">
        <f>O1992*H1992</f>
        <v>0</v>
      </c>
      <c r="Q1992" s="136">
        <v>4.7999999999999996E-3</v>
      </c>
      <c r="R1992" s="136">
        <f>Q1992*H1992</f>
        <v>0.18244799999999997</v>
      </c>
      <c r="S1992" s="136">
        <v>0</v>
      </c>
      <c r="T1992" s="137">
        <f>S1992*H1992</f>
        <v>0</v>
      </c>
      <c r="AR1992" s="138" t="s">
        <v>380</v>
      </c>
      <c r="AT1992" s="138" t="s">
        <v>349</v>
      </c>
      <c r="AU1992" s="138" t="s">
        <v>84</v>
      </c>
      <c r="AY1992" s="17" t="s">
        <v>165</v>
      </c>
      <c r="BE1992" s="139">
        <f>IF(N1992="základní",J1992,0)</f>
        <v>0</v>
      </c>
      <c r="BF1992" s="139">
        <f>IF(N1992="snížená",J1992,0)</f>
        <v>0</v>
      </c>
      <c r="BG1992" s="139">
        <f>IF(N1992="zákl. přenesená",J1992,0)</f>
        <v>0</v>
      </c>
      <c r="BH1992" s="139">
        <f>IF(N1992="sníž. přenesená",J1992,0)</f>
        <v>0</v>
      </c>
      <c r="BI1992" s="139">
        <f>IF(N1992="nulová",J1992,0)</f>
        <v>0</v>
      </c>
      <c r="BJ1992" s="17" t="s">
        <v>14</v>
      </c>
      <c r="BK1992" s="139">
        <f>ROUND(I1992*H1992,2)</f>
        <v>0</v>
      </c>
      <c r="BL1992" s="17" t="s">
        <v>277</v>
      </c>
      <c r="BM1992" s="138" t="s">
        <v>2229</v>
      </c>
    </row>
    <row r="1993" spans="2:65" s="13" customFormat="1">
      <c r="B1993" s="151"/>
      <c r="D1993" s="145" t="s">
        <v>176</v>
      </c>
      <c r="F1993" s="153" t="s">
        <v>2230</v>
      </c>
      <c r="H1993" s="154">
        <v>38.01</v>
      </c>
      <c r="I1993" s="155"/>
      <c r="L1993" s="151"/>
      <c r="M1993" s="156"/>
      <c r="T1993" s="157"/>
      <c r="AT1993" s="152" t="s">
        <v>176</v>
      </c>
      <c r="AU1993" s="152" t="s">
        <v>84</v>
      </c>
      <c r="AV1993" s="13" t="s">
        <v>84</v>
      </c>
      <c r="AW1993" s="13" t="s">
        <v>4</v>
      </c>
      <c r="AX1993" s="13" t="s">
        <v>14</v>
      </c>
      <c r="AY1993" s="152" t="s">
        <v>165</v>
      </c>
    </row>
    <row r="1994" spans="2:65" s="1" customFormat="1" ht="33" customHeight="1">
      <c r="B1994" s="32"/>
      <c r="C1994" s="165" t="s">
        <v>2231</v>
      </c>
      <c r="D1994" s="165" t="s">
        <v>349</v>
      </c>
      <c r="E1994" s="166" t="s">
        <v>2232</v>
      </c>
      <c r="F1994" s="167" t="s">
        <v>2233</v>
      </c>
      <c r="G1994" s="168" t="s">
        <v>170</v>
      </c>
      <c r="H1994" s="169">
        <v>14.595000000000001</v>
      </c>
      <c r="I1994" s="170"/>
      <c r="J1994" s="171">
        <f>ROUND(I1994*H1994,2)</f>
        <v>0</v>
      </c>
      <c r="K1994" s="167" t="s">
        <v>171</v>
      </c>
      <c r="L1994" s="172"/>
      <c r="M1994" s="173" t="s">
        <v>19</v>
      </c>
      <c r="N1994" s="174" t="s">
        <v>46</v>
      </c>
      <c r="P1994" s="136">
        <f>O1994*H1994</f>
        <v>0</v>
      </c>
      <c r="Q1994" s="136">
        <v>6.9999999999999999E-4</v>
      </c>
      <c r="R1994" s="136">
        <f>Q1994*H1994</f>
        <v>1.02165E-2</v>
      </c>
      <c r="S1994" s="136">
        <v>0</v>
      </c>
      <c r="T1994" s="137">
        <f>S1994*H1994</f>
        <v>0</v>
      </c>
      <c r="AR1994" s="138" t="s">
        <v>380</v>
      </c>
      <c r="AT1994" s="138" t="s">
        <v>349</v>
      </c>
      <c r="AU1994" s="138" t="s">
        <v>84</v>
      </c>
      <c r="AY1994" s="17" t="s">
        <v>165</v>
      </c>
      <c r="BE1994" s="139">
        <f>IF(N1994="základní",J1994,0)</f>
        <v>0</v>
      </c>
      <c r="BF1994" s="139">
        <f>IF(N1994="snížená",J1994,0)</f>
        <v>0</v>
      </c>
      <c r="BG1994" s="139">
        <f>IF(N1994="zákl. přenesená",J1994,0)</f>
        <v>0</v>
      </c>
      <c r="BH1994" s="139">
        <f>IF(N1994="sníž. přenesená",J1994,0)</f>
        <v>0</v>
      </c>
      <c r="BI1994" s="139">
        <f>IF(N1994="nulová",J1994,0)</f>
        <v>0</v>
      </c>
      <c r="BJ1994" s="17" t="s">
        <v>14</v>
      </c>
      <c r="BK1994" s="139">
        <f>ROUND(I1994*H1994,2)</f>
        <v>0</v>
      </c>
      <c r="BL1994" s="17" t="s">
        <v>277</v>
      </c>
      <c r="BM1994" s="138" t="s">
        <v>2234</v>
      </c>
    </row>
    <row r="1995" spans="2:65" s="12" customFormat="1">
      <c r="B1995" s="144"/>
      <c r="D1995" s="145" t="s">
        <v>176</v>
      </c>
      <c r="E1995" s="146" t="s">
        <v>19</v>
      </c>
      <c r="F1995" s="147" t="s">
        <v>2235</v>
      </c>
      <c r="H1995" s="146" t="s">
        <v>19</v>
      </c>
      <c r="I1995" s="148"/>
      <c r="L1995" s="144"/>
      <c r="M1995" s="149"/>
      <c r="T1995" s="150"/>
      <c r="AT1995" s="146" t="s">
        <v>176</v>
      </c>
      <c r="AU1995" s="146" t="s">
        <v>84</v>
      </c>
      <c r="AV1995" s="12" t="s">
        <v>14</v>
      </c>
      <c r="AW1995" s="12" t="s">
        <v>37</v>
      </c>
      <c r="AX1995" s="12" t="s">
        <v>75</v>
      </c>
      <c r="AY1995" s="146" t="s">
        <v>165</v>
      </c>
    </row>
    <row r="1996" spans="2:65" s="13" customFormat="1">
      <c r="B1996" s="151"/>
      <c r="D1996" s="145" t="s">
        <v>176</v>
      </c>
      <c r="E1996" s="152" t="s">
        <v>19</v>
      </c>
      <c r="F1996" s="153" t="s">
        <v>2236</v>
      </c>
      <c r="H1996" s="154">
        <v>13.9</v>
      </c>
      <c r="I1996" s="155"/>
      <c r="L1996" s="151"/>
      <c r="M1996" s="156"/>
      <c r="T1996" s="157"/>
      <c r="AT1996" s="152" t="s">
        <v>176</v>
      </c>
      <c r="AU1996" s="152" t="s">
        <v>84</v>
      </c>
      <c r="AV1996" s="13" t="s">
        <v>84</v>
      </c>
      <c r="AW1996" s="13" t="s">
        <v>37</v>
      </c>
      <c r="AX1996" s="13" t="s">
        <v>75</v>
      </c>
      <c r="AY1996" s="152" t="s">
        <v>165</v>
      </c>
    </row>
    <row r="1997" spans="2:65" s="14" customFormat="1">
      <c r="B1997" s="158"/>
      <c r="D1997" s="145" t="s">
        <v>176</v>
      </c>
      <c r="E1997" s="159" t="s">
        <v>19</v>
      </c>
      <c r="F1997" s="160" t="s">
        <v>179</v>
      </c>
      <c r="H1997" s="161">
        <v>13.9</v>
      </c>
      <c r="I1997" s="162"/>
      <c r="L1997" s="158"/>
      <c r="M1997" s="163"/>
      <c r="T1997" s="164"/>
      <c r="AT1997" s="159" t="s">
        <v>176</v>
      </c>
      <c r="AU1997" s="159" t="s">
        <v>84</v>
      </c>
      <c r="AV1997" s="14" t="s">
        <v>172</v>
      </c>
      <c r="AW1997" s="14" t="s">
        <v>37</v>
      </c>
      <c r="AX1997" s="14" t="s">
        <v>14</v>
      </c>
      <c r="AY1997" s="159" t="s">
        <v>165</v>
      </c>
    </row>
    <row r="1998" spans="2:65" s="13" customFormat="1">
      <c r="B1998" s="151"/>
      <c r="D1998" s="145" t="s">
        <v>176</v>
      </c>
      <c r="F1998" s="153" t="s">
        <v>2237</v>
      </c>
      <c r="H1998" s="154">
        <v>14.595000000000001</v>
      </c>
      <c r="I1998" s="155"/>
      <c r="L1998" s="151"/>
      <c r="M1998" s="156"/>
      <c r="T1998" s="157"/>
      <c r="AT1998" s="152" t="s">
        <v>176</v>
      </c>
      <c r="AU1998" s="152" t="s">
        <v>84</v>
      </c>
      <c r="AV1998" s="13" t="s">
        <v>84</v>
      </c>
      <c r="AW1998" s="13" t="s">
        <v>4</v>
      </c>
      <c r="AX1998" s="13" t="s">
        <v>14</v>
      </c>
      <c r="AY1998" s="152" t="s">
        <v>165</v>
      </c>
    </row>
    <row r="1999" spans="2:65" s="1" customFormat="1" ht="33" customHeight="1">
      <c r="B1999" s="32"/>
      <c r="C1999" s="165" t="s">
        <v>2238</v>
      </c>
      <c r="D1999" s="165" t="s">
        <v>349</v>
      </c>
      <c r="E1999" s="166" t="s">
        <v>2239</v>
      </c>
      <c r="F1999" s="167" t="s">
        <v>2240</v>
      </c>
      <c r="G1999" s="168" t="s">
        <v>170</v>
      </c>
      <c r="H1999" s="169">
        <v>201.81</v>
      </c>
      <c r="I1999" s="170"/>
      <c r="J1999" s="171">
        <f>ROUND(I1999*H1999,2)</f>
        <v>0</v>
      </c>
      <c r="K1999" s="167" t="s">
        <v>171</v>
      </c>
      <c r="L1999" s="172"/>
      <c r="M1999" s="173" t="s">
        <v>19</v>
      </c>
      <c r="N1999" s="174" t="s">
        <v>46</v>
      </c>
      <c r="P1999" s="136">
        <f>O1999*H1999</f>
        <v>0</v>
      </c>
      <c r="Q1999" s="136">
        <v>2.8E-3</v>
      </c>
      <c r="R1999" s="136">
        <f>Q1999*H1999</f>
        <v>0.56506800000000001</v>
      </c>
      <c r="S1999" s="136">
        <v>0</v>
      </c>
      <c r="T1999" s="137">
        <f>S1999*H1999</f>
        <v>0</v>
      </c>
      <c r="AR1999" s="138" t="s">
        <v>380</v>
      </c>
      <c r="AT1999" s="138" t="s">
        <v>349</v>
      </c>
      <c r="AU1999" s="138" t="s">
        <v>84</v>
      </c>
      <c r="AY1999" s="17" t="s">
        <v>165</v>
      </c>
      <c r="BE1999" s="139">
        <f>IF(N1999="základní",J1999,0)</f>
        <v>0</v>
      </c>
      <c r="BF1999" s="139">
        <f>IF(N1999="snížená",J1999,0)</f>
        <v>0</v>
      </c>
      <c r="BG1999" s="139">
        <f>IF(N1999="zákl. přenesená",J1999,0)</f>
        <v>0</v>
      </c>
      <c r="BH1999" s="139">
        <f>IF(N1999="sníž. přenesená",J1999,0)</f>
        <v>0</v>
      </c>
      <c r="BI1999" s="139">
        <f>IF(N1999="nulová",J1999,0)</f>
        <v>0</v>
      </c>
      <c r="BJ1999" s="17" t="s">
        <v>14</v>
      </c>
      <c r="BK1999" s="139">
        <f>ROUND(I1999*H1999,2)</f>
        <v>0</v>
      </c>
      <c r="BL1999" s="17" t="s">
        <v>277</v>
      </c>
      <c r="BM1999" s="138" t="s">
        <v>2241</v>
      </c>
    </row>
    <row r="2000" spans="2:65" s="12" customFormat="1">
      <c r="B2000" s="144"/>
      <c r="D2000" s="145" t="s">
        <v>176</v>
      </c>
      <c r="E2000" s="146" t="s">
        <v>19</v>
      </c>
      <c r="F2000" s="147" t="s">
        <v>2242</v>
      </c>
      <c r="H2000" s="146" t="s">
        <v>19</v>
      </c>
      <c r="I2000" s="148"/>
      <c r="L2000" s="144"/>
      <c r="M2000" s="149"/>
      <c r="T2000" s="150"/>
      <c r="AT2000" s="146" t="s">
        <v>176</v>
      </c>
      <c r="AU2000" s="146" t="s">
        <v>84</v>
      </c>
      <c r="AV2000" s="12" t="s">
        <v>14</v>
      </c>
      <c r="AW2000" s="12" t="s">
        <v>37</v>
      </c>
      <c r="AX2000" s="12" t="s">
        <v>75</v>
      </c>
      <c r="AY2000" s="146" t="s">
        <v>165</v>
      </c>
    </row>
    <row r="2001" spans="2:65" s="13" customFormat="1">
      <c r="B2001" s="151"/>
      <c r="D2001" s="145" t="s">
        <v>176</v>
      </c>
      <c r="E2001" s="152" t="s">
        <v>19</v>
      </c>
      <c r="F2001" s="153" t="s">
        <v>2243</v>
      </c>
      <c r="H2001" s="154">
        <v>192.2</v>
      </c>
      <c r="I2001" s="155"/>
      <c r="L2001" s="151"/>
      <c r="M2001" s="156"/>
      <c r="T2001" s="157"/>
      <c r="AT2001" s="152" t="s">
        <v>176</v>
      </c>
      <c r="AU2001" s="152" t="s">
        <v>84</v>
      </c>
      <c r="AV2001" s="13" t="s">
        <v>84</v>
      </c>
      <c r="AW2001" s="13" t="s">
        <v>37</v>
      </c>
      <c r="AX2001" s="13" t="s">
        <v>75</v>
      </c>
      <c r="AY2001" s="152" t="s">
        <v>165</v>
      </c>
    </row>
    <row r="2002" spans="2:65" s="14" customFormat="1">
      <c r="B2002" s="158"/>
      <c r="D2002" s="145" t="s">
        <v>176</v>
      </c>
      <c r="E2002" s="159" t="s">
        <v>19</v>
      </c>
      <c r="F2002" s="160" t="s">
        <v>179</v>
      </c>
      <c r="H2002" s="161">
        <v>192.2</v>
      </c>
      <c r="I2002" s="162"/>
      <c r="L2002" s="158"/>
      <c r="M2002" s="163"/>
      <c r="T2002" s="164"/>
      <c r="AT2002" s="159" t="s">
        <v>176</v>
      </c>
      <c r="AU2002" s="159" t="s">
        <v>84</v>
      </c>
      <c r="AV2002" s="14" t="s">
        <v>172</v>
      </c>
      <c r="AW2002" s="14" t="s">
        <v>37</v>
      </c>
      <c r="AX2002" s="14" t="s">
        <v>14</v>
      </c>
      <c r="AY2002" s="159" t="s">
        <v>165</v>
      </c>
    </row>
    <row r="2003" spans="2:65" s="13" customFormat="1">
      <c r="B2003" s="151"/>
      <c r="D2003" s="145" t="s">
        <v>176</v>
      </c>
      <c r="F2003" s="153" t="s">
        <v>2244</v>
      </c>
      <c r="H2003" s="154">
        <v>201.81</v>
      </c>
      <c r="I2003" s="155"/>
      <c r="L2003" s="151"/>
      <c r="M2003" s="156"/>
      <c r="T2003" s="157"/>
      <c r="AT2003" s="152" t="s">
        <v>176</v>
      </c>
      <c r="AU2003" s="152" t="s">
        <v>84</v>
      </c>
      <c r="AV2003" s="13" t="s">
        <v>84</v>
      </c>
      <c r="AW2003" s="13" t="s">
        <v>4</v>
      </c>
      <c r="AX2003" s="13" t="s">
        <v>14</v>
      </c>
      <c r="AY2003" s="152" t="s">
        <v>165</v>
      </c>
    </row>
    <row r="2004" spans="2:65" s="1" customFormat="1" ht="24.15" customHeight="1">
      <c r="B2004" s="32"/>
      <c r="C2004" s="165" t="s">
        <v>2245</v>
      </c>
      <c r="D2004" s="165" t="s">
        <v>349</v>
      </c>
      <c r="E2004" s="166" t="s">
        <v>2246</v>
      </c>
      <c r="F2004" s="167" t="s">
        <v>2247</v>
      </c>
      <c r="G2004" s="168" t="s">
        <v>170</v>
      </c>
      <c r="H2004" s="169">
        <v>24.035</v>
      </c>
      <c r="I2004" s="170"/>
      <c r="J2004" s="171">
        <f>ROUND(I2004*H2004,2)</f>
        <v>0</v>
      </c>
      <c r="K2004" s="167" t="s">
        <v>171</v>
      </c>
      <c r="L2004" s="172"/>
      <c r="M2004" s="173" t="s">
        <v>19</v>
      </c>
      <c r="N2004" s="174" t="s">
        <v>46</v>
      </c>
      <c r="P2004" s="136">
        <f>O2004*H2004</f>
        <v>0</v>
      </c>
      <c r="Q2004" s="136">
        <v>6.0000000000000001E-3</v>
      </c>
      <c r="R2004" s="136">
        <f>Q2004*H2004</f>
        <v>0.14421</v>
      </c>
      <c r="S2004" s="136">
        <v>0</v>
      </c>
      <c r="T2004" s="137">
        <f>S2004*H2004</f>
        <v>0</v>
      </c>
      <c r="AR2004" s="138" t="s">
        <v>380</v>
      </c>
      <c r="AT2004" s="138" t="s">
        <v>349</v>
      </c>
      <c r="AU2004" s="138" t="s">
        <v>84</v>
      </c>
      <c r="AY2004" s="17" t="s">
        <v>165</v>
      </c>
      <c r="BE2004" s="139">
        <f>IF(N2004="základní",J2004,0)</f>
        <v>0</v>
      </c>
      <c r="BF2004" s="139">
        <f>IF(N2004="snížená",J2004,0)</f>
        <v>0</v>
      </c>
      <c r="BG2004" s="139">
        <f>IF(N2004="zákl. přenesená",J2004,0)</f>
        <v>0</v>
      </c>
      <c r="BH2004" s="139">
        <f>IF(N2004="sníž. přenesená",J2004,0)</f>
        <v>0</v>
      </c>
      <c r="BI2004" s="139">
        <f>IF(N2004="nulová",J2004,0)</f>
        <v>0</v>
      </c>
      <c r="BJ2004" s="17" t="s">
        <v>14</v>
      </c>
      <c r="BK2004" s="139">
        <f>ROUND(I2004*H2004,2)</f>
        <v>0</v>
      </c>
      <c r="BL2004" s="17" t="s">
        <v>277</v>
      </c>
      <c r="BM2004" s="138" t="s">
        <v>2248</v>
      </c>
    </row>
    <row r="2005" spans="2:65" s="13" customFormat="1">
      <c r="B2005" s="151"/>
      <c r="D2005" s="145" t="s">
        <v>176</v>
      </c>
      <c r="F2005" s="153" t="s">
        <v>2249</v>
      </c>
      <c r="H2005" s="154">
        <v>24.035</v>
      </c>
      <c r="I2005" s="155"/>
      <c r="L2005" s="151"/>
      <c r="M2005" s="156"/>
      <c r="T2005" s="157"/>
      <c r="AT2005" s="152" t="s">
        <v>176</v>
      </c>
      <c r="AU2005" s="152" t="s">
        <v>84</v>
      </c>
      <c r="AV2005" s="13" t="s">
        <v>84</v>
      </c>
      <c r="AW2005" s="13" t="s">
        <v>4</v>
      </c>
      <c r="AX2005" s="13" t="s">
        <v>14</v>
      </c>
      <c r="AY2005" s="152" t="s">
        <v>165</v>
      </c>
    </row>
    <row r="2006" spans="2:65" s="1" customFormat="1" ht="44.25" customHeight="1">
      <c r="B2006" s="32"/>
      <c r="C2006" s="127" t="s">
        <v>2250</v>
      </c>
      <c r="D2006" s="127" t="s">
        <v>167</v>
      </c>
      <c r="E2006" s="128" t="s">
        <v>2251</v>
      </c>
      <c r="F2006" s="129" t="s">
        <v>2252</v>
      </c>
      <c r="G2006" s="130" t="s">
        <v>170</v>
      </c>
      <c r="H2006" s="131">
        <v>420.49599999999998</v>
      </c>
      <c r="I2006" s="132"/>
      <c r="J2006" s="133">
        <f>ROUND(I2006*H2006,2)</f>
        <v>0</v>
      </c>
      <c r="K2006" s="129" t="s">
        <v>171</v>
      </c>
      <c r="L2006" s="32"/>
      <c r="M2006" s="134" t="s">
        <v>19</v>
      </c>
      <c r="N2006" s="135" t="s">
        <v>46</v>
      </c>
      <c r="P2006" s="136">
        <f>O2006*H2006</f>
        <v>0</v>
      </c>
      <c r="Q2006" s="136">
        <v>6.0000000000000001E-3</v>
      </c>
      <c r="R2006" s="136">
        <f>Q2006*H2006</f>
        <v>2.5229759999999999</v>
      </c>
      <c r="S2006" s="136">
        <v>0</v>
      </c>
      <c r="T2006" s="137">
        <f>S2006*H2006</f>
        <v>0</v>
      </c>
      <c r="AR2006" s="138" t="s">
        <v>277</v>
      </c>
      <c r="AT2006" s="138" t="s">
        <v>167</v>
      </c>
      <c r="AU2006" s="138" t="s">
        <v>84</v>
      </c>
      <c r="AY2006" s="17" t="s">
        <v>165</v>
      </c>
      <c r="BE2006" s="139">
        <f>IF(N2006="základní",J2006,0)</f>
        <v>0</v>
      </c>
      <c r="BF2006" s="139">
        <f>IF(N2006="snížená",J2006,0)</f>
        <v>0</v>
      </c>
      <c r="BG2006" s="139">
        <f>IF(N2006="zákl. přenesená",J2006,0)</f>
        <v>0</v>
      </c>
      <c r="BH2006" s="139">
        <f>IF(N2006="sníž. přenesená",J2006,0)</f>
        <v>0</v>
      </c>
      <c r="BI2006" s="139">
        <f>IF(N2006="nulová",J2006,0)</f>
        <v>0</v>
      </c>
      <c r="BJ2006" s="17" t="s">
        <v>14</v>
      </c>
      <c r="BK2006" s="139">
        <f>ROUND(I2006*H2006,2)</f>
        <v>0</v>
      </c>
      <c r="BL2006" s="17" t="s">
        <v>277</v>
      </c>
      <c r="BM2006" s="138" t="s">
        <v>2253</v>
      </c>
    </row>
    <row r="2007" spans="2:65" s="1" customFormat="1">
      <c r="B2007" s="32"/>
      <c r="D2007" s="140" t="s">
        <v>174</v>
      </c>
      <c r="F2007" s="141" t="s">
        <v>2254</v>
      </c>
      <c r="I2007" s="142"/>
      <c r="L2007" s="32"/>
      <c r="M2007" s="143"/>
      <c r="T2007" s="53"/>
      <c r="AT2007" s="17" t="s">
        <v>174</v>
      </c>
      <c r="AU2007" s="17" t="s">
        <v>84</v>
      </c>
    </row>
    <row r="2008" spans="2:65" s="12" customFormat="1" ht="20.399999999999999">
      <c r="B2008" s="144"/>
      <c r="D2008" s="145" t="s">
        <v>176</v>
      </c>
      <c r="E2008" s="146" t="s">
        <v>19</v>
      </c>
      <c r="F2008" s="147" t="s">
        <v>2255</v>
      </c>
      <c r="H2008" s="146" t="s">
        <v>19</v>
      </c>
      <c r="I2008" s="148"/>
      <c r="L2008" s="144"/>
      <c r="M2008" s="149"/>
      <c r="T2008" s="150"/>
      <c r="AT2008" s="146" t="s">
        <v>176</v>
      </c>
      <c r="AU2008" s="146" t="s">
        <v>84</v>
      </c>
      <c r="AV2008" s="12" t="s">
        <v>14</v>
      </c>
      <c r="AW2008" s="12" t="s">
        <v>37</v>
      </c>
      <c r="AX2008" s="12" t="s">
        <v>75</v>
      </c>
      <c r="AY2008" s="146" t="s">
        <v>165</v>
      </c>
    </row>
    <row r="2009" spans="2:65" s="13" customFormat="1">
      <c r="B2009" s="151"/>
      <c r="D2009" s="145" t="s">
        <v>176</v>
      </c>
      <c r="E2009" s="152" t="s">
        <v>19</v>
      </c>
      <c r="F2009" s="153" t="s">
        <v>1917</v>
      </c>
      <c r="H2009" s="154">
        <v>27.681999999999999</v>
      </c>
      <c r="I2009" s="155"/>
      <c r="L2009" s="151"/>
      <c r="M2009" s="156"/>
      <c r="T2009" s="157"/>
      <c r="AT2009" s="152" t="s">
        <v>176</v>
      </c>
      <c r="AU2009" s="152" t="s">
        <v>84</v>
      </c>
      <c r="AV2009" s="13" t="s">
        <v>84</v>
      </c>
      <c r="AW2009" s="13" t="s">
        <v>37</v>
      </c>
      <c r="AX2009" s="13" t="s">
        <v>75</v>
      </c>
      <c r="AY2009" s="152" t="s">
        <v>165</v>
      </c>
    </row>
    <row r="2010" spans="2:65" s="12" customFormat="1" ht="20.399999999999999">
      <c r="B2010" s="144"/>
      <c r="D2010" s="145" t="s">
        <v>176</v>
      </c>
      <c r="E2010" s="146" t="s">
        <v>19</v>
      </c>
      <c r="F2010" s="147" t="s">
        <v>2256</v>
      </c>
      <c r="H2010" s="146" t="s">
        <v>19</v>
      </c>
      <c r="I2010" s="148"/>
      <c r="L2010" s="144"/>
      <c r="M2010" s="149"/>
      <c r="T2010" s="150"/>
      <c r="AT2010" s="146" t="s">
        <v>176</v>
      </c>
      <c r="AU2010" s="146" t="s">
        <v>84</v>
      </c>
      <c r="AV2010" s="12" t="s">
        <v>14</v>
      </c>
      <c r="AW2010" s="12" t="s">
        <v>37</v>
      </c>
      <c r="AX2010" s="12" t="s">
        <v>75</v>
      </c>
      <c r="AY2010" s="146" t="s">
        <v>165</v>
      </c>
    </row>
    <row r="2011" spans="2:65" s="13" customFormat="1">
      <c r="B2011" s="151"/>
      <c r="D2011" s="145" t="s">
        <v>176</v>
      </c>
      <c r="E2011" s="152" t="s">
        <v>19</v>
      </c>
      <c r="F2011" s="153" t="s">
        <v>1919</v>
      </c>
      <c r="H2011" s="154">
        <v>77.358000000000004</v>
      </c>
      <c r="I2011" s="155"/>
      <c r="L2011" s="151"/>
      <c r="M2011" s="156"/>
      <c r="T2011" s="157"/>
      <c r="AT2011" s="152" t="s">
        <v>176</v>
      </c>
      <c r="AU2011" s="152" t="s">
        <v>84</v>
      </c>
      <c r="AV2011" s="13" t="s">
        <v>84</v>
      </c>
      <c r="AW2011" s="13" t="s">
        <v>37</v>
      </c>
      <c r="AX2011" s="13" t="s">
        <v>75</v>
      </c>
      <c r="AY2011" s="152" t="s">
        <v>165</v>
      </c>
    </row>
    <row r="2012" spans="2:65" s="12" customFormat="1">
      <c r="B2012" s="144"/>
      <c r="D2012" s="145" t="s">
        <v>176</v>
      </c>
      <c r="E2012" s="146" t="s">
        <v>19</v>
      </c>
      <c r="F2012" s="147" t="s">
        <v>500</v>
      </c>
      <c r="H2012" s="146" t="s">
        <v>19</v>
      </c>
      <c r="I2012" s="148"/>
      <c r="L2012" s="144"/>
      <c r="M2012" s="149"/>
      <c r="T2012" s="150"/>
      <c r="AT2012" s="146" t="s">
        <v>176</v>
      </c>
      <c r="AU2012" s="146" t="s">
        <v>84</v>
      </c>
      <c r="AV2012" s="12" t="s">
        <v>14</v>
      </c>
      <c r="AW2012" s="12" t="s">
        <v>37</v>
      </c>
      <c r="AX2012" s="12" t="s">
        <v>75</v>
      </c>
      <c r="AY2012" s="146" t="s">
        <v>165</v>
      </c>
    </row>
    <row r="2013" spans="2:65" s="13" customFormat="1">
      <c r="B2013" s="151"/>
      <c r="D2013" s="145" t="s">
        <v>176</v>
      </c>
      <c r="E2013" s="152" t="s">
        <v>19</v>
      </c>
      <c r="F2013" s="153" t="s">
        <v>1920</v>
      </c>
      <c r="H2013" s="154">
        <v>22.571999999999999</v>
      </c>
      <c r="I2013" s="155"/>
      <c r="L2013" s="151"/>
      <c r="M2013" s="156"/>
      <c r="T2013" s="157"/>
      <c r="AT2013" s="152" t="s">
        <v>176</v>
      </c>
      <c r="AU2013" s="152" t="s">
        <v>84</v>
      </c>
      <c r="AV2013" s="13" t="s">
        <v>84</v>
      </c>
      <c r="AW2013" s="13" t="s">
        <v>37</v>
      </c>
      <c r="AX2013" s="13" t="s">
        <v>75</v>
      </c>
      <c r="AY2013" s="152" t="s">
        <v>165</v>
      </c>
    </row>
    <row r="2014" spans="2:65" s="12" customFormat="1">
      <c r="B2014" s="144"/>
      <c r="D2014" s="145" t="s">
        <v>176</v>
      </c>
      <c r="E2014" s="146" t="s">
        <v>19</v>
      </c>
      <c r="F2014" s="147" t="s">
        <v>1967</v>
      </c>
      <c r="H2014" s="146" t="s">
        <v>19</v>
      </c>
      <c r="I2014" s="148"/>
      <c r="L2014" s="144"/>
      <c r="M2014" s="149"/>
      <c r="T2014" s="150"/>
      <c r="AT2014" s="146" t="s">
        <v>176</v>
      </c>
      <c r="AU2014" s="146" t="s">
        <v>84</v>
      </c>
      <c r="AV2014" s="12" t="s">
        <v>14</v>
      </c>
      <c r="AW2014" s="12" t="s">
        <v>37</v>
      </c>
      <c r="AX2014" s="12" t="s">
        <v>75</v>
      </c>
      <c r="AY2014" s="146" t="s">
        <v>165</v>
      </c>
    </row>
    <row r="2015" spans="2:65" s="13" customFormat="1">
      <c r="B2015" s="151"/>
      <c r="D2015" s="145" t="s">
        <v>176</v>
      </c>
      <c r="E2015" s="152" t="s">
        <v>19</v>
      </c>
      <c r="F2015" s="153" t="s">
        <v>2257</v>
      </c>
      <c r="H2015" s="154">
        <v>27.82</v>
      </c>
      <c r="I2015" s="155"/>
      <c r="L2015" s="151"/>
      <c r="M2015" s="156"/>
      <c r="T2015" s="157"/>
      <c r="AT2015" s="152" t="s">
        <v>176</v>
      </c>
      <c r="AU2015" s="152" t="s">
        <v>84</v>
      </c>
      <c r="AV2015" s="13" t="s">
        <v>84</v>
      </c>
      <c r="AW2015" s="13" t="s">
        <v>37</v>
      </c>
      <c r="AX2015" s="13" t="s">
        <v>75</v>
      </c>
      <c r="AY2015" s="152" t="s">
        <v>165</v>
      </c>
    </row>
    <row r="2016" spans="2:65" s="12" customFormat="1">
      <c r="B2016" s="144"/>
      <c r="D2016" s="145" t="s">
        <v>176</v>
      </c>
      <c r="E2016" s="146" t="s">
        <v>19</v>
      </c>
      <c r="F2016" s="147" t="s">
        <v>328</v>
      </c>
      <c r="H2016" s="146" t="s">
        <v>19</v>
      </c>
      <c r="I2016" s="148"/>
      <c r="L2016" s="144"/>
      <c r="M2016" s="149"/>
      <c r="T2016" s="150"/>
      <c r="AT2016" s="146" t="s">
        <v>176</v>
      </c>
      <c r="AU2016" s="146" t="s">
        <v>84</v>
      </c>
      <c r="AV2016" s="12" t="s">
        <v>14</v>
      </c>
      <c r="AW2016" s="12" t="s">
        <v>37</v>
      </c>
      <c r="AX2016" s="12" t="s">
        <v>75</v>
      </c>
      <c r="AY2016" s="146" t="s">
        <v>165</v>
      </c>
    </row>
    <row r="2017" spans="2:65" s="13" customFormat="1">
      <c r="B2017" s="151"/>
      <c r="D2017" s="145" t="s">
        <v>176</v>
      </c>
      <c r="E2017" s="152" t="s">
        <v>19</v>
      </c>
      <c r="F2017" s="153" t="s">
        <v>2258</v>
      </c>
      <c r="H2017" s="154">
        <v>147.26300000000001</v>
      </c>
      <c r="I2017" s="155"/>
      <c r="L2017" s="151"/>
      <c r="M2017" s="156"/>
      <c r="T2017" s="157"/>
      <c r="AT2017" s="152" t="s">
        <v>176</v>
      </c>
      <c r="AU2017" s="152" t="s">
        <v>84</v>
      </c>
      <c r="AV2017" s="13" t="s">
        <v>84</v>
      </c>
      <c r="AW2017" s="13" t="s">
        <v>37</v>
      </c>
      <c r="AX2017" s="13" t="s">
        <v>75</v>
      </c>
      <c r="AY2017" s="152" t="s">
        <v>165</v>
      </c>
    </row>
    <row r="2018" spans="2:65" s="12" customFormat="1">
      <c r="B2018" s="144"/>
      <c r="D2018" s="145" t="s">
        <v>176</v>
      </c>
      <c r="E2018" s="146" t="s">
        <v>19</v>
      </c>
      <c r="F2018" s="147" t="s">
        <v>1161</v>
      </c>
      <c r="H2018" s="146" t="s">
        <v>19</v>
      </c>
      <c r="I2018" s="148"/>
      <c r="L2018" s="144"/>
      <c r="M2018" s="149"/>
      <c r="T2018" s="150"/>
      <c r="AT2018" s="146" t="s">
        <v>176</v>
      </c>
      <c r="AU2018" s="146" t="s">
        <v>84</v>
      </c>
      <c r="AV2018" s="12" t="s">
        <v>14</v>
      </c>
      <c r="AW2018" s="12" t="s">
        <v>37</v>
      </c>
      <c r="AX2018" s="12" t="s">
        <v>75</v>
      </c>
      <c r="AY2018" s="146" t="s">
        <v>165</v>
      </c>
    </row>
    <row r="2019" spans="2:65" s="13" customFormat="1">
      <c r="B2019" s="151"/>
      <c r="D2019" s="145" t="s">
        <v>176</v>
      </c>
      <c r="E2019" s="152" t="s">
        <v>19</v>
      </c>
      <c r="F2019" s="153" t="s">
        <v>1956</v>
      </c>
      <c r="H2019" s="154">
        <v>60.063000000000002</v>
      </c>
      <c r="I2019" s="155"/>
      <c r="L2019" s="151"/>
      <c r="M2019" s="156"/>
      <c r="T2019" s="157"/>
      <c r="AT2019" s="152" t="s">
        <v>176</v>
      </c>
      <c r="AU2019" s="152" t="s">
        <v>84</v>
      </c>
      <c r="AV2019" s="13" t="s">
        <v>84</v>
      </c>
      <c r="AW2019" s="13" t="s">
        <v>37</v>
      </c>
      <c r="AX2019" s="13" t="s">
        <v>75</v>
      </c>
      <c r="AY2019" s="152" t="s">
        <v>165</v>
      </c>
    </row>
    <row r="2020" spans="2:65" s="12" customFormat="1">
      <c r="B2020" s="144"/>
      <c r="D2020" s="145" t="s">
        <v>176</v>
      </c>
      <c r="E2020" s="146" t="s">
        <v>19</v>
      </c>
      <c r="F2020" s="147" t="s">
        <v>1260</v>
      </c>
      <c r="H2020" s="146" t="s">
        <v>19</v>
      </c>
      <c r="I2020" s="148"/>
      <c r="L2020" s="144"/>
      <c r="M2020" s="149"/>
      <c r="T2020" s="150"/>
      <c r="AT2020" s="146" t="s">
        <v>176</v>
      </c>
      <c r="AU2020" s="146" t="s">
        <v>84</v>
      </c>
      <c r="AV2020" s="12" t="s">
        <v>14</v>
      </c>
      <c r="AW2020" s="12" t="s">
        <v>37</v>
      </c>
      <c r="AX2020" s="12" t="s">
        <v>75</v>
      </c>
      <c r="AY2020" s="146" t="s">
        <v>165</v>
      </c>
    </row>
    <row r="2021" spans="2:65" s="13" customFormat="1">
      <c r="B2021" s="151"/>
      <c r="D2021" s="145" t="s">
        <v>176</v>
      </c>
      <c r="E2021" s="152" t="s">
        <v>19</v>
      </c>
      <c r="F2021" s="153" t="s">
        <v>1262</v>
      </c>
      <c r="H2021" s="154">
        <v>17.55</v>
      </c>
      <c r="I2021" s="155"/>
      <c r="L2021" s="151"/>
      <c r="M2021" s="156"/>
      <c r="T2021" s="157"/>
      <c r="AT2021" s="152" t="s">
        <v>176</v>
      </c>
      <c r="AU2021" s="152" t="s">
        <v>84</v>
      </c>
      <c r="AV2021" s="13" t="s">
        <v>84</v>
      </c>
      <c r="AW2021" s="13" t="s">
        <v>37</v>
      </c>
      <c r="AX2021" s="13" t="s">
        <v>75</v>
      </c>
      <c r="AY2021" s="152" t="s">
        <v>165</v>
      </c>
    </row>
    <row r="2022" spans="2:65" s="12" customFormat="1">
      <c r="B2022" s="144"/>
      <c r="D2022" s="145" t="s">
        <v>176</v>
      </c>
      <c r="E2022" s="146" t="s">
        <v>19</v>
      </c>
      <c r="F2022" s="147" t="s">
        <v>2259</v>
      </c>
      <c r="H2022" s="146" t="s">
        <v>19</v>
      </c>
      <c r="I2022" s="148"/>
      <c r="L2022" s="144"/>
      <c r="M2022" s="149"/>
      <c r="T2022" s="150"/>
      <c r="AT2022" s="146" t="s">
        <v>176</v>
      </c>
      <c r="AU2022" s="146" t="s">
        <v>84</v>
      </c>
      <c r="AV2022" s="12" t="s">
        <v>14</v>
      </c>
      <c r="AW2022" s="12" t="s">
        <v>37</v>
      </c>
      <c r="AX2022" s="12" t="s">
        <v>75</v>
      </c>
      <c r="AY2022" s="146" t="s">
        <v>165</v>
      </c>
    </row>
    <row r="2023" spans="2:65" s="13" customFormat="1">
      <c r="B2023" s="151"/>
      <c r="D2023" s="145" t="s">
        <v>176</v>
      </c>
      <c r="E2023" s="152" t="s">
        <v>19</v>
      </c>
      <c r="F2023" s="153" t="s">
        <v>2065</v>
      </c>
      <c r="H2023" s="154">
        <v>40.188000000000002</v>
      </c>
      <c r="I2023" s="155"/>
      <c r="L2023" s="151"/>
      <c r="M2023" s="156"/>
      <c r="T2023" s="157"/>
      <c r="AT2023" s="152" t="s">
        <v>176</v>
      </c>
      <c r="AU2023" s="152" t="s">
        <v>84</v>
      </c>
      <c r="AV2023" s="13" t="s">
        <v>84</v>
      </c>
      <c r="AW2023" s="13" t="s">
        <v>37</v>
      </c>
      <c r="AX2023" s="13" t="s">
        <v>75</v>
      </c>
      <c r="AY2023" s="152" t="s">
        <v>165</v>
      </c>
    </row>
    <row r="2024" spans="2:65" s="14" customFormat="1">
      <c r="B2024" s="158"/>
      <c r="D2024" s="145" t="s">
        <v>176</v>
      </c>
      <c r="E2024" s="159" t="s">
        <v>19</v>
      </c>
      <c r="F2024" s="160" t="s">
        <v>179</v>
      </c>
      <c r="H2024" s="161">
        <v>420.49599999999998</v>
      </c>
      <c r="I2024" s="162"/>
      <c r="L2024" s="158"/>
      <c r="M2024" s="163"/>
      <c r="T2024" s="164"/>
      <c r="AT2024" s="159" t="s">
        <v>176</v>
      </c>
      <c r="AU2024" s="159" t="s">
        <v>84</v>
      </c>
      <c r="AV2024" s="14" t="s">
        <v>172</v>
      </c>
      <c r="AW2024" s="14" t="s">
        <v>37</v>
      </c>
      <c r="AX2024" s="14" t="s">
        <v>14</v>
      </c>
      <c r="AY2024" s="159" t="s">
        <v>165</v>
      </c>
    </row>
    <row r="2025" spans="2:65" s="1" customFormat="1" ht="21.75" customHeight="1">
      <c r="B2025" s="32"/>
      <c r="C2025" s="165" t="s">
        <v>2260</v>
      </c>
      <c r="D2025" s="165" t="s">
        <v>349</v>
      </c>
      <c r="E2025" s="166" t="s">
        <v>2261</v>
      </c>
      <c r="F2025" s="167" t="s">
        <v>2262</v>
      </c>
      <c r="G2025" s="168" t="s">
        <v>170</v>
      </c>
      <c r="H2025" s="169">
        <v>42.197000000000003</v>
      </c>
      <c r="I2025" s="170"/>
      <c r="J2025" s="171">
        <f>ROUND(I2025*H2025,2)</f>
        <v>0</v>
      </c>
      <c r="K2025" s="167" t="s">
        <v>171</v>
      </c>
      <c r="L2025" s="172"/>
      <c r="M2025" s="173" t="s">
        <v>19</v>
      </c>
      <c r="N2025" s="174" t="s">
        <v>46</v>
      </c>
      <c r="P2025" s="136">
        <f>O2025*H2025</f>
        <v>0</v>
      </c>
      <c r="Q2025" s="136">
        <v>7.5000000000000002E-4</v>
      </c>
      <c r="R2025" s="136">
        <f>Q2025*H2025</f>
        <v>3.1647750000000002E-2</v>
      </c>
      <c r="S2025" s="136">
        <v>0</v>
      </c>
      <c r="T2025" s="137">
        <f>S2025*H2025</f>
        <v>0</v>
      </c>
      <c r="AR2025" s="138" t="s">
        <v>380</v>
      </c>
      <c r="AT2025" s="138" t="s">
        <v>349</v>
      </c>
      <c r="AU2025" s="138" t="s">
        <v>84</v>
      </c>
      <c r="AY2025" s="17" t="s">
        <v>165</v>
      </c>
      <c r="BE2025" s="139">
        <f>IF(N2025="základní",J2025,0)</f>
        <v>0</v>
      </c>
      <c r="BF2025" s="139">
        <f>IF(N2025="snížená",J2025,0)</f>
        <v>0</v>
      </c>
      <c r="BG2025" s="139">
        <f>IF(N2025="zákl. přenesená",J2025,0)</f>
        <v>0</v>
      </c>
      <c r="BH2025" s="139">
        <f>IF(N2025="sníž. přenesená",J2025,0)</f>
        <v>0</v>
      </c>
      <c r="BI2025" s="139">
        <f>IF(N2025="nulová",J2025,0)</f>
        <v>0</v>
      </c>
      <c r="BJ2025" s="17" t="s">
        <v>14</v>
      </c>
      <c r="BK2025" s="139">
        <f>ROUND(I2025*H2025,2)</f>
        <v>0</v>
      </c>
      <c r="BL2025" s="17" t="s">
        <v>277</v>
      </c>
      <c r="BM2025" s="138" t="s">
        <v>2263</v>
      </c>
    </row>
    <row r="2026" spans="2:65" s="13" customFormat="1">
      <c r="B2026" s="151"/>
      <c r="D2026" s="145" t="s">
        <v>176</v>
      </c>
      <c r="E2026" s="152" t="s">
        <v>19</v>
      </c>
      <c r="F2026" s="153" t="s">
        <v>2065</v>
      </c>
      <c r="H2026" s="154">
        <v>40.188000000000002</v>
      </c>
      <c r="I2026" s="155"/>
      <c r="L2026" s="151"/>
      <c r="M2026" s="156"/>
      <c r="T2026" s="157"/>
      <c r="AT2026" s="152" t="s">
        <v>176</v>
      </c>
      <c r="AU2026" s="152" t="s">
        <v>84</v>
      </c>
      <c r="AV2026" s="13" t="s">
        <v>84</v>
      </c>
      <c r="AW2026" s="13" t="s">
        <v>37</v>
      </c>
      <c r="AX2026" s="13" t="s">
        <v>14</v>
      </c>
      <c r="AY2026" s="152" t="s">
        <v>165</v>
      </c>
    </row>
    <row r="2027" spans="2:65" s="13" customFormat="1">
      <c r="B2027" s="151"/>
      <c r="D2027" s="145" t="s">
        <v>176</v>
      </c>
      <c r="F2027" s="153" t="s">
        <v>2264</v>
      </c>
      <c r="H2027" s="154">
        <v>42.197000000000003</v>
      </c>
      <c r="I2027" s="155"/>
      <c r="L2027" s="151"/>
      <c r="M2027" s="156"/>
      <c r="T2027" s="157"/>
      <c r="AT2027" s="152" t="s">
        <v>176</v>
      </c>
      <c r="AU2027" s="152" t="s">
        <v>84</v>
      </c>
      <c r="AV2027" s="13" t="s">
        <v>84</v>
      </c>
      <c r="AW2027" s="13" t="s">
        <v>4</v>
      </c>
      <c r="AX2027" s="13" t="s">
        <v>14</v>
      </c>
      <c r="AY2027" s="152" t="s">
        <v>165</v>
      </c>
    </row>
    <row r="2028" spans="2:65" s="1" customFormat="1" ht="24.15" customHeight="1">
      <c r="B2028" s="32"/>
      <c r="C2028" s="165" t="s">
        <v>2265</v>
      </c>
      <c r="D2028" s="165" t="s">
        <v>349</v>
      </c>
      <c r="E2028" s="166" t="s">
        <v>2212</v>
      </c>
      <c r="F2028" s="167" t="s">
        <v>2213</v>
      </c>
      <c r="G2028" s="168" t="s">
        <v>170</v>
      </c>
      <c r="H2028" s="169">
        <v>18.428000000000001</v>
      </c>
      <c r="I2028" s="170"/>
      <c r="J2028" s="171">
        <f>ROUND(I2028*H2028,2)</f>
        <v>0</v>
      </c>
      <c r="K2028" s="167" t="s">
        <v>171</v>
      </c>
      <c r="L2028" s="172"/>
      <c r="M2028" s="173" t="s">
        <v>19</v>
      </c>
      <c r="N2028" s="174" t="s">
        <v>46</v>
      </c>
      <c r="P2028" s="136">
        <f>O2028*H2028</f>
        <v>0</v>
      </c>
      <c r="Q2028" s="136">
        <v>1E-3</v>
      </c>
      <c r="R2028" s="136">
        <f>Q2028*H2028</f>
        <v>1.8428E-2</v>
      </c>
      <c r="S2028" s="136">
        <v>0</v>
      </c>
      <c r="T2028" s="137">
        <f>S2028*H2028</f>
        <v>0</v>
      </c>
      <c r="AR2028" s="138" t="s">
        <v>380</v>
      </c>
      <c r="AT2028" s="138" t="s">
        <v>349</v>
      </c>
      <c r="AU2028" s="138" t="s">
        <v>84</v>
      </c>
      <c r="AY2028" s="17" t="s">
        <v>165</v>
      </c>
      <c r="BE2028" s="139">
        <f>IF(N2028="základní",J2028,0)</f>
        <v>0</v>
      </c>
      <c r="BF2028" s="139">
        <f>IF(N2028="snížená",J2028,0)</f>
        <v>0</v>
      </c>
      <c r="BG2028" s="139">
        <f>IF(N2028="zákl. přenesená",J2028,0)</f>
        <v>0</v>
      </c>
      <c r="BH2028" s="139">
        <f>IF(N2028="sníž. přenesená",J2028,0)</f>
        <v>0</v>
      </c>
      <c r="BI2028" s="139">
        <f>IF(N2028="nulová",J2028,0)</f>
        <v>0</v>
      </c>
      <c r="BJ2028" s="17" t="s">
        <v>14</v>
      </c>
      <c r="BK2028" s="139">
        <f>ROUND(I2028*H2028,2)</f>
        <v>0</v>
      </c>
      <c r="BL2028" s="17" t="s">
        <v>277</v>
      </c>
      <c r="BM2028" s="138" t="s">
        <v>2266</v>
      </c>
    </row>
    <row r="2029" spans="2:65" s="12" customFormat="1">
      <c r="B2029" s="144"/>
      <c r="D2029" s="145" t="s">
        <v>176</v>
      </c>
      <c r="E2029" s="146" t="s">
        <v>19</v>
      </c>
      <c r="F2029" s="147" t="s">
        <v>1260</v>
      </c>
      <c r="H2029" s="146" t="s">
        <v>19</v>
      </c>
      <c r="I2029" s="148"/>
      <c r="L2029" s="144"/>
      <c r="M2029" s="149"/>
      <c r="T2029" s="150"/>
      <c r="AT2029" s="146" t="s">
        <v>176</v>
      </c>
      <c r="AU2029" s="146" t="s">
        <v>84</v>
      </c>
      <c r="AV2029" s="12" t="s">
        <v>14</v>
      </c>
      <c r="AW2029" s="12" t="s">
        <v>37</v>
      </c>
      <c r="AX2029" s="12" t="s">
        <v>75</v>
      </c>
      <c r="AY2029" s="146" t="s">
        <v>165</v>
      </c>
    </row>
    <row r="2030" spans="2:65" s="13" customFormat="1">
      <c r="B2030" s="151"/>
      <c r="D2030" s="145" t="s">
        <v>176</v>
      </c>
      <c r="E2030" s="152" t="s">
        <v>19</v>
      </c>
      <c r="F2030" s="153" t="s">
        <v>1262</v>
      </c>
      <c r="H2030" s="154">
        <v>17.55</v>
      </c>
      <c r="I2030" s="155"/>
      <c r="L2030" s="151"/>
      <c r="M2030" s="156"/>
      <c r="T2030" s="157"/>
      <c r="AT2030" s="152" t="s">
        <v>176</v>
      </c>
      <c r="AU2030" s="152" t="s">
        <v>84</v>
      </c>
      <c r="AV2030" s="13" t="s">
        <v>84</v>
      </c>
      <c r="AW2030" s="13" t="s">
        <v>37</v>
      </c>
      <c r="AX2030" s="13" t="s">
        <v>75</v>
      </c>
      <c r="AY2030" s="152" t="s">
        <v>165</v>
      </c>
    </row>
    <row r="2031" spans="2:65" s="14" customFormat="1">
      <c r="B2031" s="158"/>
      <c r="D2031" s="145" t="s">
        <v>176</v>
      </c>
      <c r="E2031" s="159" t="s">
        <v>19</v>
      </c>
      <c r="F2031" s="160" t="s">
        <v>179</v>
      </c>
      <c r="H2031" s="161">
        <v>17.55</v>
      </c>
      <c r="I2031" s="162"/>
      <c r="L2031" s="158"/>
      <c r="M2031" s="163"/>
      <c r="T2031" s="164"/>
      <c r="AT2031" s="159" t="s">
        <v>176</v>
      </c>
      <c r="AU2031" s="159" t="s">
        <v>84</v>
      </c>
      <c r="AV2031" s="14" t="s">
        <v>172</v>
      </c>
      <c r="AW2031" s="14" t="s">
        <v>37</v>
      </c>
      <c r="AX2031" s="14" t="s">
        <v>14</v>
      </c>
      <c r="AY2031" s="159" t="s">
        <v>165</v>
      </c>
    </row>
    <row r="2032" spans="2:65" s="13" customFormat="1">
      <c r="B2032" s="151"/>
      <c r="D2032" s="145" t="s">
        <v>176</v>
      </c>
      <c r="F2032" s="153" t="s">
        <v>2267</v>
      </c>
      <c r="H2032" s="154">
        <v>18.428000000000001</v>
      </c>
      <c r="I2032" s="155"/>
      <c r="L2032" s="151"/>
      <c r="M2032" s="156"/>
      <c r="T2032" s="157"/>
      <c r="AT2032" s="152" t="s">
        <v>176</v>
      </c>
      <c r="AU2032" s="152" t="s">
        <v>84</v>
      </c>
      <c r="AV2032" s="13" t="s">
        <v>84</v>
      </c>
      <c r="AW2032" s="13" t="s">
        <v>4</v>
      </c>
      <c r="AX2032" s="13" t="s">
        <v>14</v>
      </c>
      <c r="AY2032" s="152" t="s">
        <v>165</v>
      </c>
    </row>
    <row r="2033" spans="2:65" s="1" customFormat="1" ht="24.15" customHeight="1">
      <c r="B2033" s="32"/>
      <c r="C2033" s="165" t="s">
        <v>2268</v>
      </c>
      <c r="D2033" s="165" t="s">
        <v>349</v>
      </c>
      <c r="E2033" s="166" t="s">
        <v>2269</v>
      </c>
      <c r="F2033" s="167" t="s">
        <v>2270</v>
      </c>
      <c r="G2033" s="168" t="s">
        <v>170</v>
      </c>
      <c r="H2033" s="169">
        <v>380.89600000000002</v>
      </c>
      <c r="I2033" s="170"/>
      <c r="J2033" s="171">
        <f>ROUND(I2033*H2033,2)</f>
        <v>0</v>
      </c>
      <c r="K2033" s="167" t="s">
        <v>171</v>
      </c>
      <c r="L2033" s="172"/>
      <c r="M2033" s="173" t="s">
        <v>19</v>
      </c>
      <c r="N2033" s="174" t="s">
        <v>46</v>
      </c>
      <c r="P2033" s="136">
        <f>O2033*H2033</f>
        <v>0</v>
      </c>
      <c r="Q2033" s="136">
        <v>3.0000000000000001E-3</v>
      </c>
      <c r="R2033" s="136">
        <f>Q2033*H2033</f>
        <v>1.1426880000000001</v>
      </c>
      <c r="S2033" s="136">
        <v>0</v>
      </c>
      <c r="T2033" s="137">
        <f>S2033*H2033</f>
        <v>0</v>
      </c>
      <c r="AR2033" s="138" t="s">
        <v>380</v>
      </c>
      <c r="AT2033" s="138" t="s">
        <v>349</v>
      </c>
      <c r="AU2033" s="138" t="s">
        <v>84</v>
      </c>
      <c r="AY2033" s="17" t="s">
        <v>165</v>
      </c>
      <c r="BE2033" s="139">
        <f>IF(N2033="základní",J2033,0)</f>
        <v>0</v>
      </c>
      <c r="BF2033" s="139">
        <f>IF(N2033="snížená",J2033,0)</f>
        <v>0</v>
      </c>
      <c r="BG2033" s="139">
        <f>IF(N2033="zákl. přenesená",J2033,0)</f>
        <v>0</v>
      </c>
      <c r="BH2033" s="139">
        <f>IF(N2033="sníž. přenesená",J2033,0)</f>
        <v>0</v>
      </c>
      <c r="BI2033" s="139">
        <f>IF(N2033="nulová",J2033,0)</f>
        <v>0</v>
      </c>
      <c r="BJ2033" s="17" t="s">
        <v>14</v>
      </c>
      <c r="BK2033" s="139">
        <f>ROUND(I2033*H2033,2)</f>
        <v>0</v>
      </c>
      <c r="BL2033" s="17" t="s">
        <v>277</v>
      </c>
      <c r="BM2033" s="138" t="s">
        <v>2271</v>
      </c>
    </row>
    <row r="2034" spans="2:65" s="13" customFormat="1">
      <c r="B2034" s="151"/>
      <c r="D2034" s="145" t="s">
        <v>176</v>
      </c>
      <c r="F2034" s="153" t="s">
        <v>2272</v>
      </c>
      <c r="H2034" s="154">
        <v>380.89600000000002</v>
      </c>
      <c r="I2034" s="155"/>
      <c r="L2034" s="151"/>
      <c r="M2034" s="156"/>
      <c r="T2034" s="157"/>
      <c r="AT2034" s="152" t="s">
        <v>176</v>
      </c>
      <c r="AU2034" s="152" t="s">
        <v>84</v>
      </c>
      <c r="AV2034" s="13" t="s">
        <v>84</v>
      </c>
      <c r="AW2034" s="13" t="s">
        <v>4</v>
      </c>
      <c r="AX2034" s="13" t="s">
        <v>14</v>
      </c>
      <c r="AY2034" s="152" t="s">
        <v>165</v>
      </c>
    </row>
    <row r="2035" spans="2:65" s="1" customFormat="1" ht="44.25" customHeight="1">
      <c r="B2035" s="32"/>
      <c r="C2035" s="127" t="s">
        <v>2273</v>
      </c>
      <c r="D2035" s="127" t="s">
        <v>167</v>
      </c>
      <c r="E2035" s="128" t="s">
        <v>2274</v>
      </c>
      <c r="F2035" s="129" t="s">
        <v>2275</v>
      </c>
      <c r="G2035" s="130" t="s">
        <v>170</v>
      </c>
      <c r="H2035" s="131">
        <v>658.327</v>
      </c>
      <c r="I2035" s="132"/>
      <c r="J2035" s="133">
        <f>ROUND(I2035*H2035,2)</f>
        <v>0</v>
      </c>
      <c r="K2035" s="129" t="s">
        <v>171</v>
      </c>
      <c r="L2035" s="32"/>
      <c r="M2035" s="134" t="s">
        <v>19</v>
      </c>
      <c r="N2035" s="135" t="s">
        <v>46</v>
      </c>
      <c r="P2035" s="136">
        <f>O2035*H2035</f>
        <v>0</v>
      </c>
      <c r="Q2035" s="136">
        <v>5.8E-4</v>
      </c>
      <c r="R2035" s="136">
        <f>Q2035*H2035</f>
        <v>0.38182966000000002</v>
      </c>
      <c r="S2035" s="136">
        <v>0</v>
      </c>
      <c r="T2035" s="137">
        <f>S2035*H2035</f>
        <v>0</v>
      </c>
      <c r="AR2035" s="138" t="s">
        <v>277</v>
      </c>
      <c r="AT2035" s="138" t="s">
        <v>167</v>
      </c>
      <c r="AU2035" s="138" t="s">
        <v>84</v>
      </c>
      <c r="AY2035" s="17" t="s">
        <v>165</v>
      </c>
      <c r="BE2035" s="139">
        <f>IF(N2035="základní",J2035,0)</f>
        <v>0</v>
      </c>
      <c r="BF2035" s="139">
        <f>IF(N2035="snížená",J2035,0)</f>
        <v>0</v>
      </c>
      <c r="BG2035" s="139">
        <f>IF(N2035="zákl. přenesená",J2035,0)</f>
        <v>0</v>
      </c>
      <c r="BH2035" s="139">
        <f>IF(N2035="sníž. přenesená",J2035,0)</f>
        <v>0</v>
      </c>
      <c r="BI2035" s="139">
        <f>IF(N2035="nulová",J2035,0)</f>
        <v>0</v>
      </c>
      <c r="BJ2035" s="17" t="s">
        <v>14</v>
      </c>
      <c r="BK2035" s="139">
        <f>ROUND(I2035*H2035,2)</f>
        <v>0</v>
      </c>
      <c r="BL2035" s="17" t="s">
        <v>277</v>
      </c>
      <c r="BM2035" s="138" t="s">
        <v>2276</v>
      </c>
    </row>
    <row r="2036" spans="2:65" s="1" customFormat="1">
      <c r="B2036" s="32"/>
      <c r="D2036" s="140" t="s">
        <v>174</v>
      </c>
      <c r="F2036" s="141" t="s">
        <v>2277</v>
      </c>
      <c r="I2036" s="142"/>
      <c r="L2036" s="32"/>
      <c r="M2036" s="143"/>
      <c r="T2036" s="53"/>
      <c r="AT2036" s="17" t="s">
        <v>174</v>
      </c>
      <c r="AU2036" s="17" t="s">
        <v>84</v>
      </c>
    </row>
    <row r="2037" spans="2:65" s="12" customFormat="1" ht="20.399999999999999">
      <c r="B2037" s="144"/>
      <c r="D2037" s="145" t="s">
        <v>176</v>
      </c>
      <c r="E2037" s="146" t="s">
        <v>19</v>
      </c>
      <c r="F2037" s="147" t="s">
        <v>2153</v>
      </c>
      <c r="H2037" s="146" t="s">
        <v>19</v>
      </c>
      <c r="I2037" s="148"/>
      <c r="L2037" s="144"/>
      <c r="M2037" s="149"/>
      <c r="T2037" s="150"/>
      <c r="AT2037" s="146" t="s">
        <v>176</v>
      </c>
      <c r="AU2037" s="146" t="s">
        <v>84</v>
      </c>
      <c r="AV2037" s="12" t="s">
        <v>14</v>
      </c>
      <c r="AW2037" s="12" t="s">
        <v>37</v>
      </c>
      <c r="AX2037" s="12" t="s">
        <v>75</v>
      </c>
      <c r="AY2037" s="146" t="s">
        <v>165</v>
      </c>
    </row>
    <row r="2038" spans="2:65" s="13" customFormat="1">
      <c r="B2038" s="151"/>
      <c r="D2038" s="145" t="s">
        <v>176</v>
      </c>
      <c r="E2038" s="152" t="s">
        <v>19</v>
      </c>
      <c r="F2038" s="153" t="s">
        <v>2067</v>
      </c>
      <c r="H2038" s="154">
        <v>2.1</v>
      </c>
      <c r="I2038" s="155"/>
      <c r="L2038" s="151"/>
      <c r="M2038" s="156"/>
      <c r="T2038" s="157"/>
      <c r="AT2038" s="152" t="s">
        <v>176</v>
      </c>
      <c r="AU2038" s="152" t="s">
        <v>84</v>
      </c>
      <c r="AV2038" s="13" t="s">
        <v>84</v>
      </c>
      <c r="AW2038" s="13" t="s">
        <v>37</v>
      </c>
      <c r="AX2038" s="13" t="s">
        <v>75</v>
      </c>
      <c r="AY2038" s="152" t="s">
        <v>165</v>
      </c>
    </row>
    <row r="2039" spans="2:65" s="12" customFormat="1">
      <c r="B2039" s="144"/>
      <c r="D2039" s="145" t="s">
        <v>176</v>
      </c>
      <c r="E2039" s="146" t="s">
        <v>19</v>
      </c>
      <c r="F2039" s="147" t="s">
        <v>1471</v>
      </c>
      <c r="H2039" s="146" t="s">
        <v>19</v>
      </c>
      <c r="I2039" s="148"/>
      <c r="L2039" s="144"/>
      <c r="M2039" s="149"/>
      <c r="T2039" s="150"/>
      <c r="AT2039" s="146" t="s">
        <v>176</v>
      </c>
      <c r="AU2039" s="146" t="s">
        <v>84</v>
      </c>
      <c r="AV2039" s="12" t="s">
        <v>14</v>
      </c>
      <c r="AW2039" s="12" t="s">
        <v>37</v>
      </c>
      <c r="AX2039" s="12" t="s">
        <v>75</v>
      </c>
      <c r="AY2039" s="146" t="s">
        <v>165</v>
      </c>
    </row>
    <row r="2040" spans="2:65" s="13" customFormat="1">
      <c r="B2040" s="151"/>
      <c r="D2040" s="145" t="s">
        <v>176</v>
      </c>
      <c r="E2040" s="152" t="s">
        <v>19</v>
      </c>
      <c r="F2040" s="153" t="s">
        <v>2278</v>
      </c>
      <c r="H2040" s="154">
        <v>24.372</v>
      </c>
      <c r="I2040" s="155"/>
      <c r="L2040" s="151"/>
      <c r="M2040" s="156"/>
      <c r="T2040" s="157"/>
      <c r="AT2040" s="152" t="s">
        <v>176</v>
      </c>
      <c r="AU2040" s="152" t="s">
        <v>84</v>
      </c>
      <c r="AV2040" s="13" t="s">
        <v>84</v>
      </c>
      <c r="AW2040" s="13" t="s">
        <v>37</v>
      </c>
      <c r="AX2040" s="13" t="s">
        <v>75</v>
      </c>
      <c r="AY2040" s="152" t="s">
        <v>165</v>
      </c>
    </row>
    <row r="2041" spans="2:65" s="12" customFormat="1" ht="20.399999999999999">
      <c r="B2041" s="144"/>
      <c r="D2041" s="145" t="s">
        <v>176</v>
      </c>
      <c r="E2041" s="146" t="s">
        <v>19</v>
      </c>
      <c r="F2041" s="147" t="s">
        <v>2223</v>
      </c>
      <c r="H2041" s="146" t="s">
        <v>19</v>
      </c>
      <c r="I2041" s="148"/>
      <c r="L2041" s="144"/>
      <c r="M2041" s="149"/>
      <c r="T2041" s="150"/>
      <c r="AT2041" s="146" t="s">
        <v>176</v>
      </c>
      <c r="AU2041" s="146" t="s">
        <v>84</v>
      </c>
      <c r="AV2041" s="12" t="s">
        <v>14</v>
      </c>
      <c r="AW2041" s="12" t="s">
        <v>37</v>
      </c>
      <c r="AX2041" s="12" t="s">
        <v>75</v>
      </c>
      <c r="AY2041" s="146" t="s">
        <v>165</v>
      </c>
    </row>
    <row r="2042" spans="2:65" s="13" customFormat="1">
      <c r="B2042" s="151"/>
      <c r="D2042" s="145" t="s">
        <v>176</v>
      </c>
      <c r="E2042" s="152" t="s">
        <v>19</v>
      </c>
      <c r="F2042" s="153" t="s">
        <v>2224</v>
      </c>
      <c r="H2042" s="154">
        <v>5.25</v>
      </c>
      <c r="I2042" s="155"/>
      <c r="L2042" s="151"/>
      <c r="M2042" s="156"/>
      <c r="T2042" s="157"/>
      <c r="AT2042" s="152" t="s">
        <v>176</v>
      </c>
      <c r="AU2042" s="152" t="s">
        <v>84</v>
      </c>
      <c r="AV2042" s="13" t="s">
        <v>84</v>
      </c>
      <c r="AW2042" s="13" t="s">
        <v>37</v>
      </c>
      <c r="AX2042" s="13" t="s">
        <v>75</v>
      </c>
      <c r="AY2042" s="152" t="s">
        <v>165</v>
      </c>
    </row>
    <row r="2043" spans="2:65" s="12" customFormat="1">
      <c r="B2043" s="144"/>
      <c r="D2043" s="145" t="s">
        <v>176</v>
      </c>
      <c r="E2043" s="146" t="s">
        <v>19</v>
      </c>
      <c r="F2043" s="147" t="s">
        <v>2279</v>
      </c>
      <c r="H2043" s="146" t="s">
        <v>19</v>
      </c>
      <c r="I2043" s="148"/>
      <c r="L2043" s="144"/>
      <c r="M2043" s="149"/>
      <c r="T2043" s="150"/>
      <c r="AT2043" s="146" t="s">
        <v>176</v>
      </c>
      <c r="AU2043" s="146" t="s">
        <v>84</v>
      </c>
      <c r="AV2043" s="12" t="s">
        <v>14</v>
      </c>
      <c r="AW2043" s="12" t="s">
        <v>37</v>
      </c>
      <c r="AX2043" s="12" t="s">
        <v>75</v>
      </c>
      <c r="AY2043" s="146" t="s">
        <v>165</v>
      </c>
    </row>
    <row r="2044" spans="2:65" s="13" customFormat="1">
      <c r="B2044" s="151"/>
      <c r="D2044" s="145" t="s">
        <v>176</v>
      </c>
      <c r="E2044" s="152" t="s">
        <v>19</v>
      </c>
      <c r="F2044" s="153" t="s">
        <v>1172</v>
      </c>
      <c r="H2044" s="154">
        <v>43.8</v>
      </c>
      <c r="I2044" s="155"/>
      <c r="L2044" s="151"/>
      <c r="M2044" s="156"/>
      <c r="T2044" s="157"/>
      <c r="AT2044" s="152" t="s">
        <v>176</v>
      </c>
      <c r="AU2044" s="152" t="s">
        <v>84</v>
      </c>
      <c r="AV2044" s="13" t="s">
        <v>84</v>
      </c>
      <c r="AW2044" s="13" t="s">
        <v>37</v>
      </c>
      <c r="AX2044" s="13" t="s">
        <v>75</v>
      </c>
      <c r="AY2044" s="152" t="s">
        <v>165</v>
      </c>
    </row>
    <row r="2045" spans="2:65" s="12" customFormat="1">
      <c r="B2045" s="144"/>
      <c r="D2045" s="145" t="s">
        <v>176</v>
      </c>
      <c r="E2045" s="146" t="s">
        <v>19</v>
      </c>
      <c r="F2045" s="147" t="s">
        <v>2280</v>
      </c>
      <c r="H2045" s="146" t="s">
        <v>19</v>
      </c>
      <c r="I2045" s="148"/>
      <c r="L2045" s="144"/>
      <c r="M2045" s="149"/>
      <c r="T2045" s="150"/>
      <c r="AT2045" s="146" t="s">
        <v>176</v>
      </c>
      <c r="AU2045" s="146" t="s">
        <v>84</v>
      </c>
      <c r="AV2045" s="12" t="s">
        <v>14</v>
      </c>
      <c r="AW2045" s="12" t="s">
        <v>37</v>
      </c>
      <c r="AX2045" s="12" t="s">
        <v>75</v>
      </c>
      <c r="AY2045" s="146" t="s">
        <v>165</v>
      </c>
    </row>
    <row r="2046" spans="2:65" s="13" customFormat="1">
      <c r="B2046" s="151"/>
      <c r="D2046" s="145" t="s">
        <v>176</v>
      </c>
      <c r="E2046" s="152" t="s">
        <v>19</v>
      </c>
      <c r="F2046" s="153" t="s">
        <v>1474</v>
      </c>
      <c r="H2046" s="154">
        <v>228.12200000000001</v>
      </c>
      <c r="I2046" s="155"/>
      <c r="L2046" s="151"/>
      <c r="M2046" s="156"/>
      <c r="T2046" s="157"/>
      <c r="AT2046" s="152" t="s">
        <v>176</v>
      </c>
      <c r="AU2046" s="152" t="s">
        <v>84</v>
      </c>
      <c r="AV2046" s="13" t="s">
        <v>84</v>
      </c>
      <c r="AW2046" s="13" t="s">
        <v>37</v>
      </c>
      <c r="AX2046" s="13" t="s">
        <v>75</v>
      </c>
      <c r="AY2046" s="152" t="s">
        <v>165</v>
      </c>
    </row>
    <row r="2047" spans="2:65" s="12" customFormat="1" ht="20.399999999999999">
      <c r="B2047" s="144"/>
      <c r="D2047" s="145" t="s">
        <v>176</v>
      </c>
      <c r="E2047" s="146" t="s">
        <v>19</v>
      </c>
      <c r="F2047" s="147" t="s">
        <v>2281</v>
      </c>
      <c r="H2047" s="146" t="s">
        <v>19</v>
      </c>
      <c r="I2047" s="148"/>
      <c r="L2047" s="144"/>
      <c r="M2047" s="149"/>
      <c r="T2047" s="150"/>
      <c r="AT2047" s="146" t="s">
        <v>176</v>
      </c>
      <c r="AU2047" s="146" t="s">
        <v>84</v>
      </c>
      <c r="AV2047" s="12" t="s">
        <v>14</v>
      </c>
      <c r="AW2047" s="12" t="s">
        <v>37</v>
      </c>
      <c r="AX2047" s="12" t="s">
        <v>75</v>
      </c>
      <c r="AY2047" s="146" t="s">
        <v>165</v>
      </c>
    </row>
    <row r="2048" spans="2:65" s="13" customFormat="1">
      <c r="B2048" s="151"/>
      <c r="D2048" s="145" t="s">
        <v>176</v>
      </c>
      <c r="E2048" s="152" t="s">
        <v>19</v>
      </c>
      <c r="F2048" s="153" t="s">
        <v>2282</v>
      </c>
      <c r="H2048" s="154">
        <v>228.12200000000001</v>
      </c>
      <c r="I2048" s="155"/>
      <c r="L2048" s="151"/>
      <c r="M2048" s="156"/>
      <c r="T2048" s="157"/>
      <c r="AT2048" s="152" t="s">
        <v>176</v>
      </c>
      <c r="AU2048" s="152" t="s">
        <v>84</v>
      </c>
      <c r="AV2048" s="13" t="s">
        <v>84</v>
      </c>
      <c r="AW2048" s="13" t="s">
        <v>37</v>
      </c>
      <c r="AX2048" s="13" t="s">
        <v>75</v>
      </c>
      <c r="AY2048" s="152" t="s">
        <v>165</v>
      </c>
    </row>
    <row r="2049" spans="2:65" s="12" customFormat="1">
      <c r="B2049" s="144"/>
      <c r="D2049" s="145" t="s">
        <v>176</v>
      </c>
      <c r="E2049" s="146" t="s">
        <v>19</v>
      </c>
      <c r="F2049" s="147" t="s">
        <v>1165</v>
      </c>
      <c r="H2049" s="146" t="s">
        <v>19</v>
      </c>
      <c r="I2049" s="148"/>
      <c r="L2049" s="144"/>
      <c r="M2049" s="149"/>
      <c r="T2049" s="150"/>
      <c r="AT2049" s="146" t="s">
        <v>176</v>
      </c>
      <c r="AU2049" s="146" t="s">
        <v>84</v>
      </c>
      <c r="AV2049" s="12" t="s">
        <v>14</v>
      </c>
      <c r="AW2049" s="12" t="s">
        <v>37</v>
      </c>
      <c r="AX2049" s="12" t="s">
        <v>75</v>
      </c>
      <c r="AY2049" s="146" t="s">
        <v>165</v>
      </c>
    </row>
    <row r="2050" spans="2:65" s="13" customFormat="1">
      <c r="B2050" s="151"/>
      <c r="D2050" s="145" t="s">
        <v>176</v>
      </c>
      <c r="E2050" s="152" t="s">
        <v>19</v>
      </c>
      <c r="F2050" s="153" t="s">
        <v>1166</v>
      </c>
      <c r="H2050" s="154">
        <v>45.671999999999997</v>
      </c>
      <c r="I2050" s="155"/>
      <c r="L2050" s="151"/>
      <c r="M2050" s="156"/>
      <c r="T2050" s="157"/>
      <c r="AT2050" s="152" t="s">
        <v>176</v>
      </c>
      <c r="AU2050" s="152" t="s">
        <v>84</v>
      </c>
      <c r="AV2050" s="13" t="s">
        <v>84</v>
      </c>
      <c r="AW2050" s="13" t="s">
        <v>37</v>
      </c>
      <c r="AX2050" s="13" t="s">
        <v>75</v>
      </c>
      <c r="AY2050" s="152" t="s">
        <v>165</v>
      </c>
    </row>
    <row r="2051" spans="2:65" s="12" customFormat="1">
      <c r="B2051" s="144"/>
      <c r="D2051" s="145" t="s">
        <v>176</v>
      </c>
      <c r="E2051" s="146" t="s">
        <v>19</v>
      </c>
      <c r="F2051" s="147" t="s">
        <v>1173</v>
      </c>
      <c r="H2051" s="146" t="s">
        <v>19</v>
      </c>
      <c r="I2051" s="148"/>
      <c r="L2051" s="144"/>
      <c r="M2051" s="149"/>
      <c r="T2051" s="150"/>
      <c r="AT2051" s="146" t="s">
        <v>176</v>
      </c>
      <c r="AU2051" s="146" t="s">
        <v>84</v>
      </c>
      <c r="AV2051" s="12" t="s">
        <v>14</v>
      </c>
      <c r="AW2051" s="12" t="s">
        <v>37</v>
      </c>
      <c r="AX2051" s="12" t="s">
        <v>75</v>
      </c>
      <c r="AY2051" s="146" t="s">
        <v>165</v>
      </c>
    </row>
    <row r="2052" spans="2:65" s="13" customFormat="1">
      <c r="B2052" s="151"/>
      <c r="D2052" s="145" t="s">
        <v>176</v>
      </c>
      <c r="E2052" s="152" t="s">
        <v>19</v>
      </c>
      <c r="F2052" s="153" t="s">
        <v>1174</v>
      </c>
      <c r="H2052" s="154">
        <v>80.888999999999996</v>
      </c>
      <c r="I2052" s="155"/>
      <c r="L2052" s="151"/>
      <c r="M2052" s="156"/>
      <c r="T2052" s="157"/>
      <c r="AT2052" s="152" t="s">
        <v>176</v>
      </c>
      <c r="AU2052" s="152" t="s">
        <v>84</v>
      </c>
      <c r="AV2052" s="13" t="s">
        <v>84</v>
      </c>
      <c r="AW2052" s="13" t="s">
        <v>37</v>
      </c>
      <c r="AX2052" s="13" t="s">
        <v>75</v>
      </c>
      <c r="AY2052" s="152" t="s">
        <v>165</v>
      </c>
    </row>
    <row r="2053" spans="2:65" s="14" customFormat="1">
      <c r="B2053" s="158"/>
      <c r="D2053" s="145" t="s">
        <v>176</v>
      </c>
      <c r="E2053" s="159" t="s">
        <v>19</v>
      </c>
      <c r="F2053" s="160" t="s">
        <v>179</v>
      </c>
      <c r="H2053" s="161">
        <v>658.327</v>
      </c>
      <c r="I2053" s="162"/>
      <c r="L2053" s="158"/>
      <c r="M2053" s="163"/>
      <c r="T2053" s="164"/>
      <c r="AT2053" s="159" t="s">
        <v>176</v>
      </c>
      <c r="AU2053" s="159" t="s">
        <v>84</v>
      </c>
      <c r="AV2053" s="14" t="s">
        <v>172</v>
      </c>
      <c r="AW2053" s="14" t="s">
        <v>37</v>
      </c>
      <c r="AX2053" s="14" t="s">
        <v>14</v>
      </c>
      <c r="AY2053" s="159" t="s">
        <v>165</v>
      </c>
    </row>
    <row r="2054" spans="2:65" s="1" customFormat="1" ht="24.15" customHeight="1">
      <c r="B2054" s="32"/>
      <c r="C2054" s="165" t="s">
        <v>2283</v>
      </c>
      <c r="D2054" s="165" t="s">
        <v>349</v>
      </c>
      <c r="E2054" s="166" t="s">
        <v>2284</v>
      </c>
      <c r="F2054" s="167" t="s">
        <v>2285</v>
      </c>
      <c r="G2054" s="168" t="s">
        <v>170</v>
      </c>
      <c r="H2054" s="169">
        <v>31.983000000000001</v>
      </c>
      <c r="I2054" s="170"/>
      <c r="J2054" s="171">
        <f>ROUND(I2054*H2054,2)</f>
        <v>0</v>
      </c>
      <c r="K2054" s="167" t="s">
        <v>171</v>
      </c>
      <c r="L2054" s="172"/>
      <c r="M2054" s="173" t="s">
        <v>19</v>
      </c>
      <c r="N2054" s="174" t="s">
        <v>46</v>
      </c>
      <c r="P2054" s="136">
        <f>O2054*H2054</f>
        <v>0</v>
      </c>
      <c r="Q2054" s="136">
        <v>5.9999999999999995E-4</v>
      </c>
      <c r="R2054" s="136">
        <f>Q2054*H2054</f>
        <v>1.91898E-2</v>
      </c>
      <c r="S2054" s="136">
        <v>0</v>
      </c>
      <c r="T2054" s="137">
        <f>S2054*H2054</f>
        <v>0</v>
      </c>
      <c r="AR2054" s="138" t="s">
        <v>380</v>
      </c>
      <c r="AT2054" s="138" t="s">
        <v>349</v>
      </c>
      <c r="AU2054" s="138" t="s">
        <v>84</v>
      </c>
      <c r="AY2054" s="17" t="s">
        <v>165</v>
      </c>
      <c r="BE2054" s="139">
        <f>IF(N2054="základní",J2054,0)</f>
        <v>0</v>
      </c>
      <c r="BF2054" s="139">
        <f>IF(N2054="snížená",J2054,0)</f>
        <v>0</v>
      </c>
      <c r="BG2054" s="139">
        <f>IF(N2054="zákl. přenesená",J2054,0)</f>
        <v>0</v>
      </c>
      <c r="BH2054" s="139">
        <f>IF(N2054="sníž. přenesená",J2054,0)</f>
        <v>0</v>
      </c>
      <c r="BI2054" s="139">
        <f>IF(N2054="nulová",J2054,0)</f>
        <v>0</v>
      </c>
      <c r="BJ2054" s="17" t="s">
        <v>14</v>
      </c>
      <c r="BK2054" s="139">
        <f>ROUND(I2054*H2054,2)</f>
        <v>0</v>
      </c>
      <c r="BL2054" s="17" t="s">
        <v>277</v>
      </c>
      <c r="BM2054" s="138" t="s">
        <v>2286</v>
      </c>
    </row>
    <row r="2055" spans="2:65" s="13" customFormat="1">
      <c r="B2055" s="151"/>
      <c r="D2055" s="145" t="s">
        <v>176</v>
      </c>
      <c r="E2055" s="152" t="s">
        <v>19</v>
      </c>
      <c r="F2055" s="153" t="s">
        <v>2287</v>
      </c>
      <c r="H2055" s="154">
        <v>30.46</v>
      </c>
      <c r="I2055" s="155"/>
      <c r="L2055" s="151"/>
      <c r="M2055" s="156"/>
      <c r="T2055" s="157"/>
      <c r="AT2055" s="152" t="s">
        <v>176</v>
      </c>
      <c r="AU2055" s="152" t="s">
        <v>84</v>
      </c>
      <c r="AV2055" s="13" t="s">
        <v>84</v>
      </c>
      <c r="AW2055" s="13" t="s">
        <v>37</v>
      </c>
      <c r="AX2055" s="13" t="s">
        <v>75</v>
      </c>
      <c r="AY2055" s="152" t="s">
        <v>165</v>
      </c>
    </row>
    <row r="2056" spans="2:65" s="14" customFormat="1">
      <c r="B2056" s="158"/>
      <c r="D2056" s="145" t="s">
        <v>176</v>
      </c>
      <c r="E2056" s="159" t="s">
        <v>19</v>
      </c>
      <c r="F2056" s="160" t="s">
        <v>179</v>
      </c>
      <c r="H2056" s="161">
        <v>30.46</v>
      </c>
      <c r="I2056" s="162"/>
      <c r="L2056" s="158"/>
      <c r="M2056" s="163"/>
      <c r="T2056" s="164"/>
      <c r="AT2056" s="159" t="s">
        <v>176</v>
      </c>
      <c r="AU2056" s="159" t="s">
        <v>84</v>
      </c>
      <c r="AV2056" s="14" t="s">
        <v>172</v>
      </c>
      <c r="AW2056" s="14" t="s">
        <v>37</v>
      </c>
      <c r="AX2056" s="14" t="s">
        <v>14</v>
      </c>
      <c r="AY2056" s="159" t="s">
        <v>165</v>
      </c>
    </row>
    <row r="2057" spans="2:65" s="13" customFormat="1">
      <c r="B2057" s="151"/>
      <c r="D2057" s="145" t="s">
        <v>176</v>
      </c>
      <c r="F2057" s="153" t="s">
        <v>2288</v>
      </c>
      <c r="H2057" s="154">
        <v>31.983000000000001</v>
      </c>
      <c r="I2057" s="155"/>
      <c r="L2057" s="151"/>
      <c r="M2057" s="156"/>
      <c r="T2057" s="157"/>
      <c r="AT2057" s="152" t="s">
        <v>176</v>
      </c>
      <c r="AU2057" s="152" t="s">
        <v>84</v>
      </c>
      <c r="AV2057" s="13" t="s">
        <v>84</v>
      </c>
      <c r="AW2057" s="13" t="s">
        <v>4</v>
      </c>
      <c r="AX2057" s="13" t="s">
        <v>14</v>
      </c>
      <c r="AY2057" s="152" t="s">
        <v>165</v>
      </c>
    </row>
    <row r="2058" spans="2:65" s="1" customFormat="1" ht="24.15" customHeight="1">
      <c r="B2058" s="32"/>
      <c r="C2058" s="165" t="s">
        <v>2289</v>
      </c>
      <c r="D2058" s="165" t="s">
        <v>349</v>
      </c>
      <c r="E2058" s="166" t="s">
        <v>2290</v>
      </c>
      <c r="F2058" s="167" t="s">
        <v>2291</v>
      </c>
      <c r="G2058" s="168" t="s">
        <v>170</v>
      </c>
      <c r="H2058" s="169">
        <v>54.673000000000002</v>
      </c>
      <c r="I2058" s="170"/>
      <c r="J2058" s="171">
        <f>ROUND(I2058*H2058,2)</f>
        <v>0</v>
      </c>
      <c r="K2058" s="167" t="s">
        <v>171</v>
      </c>
      <c r="L2058" s="172"/>
      <c r="M2058" s="173" t="s">
        <v>19</v>
      </c>
      <c r="N2058" s="174" t="s">
        <v>46</v>
      </c>
      <c r="P2058" s="136">
        <f>O2058*H2058</f>
        <v>0</v>
      </c>
      <c r="Q2058" s="136">
        <v>1.5E-3</v>
      </c>
      <c r="R2058" s="136">
        <f>Q2058*H2058</f>
        <v>8.2009499999999999E-2</v>
      </c>
      <c r="S2058" s="136">
        <v>0</v>
      </c>
      <c r="T2058" s="137">
        <f>S2058*H2058</f>
        <v>0</v>
      </c>
      <c r="AR2058" s="138" t="s">
        <v>380</v>
      </c>
      <c r="AT2058" s="138" t="s">
        <v>349</v>
      </c>
      <c r="AU2058" s="138" t="s">
        <v>84</v>
      </c>
      <c r="AY2058" s="17" t="s">
        <v>165</v>
      </c>
      <c r="BE2058" s="139">
        <f>IF(N2058="základní",J2058,0)</f>
        <v>0</v>
      </c>
      <c r="BF2058" s="139">
        <f>IF(N2058="snížená",J2058,0)</f>
        <v>0</v>
      </c>
      <c r="BG2058" s="139">
        <f>IF(N2058="zákl. přenesená",J2058,0)</f>
        <v>0</v>
      </c>
      <c r="BH2058" s="139">
        <f>IF(N2058="sníž. přenesená",J2058,0)</f>
        <v>0</v>
      </c>
      <c r="BI2058" s="139">
        <f>IF(N2058="nulová",J2058,0)</f>
        <v>0</v>
      </c>
      <c r="BJ2058" s="17" t="s">
        <v>14</v>
      </c>
      <c r="BK2058" s="139">
        <f>ROUND(I2058*H2058,2)</f>
        <v>0</v>
      </c>
      <c r="BL2058" s="17" t="s">
        <v>277</v>
      </c>
      <c r="BM2058" s="138" t="s">
        <v>2292</v>
      </c>
    </row>
    <row r="2059" spans="2:65" s="13" customFormat="1" ht="20.399999999999999">
      <c r="B2059" s="151"/>
      <c r="D2059" s="145" t="s">
        <v>176</v>
      </c>
      <c r="F2059" s="153" t="s">
        <v>2293</v>
      </c>
      <c r="H2059" s="154">
        <v>54.673000000000002</v>
      </c>
      <c r="I2059" s="155"/>
      <c r="L2059" s="151"/>
      <c r="M2059" s="156"/>
      <c r="T2059" s="157"/>
      <c r="AT2059" s="152" t="s">
        <v>176</v>
      </c>
      <c r="AU2059" s="152" t="s">
        <v>84</v>
      </c>
      <c r="AV2059" s="13" t="s">
        <v>84</v>
      </c>
      <c r="AW2059" s="13" t="s">
        <v>4</v>
      </c>
      <c r="AX2059" s="13" t="s">
        <v>14</v>
      </c>
      <c r="AY2059" s="152" t="s">
        <v>165</v>
      </c>
    </row>
    <row r="2060" spans="2:65" s="1" customFormat="1" ht="24.15" customHeight="1">
      <c r="B2060" s="32"/>
      <c r="C2060" s="165" t="s">
        <v>2294</v>
      </c>
      <c r="D2060" s="165" t="s">
        <v>349</v>
      </c>
      <c r="E2060" s="166" t="s">
        <v>2295</v>
      </c>
      <c r="F2060" s="167" t="s">
        <v>2296</v>
      </c>
      <c r="G2060" s="168" t="s">
        <v>170</v>
      </c>
      <c r="H2060" s="169">
        <v>2.3149999999999999</v>
      </c>
      <c r="I2060" s="170"/>
      <c r="J2060" s="171">
        <f>ROUND(I2060*H2060,2)</f>
        <v>0</v>
      </c>
      <c r="K2060" s="167" t="s">
        <v>171</v>
      </c>
      <c r="L2060" s="172"/>
      <c r="M2060" s="173" t="s">
        <v>19</v>
      </c>
      <c r="N2060" s="174" t="s">
        <v>46</v>
      </c>
      <c r="P2060" s="136">
        <f>O2060*H2060</f>
        <v>0</v>
      </c>
      <c r="Q2060" s="136">
        <v>2.0999999999999999E-3</v>
      </c>
      <c r="R2060" s="136">
        <f>Q2060*H2060</f>
        <v>4.8614999999999995E-3</v>
      </c>
      <c r="S2060" s="136">
        <v>0</v>
      </c>
      <c r="T2060" s="137">
        <f>S2060*H2060</f>
        <v>0</v>
      </c>
      <c r="AR2060" s="138" t="s">
        <v>380</v>
      </c>
      <c r="AT2060" s="138" t="s">
        <v>349</v>
      </c>
      <c r="AU2060" s="138" t="s">
        <v>84</v>
      </c>
      <c r="AY2060" s="17" t="s">
        <v>165</v>
      </c>
      <c r="BE2060" s="139">
        <f>IF(N2060="základní",J2060,0)</f>
        <v>0</v>
      </c>
      <c r="BF2060" s="139">
        <f>IF(N2060="snížená",J2060,0)</f>
        <v>0</v>
      </c>
      <c r="BG2060" s="139">
        <f>IF(N2060="zákl. přenesená",J2060,0)</f>
        <v>0</v>
      </c>
      <c r="BH2060" s="139">
        <f>IF(N2060="sníž. přenesená",J2060,0)</f>
        <v>0</v>
      </c>
      <c r="BI2060" s="139">
        <f>IF(N2060="nulová",J2060,0)</f>
        <v>0</v>
      </c>
      <c r="BJ2060" s="17" t="s">
        <v>14</v>
      </c>
      <c r="BK2060" s="139">
        <f>ROUND(I2060*H2060,2)</f>
        <v>0</v>
      </c>
      <c r="BL2060" s="17" t="s">
        <v>277</v>
      </c>
      <c r="BM2060" s="138" t="s">
        <v>2297</v>
      </c>
    </row>
    <row r="2061" spans="2:65" s="13" customFormat="1">
      <c r="B2061" s="151"/>
      <c r="D2061" s="145" t="s">
        <v>176</v>
      </c>
      <c r="E2061" s="152" t="s">
        <v>19</v>
      </c>
      <c r="F2061" s="153" t="s">
        <v>2298</v>
      </c>
      <c r="H2061" s="154">
        <v>2.2050000000000001</v>
      </c>
      <c r="I2061" s="155"/>
      <c r="L2061" s="151"/>
      <c r="M2061" s="156"/>
      <c r="T2061" s="157"/>
      <c r="AT2061" s="152" t="s">
        <v>176</v>
      </c>
      <c r="AU2061" s="152" t="s">
        <v>84</v>
      </c>
      <c r="AV2061" s="13" t="s">
        <v>84</v>
      </c>
      <c r="AW2061" s="13" t="s">
        <v>37</v>
      </c>
      <c r="AX2061" s="13" t="s">
        <v>75</v>
      </c>
      <c r="AY2061" s="152" t="s">
        <v>165</v>
      </c>
    </row>
    <row r="2062" spans="2:65" s="14" customFormat="1">
      <c r="B2062" s="158"/>
      <c r="D2062" s="145" t="s">
        <v>176</v>
      </c>
      <c r="E2062" s="159" t="s">
        <v>19</v>
      </c>
      <c r="F2062" s="160" t="s">
        <v>179</v>
      </c>
      <c r="H2062" s="161">
        <v>2.2050000000000001</v>
      </c>
      <c r="I2062" s="162"/>
      <c r="L2062" s="158"/>
      <c r="M2062" s="163"/>
      <c r="T2062" s="164"/>
      <c r="AT2062" s="159" t="s">
        <v>176</v>
      </c>
      <c r="AU2062" s="159" t="s">
        <v>84</v>
      </c>
      <c r="AV2062" s="14" t="s">
        <v>172</v>
      </c>
      <c r="AW2062" s="14" t="s">
        <v>37</v>
      </c>
      <c r="AX2062" s="14" t="s">
        <v>14</v>
      </c>
      <c r="AY2062" s="159" t="s">
        <v>165</v>
      </c>
    </row>
    <row r="2063" spans="2:65" s="13" customFormat="1">
      <c r="B2063" s="151"/>
      <c r="D2063" s="145" t="s">
        <v>176</v>
      </c>
      <c r="F2063" s="153" t="s">
        <v>2299</v>
      </c>
      <c r="H2063" s="154">
        <v>2.3149999999999999</v>
      </c>
      <c r="I2063" s="155"/>
      <c r="L2063" s="151"/>
      <c r="M2063" s="156"/>
      <c r="T2063" s="157"/>
      <c r="AT2063" s="152" t="s">
        <v>176</v>
      </c>
      <c r="AU2063" s="152" t="s">
        <v>84</v>
      </c>
      <c r="AV2063" s="13" t="s">
        <v>84</v>
      </c>
      <c r="AW2063" s="13" t="s">
        <v>4</v>
      </c>
      <c r="AX2063" s="13" t="s">
        <v>14</v>
      </c>
      <c r="AY2063" s="152" t="s">
        <v>165</v>
      </c>
    </row>
    <row r="2064" spans="2:65" s="1" customFormat="1" ht="24.15" customHeight="1">
      <c r="B2064" s="32"/>
      <c r="C2064" s="165" t="s">
        <v>2300</v>
      </c>
      <c r="D2064" s="165" t="s">
        <v>349</v>
      </c>
      <c r="E2064" s="166" t="s">
        <v>2301</v>
      </c>
      <c r="F2064" s="167" t="s">
        <v>2302</v>
      </c>
      <c r="G2064" s="168" t="s">
        <v>170</v>
      </c>
      <c r="H2064" s="169">
        <v>239.52799999999999</v>
      </c>
      <c r="I2064" s="170"/>
      <c r="J2064" s="171">
        <f>ROUND(I2064*H2064,2)</f>
        <v>0</v>
      </c>
      <c r="K2064" s="167" t="s">
        <v>171</v>
      </c>
      <c r="L2064" s="172"/>
      <c r="M2064" s="173" t="s">
        <v>19</v>
      </c>
      <c r="N2064" s="174" t="s">
        <v>46</v>
      </c>
      <c r="P2064" s="136">
        <f>O2064*H2064</f>
        <v>0</v>
      </c>
      <c r="Q2064" s="136">
        <v>7.0000000000000001E-3</v>
      </c>
      <c r="R2064" s="136">
        <f>Q2064*H2064</f>
        <v>1.676696</v>
      </c>
      <c r="S2064" s="136">
        <v>0</v>
      </c>
      <c r="T2064" s="137">
        <f>S2064*H2064</f>
        <v>0</v>
      </c>
      <c r="AR2064" s="138" t="s">
        <v>380</v>
      </c>
      <c r="AT2064" s="138" t="s">
        <v>349</v>
      </c>
      <c r="AU2064" s="138" t="s">
        <v>84</v>
      </c>
      <c r="AY2064" s="17" t="s">
        <v>165</v>
      </c>
      <c r="BE2064" s="139">
        <f>IF(N2064="základní",J2064,0)</f>
        <v>0</v>
      </c>
      <c r="BF2064" s="139">
        <f>IF(N2064="snížená",J2064,0)</f>
        <v>0</v>
      </c>
      <c r="BG2064" s="139">
        <f>IF(N2064="zákl. přenesená",J2064,0)</f>
        <v>0</v>
      </c>
      <c r="BH2064" s="139">
        <f>IF(N2064="sníž. přenesená",J2064,0)</f>
        <v>0</v>
      </c>
      <c r="BI2064" s="139">
        <f>IF(N2064="nulová",J2064,0)</f>
        <v>0</v>
      </c>
      <c r="BJ2064" s="17" t="s">
        <v>14</v>
      </c>
      <c r="BK2064" s="139">
        <f>ROUND(I2064*H2064,2)</f>
        <v>0</v>
      </c>
      <c r="BL2064" s="17" t="s">
        <v>277</v>
      </c>
      <c r="BM2064" s="138" t="s">
        <v>2303</v>
      </c>
    </row>
    <row r="2065" spans="2:65" s="13" customFormat="1">
      <c r="B2065" s="151"/>
      <c r="D2065" s="145" t="s">
        <v>176</v>
      </c>
      <c r="E2065" s="152" t="s">
        <v>19</v>
      </c>
      <c r="F2065" s="153" t="s">
        <v>1474</v>
      </c>
      <c r="H2065" s="154">
        <v>228.12200000000001</v>
      </c>
      <c r="I2065" s="155"/>
      <c r="L2065" s="151"/>
      <c r="M2065" s="156"/>
      <c r="T2065" s="157"/>
      <c r="AT2065" s="152" t="s">
        <v>176</v>
      </c>
      <c r="AU2065" s="152" t="s">
        <v>84</v>
      </c>
      <c r="AV2065" s="13" t="s">
        <v>84</v>
      </c>
      <c r="AW2065" s="13" t="s">
        <v>37</v>
      </c>
      <c r="AX2065" s="13" t="s">
        <v>75</v>
      </c>
      <c r="AY2065" s="152" t="s">
        <v>165</v>
      </c>
    </row>
    <row r="2066" spans="2:65" s="14" customFormat="1">
      <c r="B2066" s="158"/>
      <c r="D2066" s="145" t="s">
        <v>176</v>
      </c>
      <c r="E2066" s="159" t="s">
        <v>19</v>
      </c>
      <c r="F2066" s="160" t="s">
        <v>179</v>
      </c>
      <c r="H2066" s="161">
        <v>228.12200000000001</v>
      </c>
      <c r="I2066" s="162"/>
      <c r="L2066" s="158"/>
      <c r="M2066" s="163"/>
      <c r="T2066" s="164"/>
      <c r="AT2066" s="159" t="s">
        <v>176</v>
      </c>
      <c r="AU2066" s="159" t="s">
        <v>84</v>
      </c>
      <c r="AV2066" s="14" t="s">
        <v>172</v>
      </c>
      <c r="AW2066" s="14" t="s">
        <v>37</v>
      </c>
      <c r="AX2066" s="14" t="s">
        <v>14</v>
      </c>
      <c r="AY2066" s="159" t="s">
        <v>165</v>
      </c>
    </row>
    <row r="2067" spans="2:65" s="13" customFormat="1">
      <c r="B2067" s="151"/>
      <c r="D2067" s="145" t="s">
        <v>176</v>
      </c>
      <c r="F2067" s="153" t="s">
        <v>2304</v>
      </c>
      <c r="H2067" s="154">
        <v>239.52799999999999</v>
      </c>
      <c r="I2067" s="155"/>
      <c r="L2067" s="151"/>
      <c r="M2067" s="156"/>
      <c r="T2067" s="157"/>
      <c r="AT2067" s="152" t="s">
        <v>176</v>
      </c>
      <c r="AU2067" s="152" t="s">
        <v>84</v>
      </c>
      <c r="AV2067" s="13" t="s">
        <v>84</v>
      </c>
      <c r="AW2067" s="13" t="s">
        <v>4</v>
      </c>
      <c r="AX2067" s="13" t="s">
        <v>14</v>
      </c>
      <c r="AY2067" s="152" t="s">
        <v>165</v>
      </c>
    </row>
    <row r="2068" spans="2:65" s="1" customFormat="1" ht="16.5" customHeight="1">
      <c r="B2068" s="32"/>
      <c r="C2068" s="165" t="s">
        <v>2305</v>
      </c>
      <c r="D2068" s="165" t="s">
        <v>349</v>
      </c>
      <c r="E2068" s="166" t="s">
        <v>2306</v>
      </c>
      <c r="F2068" s="167" t="s">
        <v>2307</v>
      </c>
      <c r="G2068" s="168" t="s">
        <v>213</v>
      </c>
      <c r="H2068" s="169">
        <v>23.98</v>
      </c>
      <c r="I2068" s="170"/>
      <c r="J2068" s="171">
        <f>ROUND(I2068*H2068,2)</f>
        <v>0</v>
      </c>
      <c r="K2068" s="167" t="s">
        <v>171</v>
      </c>
      <c r="L2068" s="172"/>
      <c r="M2068" s="173" t="s">
        <v>19</v>
      </c>
      <c r="N2068" s="174" t="s">
        <v>46</v>
      </c>
      <c r="P2068" s="136">
        <f>O2068*H2068</f>
        <v>0</v>
      </c>
      <c r="Q2068" s="136">
        <v>0.03</v>
      </c>
      <c r="R2068" s="136">
        <f>Q2068*H2068</f>
        <v>0.71940000000000004</v>
      </c>
      <c r="S2068" s="136">
        <v>0</v>
      </c>
      <c r="T2068" s="137">
        <f>S2068*H2068</f>
        <v>0</v>
      </c>
      <c r="AR2068" s="138" t="s">
        <v>380</v>
      </c>
      <c r="AT2068" s="138" t="s">
        <v>349</v>
      </c>
      <c r="AU2068" s="138" t="s">
        <v>84</v>
      </c>
      <c r="AY2068" s="17" t="s">
        <v>165</v>
      </c>
      <c r="BE2068" s="139">
        <f>IF(N2068="základní",J2068,0)</f>
        <v>0</v>
      </c>
      <c r="BF2068" s="139">
        <f>IF(N2068="snížená",J2068,0)</f>
        <v>0</v>
      </c>
      <c r="BG2068" s="139">
        <f>IF(N2068="zákl. přenesená",J2068,0)</f>
        <v>0</v>
      </c>
      <c r="BH2068" s="139">
        <f>IF(N2068="sníž. přenesená",J2068,0)</f>
        <v>0</v>
      </c>
      <c r="BI2068" s="139">
        <f>IF(N2068="nulová",J2068,0)</f>
        <v>0</v>
      </c>
      <c r="BJ2068" s="17" t="s">
        <v>14</v>
      </c>
      <c r="BK2068" s="139">
        <f>ROUND(I2068*H2068,2)</f>
        <v>0</v>
      </c>
      <c r="BL2068" s="17" t="s">
        <v>277</v>
      </c>
      <c r="BM2068" s="138" t="s">
        <v>2308</v>
      </c>
    </row>
    <row r="2069" spans="2:65" s="13" customFormat="1">
      <c r="B2069" s="151"/>
      <c r="D2069" s="145" t="s">
        <v>176</v>
      </c>
      <c r="E2069" s="152" t="s">
        <v>19</v>
      </c>
      <c r="F2069" s="153" t="s">
        <v>2309</v>
      </c>
      <c r="H2069" s="154">
        <v>1.28</v>
      </c>
      <c r="I2069" s="155"/>
      <c r="L2069" s="151"/>
      <c r="M2069" s="156"/>
      <c r="T2069" s="157"/>
      <c r="AT2069" s="152" t="s">
        <v>176</v>
      </c>
      <c r="AU2069" s="152" t="s">
        <v>84</v>
      </c>
      <c r="AV2069" s="13" t="s">
        <v>84</v>
      </c>
      <c r="AW2069" s="13" t="s">
        <v>37</v>
      </c>
      <c r="AX2069" s="13" t="s">
        <v>75</v>
      </c>
      <c r="AY2069" s="152" t="s">
        <v>165</v>
      </c>
    </row>
    <row r="2070" spans="2:65" s="13" customFormat="1">
      <c r="B2070" s="151"/>
      <c r="D2070" s="145" t="s">
        <v>176</v>
      </c>
      <c r="E2070" s="152" t="s">
        <v>19</v>
      </c>
      <c r="F2070" s="153" t="s">
        <v>2310</v>
      </c>
      <c r="H2070" s="154">
        <v>21.558</v>
      </c>
      <c r="I2070" s="155"/>
      <c r="L2070" s="151"/>
      <c r="M2070" s="156"/>
      <c r="T2070" s="157"/>
      <c r="AT2070" s="152" t="s">
        <v>176</v>
      </c>
      <c r="AU2070" s="152" t="s">
        <v>84</v>
      </c>
      <c r="AV2070" s="13" t="s">
        <v>84</v>
      </c>
      <c r="AW2070" s="13" t="s">
        <v>37</v>
      </c>
      <c r="AX2070" s="13" t="s">
        <v>75</v>
      </c>
      <c r="AY2070" s="152" t="s">
        <v>165</v>
      </c>
    </row>
    <row r="2071" spans="2:65" s="14" customFormat="1">
      <c r="B2071" s="158"/>
      <c r="D2071" s="145" t="s">
        <v>176</v>
      </c>
      <c r="E2071" s="159" t="s">
        <v>19</v>
      </c>
      <c r="F2071" s="160" t="s">
        <v>179</v>
      </c>
      <c r="H2071" s="161">
        <v>22.838000000000001</v>
      </c>
      <c r="I2071" s="162"/>
      <c r="L2071" s="158"/>
      <c r="M2071" s="163"/>
      <c r="T2071" s="164"/>
      <c r="AT2071" s="159" t="s">
        <v>176</v>
      </c>
      <c r="AU2071" s="159" t="s">
        <v>84</v>
      </c>
      <c r="AV2071" s="14" t="s">
        <v>172</v>
      </c>
      <c r="AW2071" s="14" t="s">
        <v>37</v>
      </c>
      <c r="AX2071" s="14" t="s">
        <v>14</v>
      </c>
      <c r="AY2071" s="159" t="s">
        <v>165</v>
      </c>
    </row>
    <row r="2072" spans="2:65" s="13" customFormat="1">
      <c r="B2072" s="151"/>
      <c r="D2072" s="145" t="s">
        <v>176</v>
      </c>
      <c r="F2072" s="153" t="s">
        <v>2311</v>
      </c>
      <c r="H2072" s="154">
        <v>23.98</v>
      </c>
      <c r="I2072" s="155"/>
      <c r="L2072" s="151"/>
      <c r="M2072" s="156"/>
      <c r="T2072" s="157"/>
      <c r="AT2072" s="152" t="s">
        <v>176</v>
      </c>
      <c r="AU2072" s="152" t="s">
        <v>84</v>
      </c>
      <c r="AV2072" s="13" t="s">
        <v>84</v>
      </c>
      <c r="AW2072" s="13" t="s">
        <v>4</v>
      </c>
      <c r="AX2072" s="13" t="s">
        <v>14</v>
      </c>
      <c r="AY2072" s="152" t="s">
        <v>165</v>
      </c>
    </row>
    <row r="2073" spans="2:65" s="1" customFormat="1" ht="33" customHeight="1">
      <c r="B2073" s="32"/>
      <c r="C2073" s="127" t="s">
        <v>2312</v>
      </c>
      <c r="D2073" s="127" t="s">
        <v>167</v>
      </c>
      <c r="E2073" s="128" t="s">
        <v>2313</v>
      </c>
      <c r="F2073" s="129" t="s">
        <v>2314</v>
      </c>
      <c r="G2073" s="130" t="s">
        <v>700</v>
      </c>
      <c r="H2073" s="131">
        <v>68.62</v>
      </c>
      <c r="I2073" s="132"/>
      <c r="J2073" s="133">
        <f>ROUND(I2073*H2073,2)</f>
        <v>0</v>
      </c>
      <c r="K2073" s="129" t="s">
        <v>171</v>
      </c>
      <c r="L2073" s="32"/>
      <c r="M2073" s="134" t="s">
        <v>19</v>
      </c>
      <c r="N2073" s="135" t="s">
        <v>46</v>
      </c>
      <c r="P2073" s="136">
        <f>O2073*H2073</f>
        <v>0</v>
      </c>
      <c r="Q2073" s="136">
        <v>3.0000000000000001E-5</v>
      </c>
      <c r="R2073" s="136">
        <f>Q2073*H2073</f>
        <v>2.0586000000000003E-3</v>
      </c>
      <c r="S2073" s="136">
        <v>0</v>
      </c>
      <c r="T2073" s="137">
        <f>S2073*H2073</f>
        <v>0</v>
      </c>
      <c r="AR2073" s="138" t="s">
        <v>277</v>
      </c>
      <c r="AT2073" s="138" t="s">
        <v>167</v>
      </c>
      <c r="AU2073" s="138" t="s">
        <v>84</v>
      </c>
      <c r="AY2073" s="17" t="s">
        <v>165</v>
      </c>
      <c r="BE2073" s="139">
        <f>IF(N2073="základní",J2073,0)</f>
        <v>0</v>
      </c>
      <c r="BF2073" s="139">
        <f>IF(N2073="snížená",J2073,0)</f>
        <v>0</v>
      </c>
      <c r="BG2073" s="139">
        <f>IF(N2073="zákl. přenesená",J2073,0)</f>
        <v>0</v>
      </c>
      <c r="BH2073" s="139">
        <f>IF(N2073="sníž. přenesená",J2073,0)</f>
        <v>0</v>
      </c>
      <c r="BI2073" s="139">
        <f>IF(N2073="nulová",J2073,0)</f>
        <v>0</v>
      </c>
      <c r="BJ2073" s="17" t="s">
        <v>14</v>
      </c>
      <c r="BK2073" s="139">
        <f>ROUND(I2073*H2073,2)</f>
        <v>0</v>
      </c>
      <c r="BL2073" s="17" t="s">
        <v>277</v>
      </c>
      <c r="BM2073" s="138" t="s">
        <v>2315</v>
      </c>
    </row>
    <row r="2074" spans="2:65" s="1" customFormat="1">
      <c r="B2074" s="32"/>
      <c r="D2074" s="140" t="s">
        <v>174</v>
      </c>
      <c r="F2074" s="141" t="s">
        <v>2316</v>
      </c>
      <c r="I2074" s="142"/>
      <c r="L2074" s="32"/>
      <c r="M2074" s="143"/>
      <c r="T2074" s="53"/>
      <c r="AT2074" s="17" t="s">
        <v>174</v>
      </c>
      <c r="AU2074" s="17" t="s">
        <v>84</v>
      </c>
    </row>
    <row r="2075" spans="2:65" s="12" customFormat="1">
      <c r="B2075" s="144"/>
      <c r="D2075" s="145" t="s">
        <v>176</v>
      </c>
      <c r="E2075" s="146" t="s">
        <v>19</v>
      </c>
      <c r="F2075" s="147" t="s">
        <v>1473</v>
      </c>
      <c r="H2075" s="146" t="s">
        <v>19</v>
      </c>
      <c r="I2075" s="148"/>
      <c r="L2075" s="144"/>
      <c r="M2075" s="149"/>
      <c r="T2075" s="150"/>
      <c r="AT2075" s="146" t="s">
        <v>176</v>
      </c>
      <c r="AU2075" s="146" t="s">
        <v>84</v>
      </c>
      <c r="AV2075" s="12" t="s">
        <v>14</v>
      </c>
      <c r="AW2075" s="12" t="s">
        <v>37</v>
      </c>
      <c r="AX2075" s="12" t="s">
        <v>75</v>
      </c>
      <c r="AY2075" s="146" t="s">
        <v>165</v>
      </c>
    </row>
    <row r="2076" spans="2:65" s="13" customFormat="1">
      <c r="B2076" s="151"/>
      <c r="D2076" s="145" t="s">
        <v>176</v>
      </c>
      <c r="E2076" s="152" t="s">
        <v>19</v>
      </c>
      <c r="F2076" s="153" t="s">
        <v>2317</v>
      </c>
      <c r="H2076" s="154">
        <v>68.62</v>
      </c>
      <c r="I2076" s="155"/>
      <c r="L2076" s="151"/>
      <c r="M2076" s="156"/>
      <c r="T2076" s="157"/>
      <c r="AT2076" s="152" t="s">
        <v>176</v>
      </c>
      <c r="AU2076" s="152" t="s">
        <v>84</v>
      </c>
      <c r="AV2076" s="13" t="s">
        <v>84</v>
      </c>
      <c r="AW2076" s="13" t="s">
        <v>37</v>
      </c>
      <c r="AX2076" s="13" t="s">
        <v>75</v>
      </c>
      <c r="AY2076" s="152" t="s">
        <v>165</v>
      </c>
    </row>
    <row r="2077" spans="2:65" s="14" customFormat="1">
      <c r="B2077" s="158"/>
      <c r="D2077" s="145" t="s">
        <v>176</v>
      </c>
      <c r="E2077" s="159" t="s">
        <v>19</v>
      </c>
      <c r="F2077" s="160" t="s">
        <v>179</v>
      </c>
      <c r="H2077" s="161">
        <v>68.62</v>
      </c>
      <c r="I2077" s="162"/>
      <c r="L2077" s="158"/>
      <c r="M2077" s="163"/>
      <c r="T2077" s="164"/>
      <c r="AT2077" s="159" t="s">
        <v>176</v>
      </c>
      <c r="AU2077" s="159" t="s">
        <v>84</v>
      </c>
      <c r="AV2077" s="14" t="s">
        <v>172</v>
      </c>
      <c r="AW2077" s="14" t="s">
        <v>37</v>
      </c>
      <c r="AX2077" s="14" t="s">
        <v>14</v>
      </c>
      <c r="AY2077" s="159" t="s">
        <v>165</v>
      </c>
    </row>
    <row r="2078" spans="2:65" s="1" customFormat="1" ht="37.950000000000003" customHeight="1">
      <c r="B2078" s="32"/>
      <c r="C2078" s="165" t="s">
        <v>2318</v>
      </c>
      <c r="D2078" s="165" t="s">
        <v>349</v>
      </c>
      <c r="E2078" s="166" t="s">
        <v>2319</v>
      </c>
      <c r="F2078" s="167" t="s">
        <v>2320</v>
      </c>
      <c r="G2078" s="168" t="s">
        <v>700</v>
      </c>
      <c r="H2078" s="169">
        <v>72.051000000000002</v>
      </c>
      <c r="I2078" s="170"/>
      <c r="J2078" s="171">
        <f>ROUND(I2078*H2078,2)</f>
        <v>0</v>
      </c>
      <c r="K2078" s="167" t="s">
        <v>171</v>
      </c>
      <c r="L2078" s="172"/>
      <c r="M2078" s="173" t="s">
        <v>19</v>
      </c>
      <c r="N2078" s="174" t="s">
        <v>46</v>
      </c>
      <c r="P2078" s="136">
        <f>O2078*H2078</f>
        <v>0</v>
      </c>
      <c r="Q2078" s="136">
        <v>3.0000000000000001E-3</v>
      </c>
      <c r="R2078" s="136">
        <f>Q2078*H2078</f>
        <v>0.21615300000000001</v>
      </c>
      <c r="S2078" s="136">
        <v>0</v>
      </c>
      <c r="T2078" s="137">
        <f>S2078*H2078</f>
        <v>0</v>
      </c>
      <c r="AR2078" s="138" t="s">
        <v>380</v>
      </c>
      <c r="AT2078" s="138" t="s">
        <v>349</v>
      </c>
      <c r="AU2078" s="138" t="s">
        <v>84</v>
      </c>
      <c r="AY2078" s="17" t="s">
        <v>165</v>
      </c>
      <c r="BE2078" s="139">
        <f>IF(N2078="základní",J2078,0)</f>
        <v>0</v>
      </c>
      <c r="BF2078" s="139">
        <f>IF(N2078="snížená",J2078,0)</f>
        <v>0</v>
      </c>
      <c r="BG2078" s="139">
        <f>IF(N2078="zákl. přenesená",J2078,0)</f>
        <v>0</v>
      </c>
      <c r="BH2078" s="139">
        <f>IF(N2078="sníž. přenesená",J2078,0)</f>
        <v>0</v>
      </c>
      <c r="BI2078" s="139">
        <f>IF(N2078="nulová",J2078,0)</f>
        <v>0</v>
      </c>
      <c r="BJ2078" s="17" t="s">
        <v>14</v>
      </c>
      <c r="BK2078" s="139">
        <f>ROUND(I2078*H2078,2)</f>
        <v>0</v>
      </c>
      <c r="BL2078" s="17" t="s">
        <v>277</v>
      </c>
      <c r="BM2078" s="138" t="s">
        <v>2321</v>
      </c>
    </row>
    <row r="2079" spans="2:65" s="13" customFormat="1">
      <c r="B2079" s="151"/>
      <c r="D2079" s="145" t="s">
        <v>176</v>
      </c>
      <c r="F2079" s="153" t="s">
        <v>2322</v>
      </c>
      <c r="H2079" s="154">
        <v>72.051000000000002</v>
      </c>
      <c r="I2079" s="155"/>
      <c r="L2079" s="151"/>
      <c r="M2079" s="156"/>
      <c r="T2079" s="157"/>
      <c r="AT2079" s="152" t="s">
        <v>176</v>
      </c>
      <c r="AU2079" s="152" t="s">
        <v>84</v>
      </c>
      <c r="AV2079" s="13" t="s">
        <v>84</v>
      </c>
      <c r="AW2079" s="13" t="s">
        <v>4</v>
      </c>
      <c r="AX2079" s="13" t="s">
        <v>14</v>
      </c>
      <c r="AY2079" s="152" t="s">
        <v>165</v>
      </c>
    </row>
    <row r="2080" spans="2:65" s="1" customFormat="1" ht="49.2" customHeight="1">
      <c r="B2080" s="32"/>
      <c r="C2080" s="127" t="s">
        <v>2323</v>
      </c>
      <c r="D2080" s="127" t="s">
        <v>167</v>
      </c>
      <c r="E2080" s="128" t="s">
        <v>2324</v>
      </c>
      <c r="F2080" s="129" t="s">
        <v>2325</v>
      </c>
      <c r="G2080" s="130" t="s">
        <v>170</v>
      </c>
      <c r="H2080" s="131">
        <v>5.25</v>
      </c>
      <c r="I2080" s="132"/>
      <c r="J2080" s="133">
        <f>ROUND(I2080*H2080,2)</f>
        <v>0</v>
      </c>
      <c r="K2080" s="129" t="s">
        <v>171</v>
      </c>
      <c r="L2080" s="32"/>
      <c r="M2080" s="134" t="s">
        <v>19</v>
      </c>
      <c r="N2080" s="135" t="s">
        <v>46</v>
      </c>
      <c r="P2080" s="136">
        <f>O2080*H2080</f>
        <v>0</v>
      </c>
      <c r="Q2080" s="136">
        <v>2.0000000000000002E-5</v>
      </c>
      <c r="R2080" s="136">
        <f>Q2080*H2080</f>
        <v>1.05E-4</v>
      </c>
      <c r="S2080" s="136">
        <v>0</v>
      </c>
      <c r="T2080" s="137">
        <f>S2080*H2080</f>
        <v>0</v>
      </c>
      <c r="AR2080" s="138" t="s">
        <v>277</v>
      </c>
      <c r="AT2080" s="138" t="s">
        <v>167</v>
      </c>
      <c r="AU2080" s="138" t="s">
        <v>84</v>
      </c>
      <c r="AY2080" s="17" t="s">
        <v>165</v>
      </c>
      <c r="BE2080" s="139">
        <f>IF(N2080="základní",J2080,0)</f>
        <v>0</v>
      </c>
      <c r="BF2080" s="139">
        <f>IF(N2080="snížená",J2080,0)</f>
        <v>0</v>
      </c>
      <c r="BG2080" s="139">
        <f>IF(N2080="zákl. přenesená",J2080,0)</f>
        <v>0</v>
      </c>
      <c r="BH2080" s="139">
        <f>IF(N2080="sníž. přenesená",J2080,0)</f>
        <v>0</v>
      </c>
      <c r="BI2080" s="139">
        <f>IF(N2080="nulová",J2080,0)</f>
        <v>0</v>
      </c>
      <c r="BJ2080" s="17" t="s">
        <v>14</v>
      </c>
      <c r="BK2080" s="139">
        <f>ROUND(I2080*H2080,2)</f>
        <v>0</v>
      </c>
      <c r="BL2080" s="17" t="s">
        <v>277</v>
      </c>
      <c r="BM2080" s="138" t="s">
        <v>2326</v>
      </c>
    </row>
    <row r="2081" spans="2:65" s="1" customFormat="1">
      <c r="B2081" s="32"/>
      <c r="D2081" s="140" t="s">
        <v>174</v>
      </c>
      <c r="F2081" s="141" t="s">
        <v>2327</v>
      </c>
      <c r="I2081" s="142"/>
      <c r="L2081" s="32"/>
      <c r="M2081" s="143"/>
      <c r="T2081" s="53"/>
      <c r="AT2081" s="17" t="s">
        <v>174</v>
      </c>
      <c r="AU2081" s="17" t="s">
        <v>84</v>
      </c>
    </row>
    <row r="2082" spans="2:65" s="12" customFormat="1" ht="20.399999999999999">
      <c r="B2082" s="144"/>
      <c r="D2082" s="145" t="s">
        <v>176</v>
      </c>
      <c r="E2082" s="146" t="s">
        <v>19</v>
      </c>
      <c r="F2082" s="147" t="s">
        <v>2223</v>
      </c>
      <c r="H2082" s="146" t="s">
        <v>19</v>
      </c>
      <c r="I2082" s="148"/>
      <c r="L2082" s="144"/>
      <c r="M2082" s="149"/>
      <c r="T2082" s="150"/>
      <c r="AT2082" s="146" t="s">
        <v>176</v>
      </c>
      <c r="AU2082" s="146" t="s">
        <v>84</v>
      </c>
      <c r="AV2082" s="12" t="s">
        <v>14</v>
      </c>
      <c r="AW2082" s="12" t="s">
        <v>37</v>
      </c>
      <c r="AX2082" s="12" t="s">
        <v>75</v>
      </c>
      <c r="AY2082" s="146" t="s">
        <v>165</v>
      </c>
    </row>
    <row r="2083" spans="2:65" s="13" customFormat="1">
      <c r="B2083" s="151"/>
      <c r="D2083" s="145" t="s">
        <v>176</v>
      </c>
      <c r="E2083" s="152" t="s">
        <v>19</v>
      </c>
      <c r="F2083" s="153" t="s">
        <v>2224</v>
      </c>
      <c r="H2083" s="154">
        <v>5.25</v>
      </c>
      <c r="I2083" s="155"/>
      <c r="L2083" s="151"/>
      <c r="M2083" s="156"/>
      <c r="T2083" s="157"/>
      <c r="AT2083" s="152" t="s">
        <v>176</v>
      </c>
      <c r="AU2083" s="152" t="s">
        <v>84</v>
      </c>
      <c r="AV2083" s="13" t="s">
        <v>84</v>
      </c>
      <c r="AW2083" s="13" t="s">
        <v>37</v>
      </c>
      <c r="AX2083" s="13" t="s">
        <v>75</v>
      </c>
      <c r="AY2083" s="152" t="s">
        <v>165</v>
      </c>
    </row>
    <row r="2084" spans="2:65" s="14" customFormat="1">
      <c r="B2084" s="158"/>
      <c r="D2084" s="145" t="s">
        <v>176</v>
      </c>
      <c r="E2084" s="159" t="s">
        <v>19</v>
      </c>
      <c r="F2084" s="160" t="s">
        <v>179</v>
      </c>
      <c r="H2084" s="161">
        <v>5.25</v>
      </c>
      <c r="I2084" s="162"/>
      <c r="L2084" s="158"/>
      <c r="M2084" s="163"/>
      <c r="T2084" s="164"/>
      <c r="AT2084" s="159" t="s">
        <v>176</v>
      </c>
      <c r="AU2084" s="159" t="s">
        <v>84</v>
      </c>
      <c r="AV2084" s="14" t="s">
        <v>172</v>
      </c>
      <c r="AW2084" s="14" t="s">
        <v>37</v>
      </c>
      <c r="AX2084" s="14" t="s">
        <v>14</v>
      </c>
      <c r="AY2084" s="159" t="s">
        <v>165</v>
      </c>
    </row>
    <row r="2085" spans="2:65" s="1" customFormat="1" ht="24.15" customHeight="1">
      <c r="B2085" s="32"/>
      <c r="C2085" s="165" t="s">
        <v>2328</v>
      </c>
      <c r="D2085" s="165" t="s">
        <v>349</v>
      </c>
      <c r="E2085" s="166" t="s">
        <v>2329</v>
      </c>
      <c r="F2085" s="167" t="s">
        <v>2330</v>
      </c>
      <c r="G2085" s="168" t="s">
        <v>170</v>
      </c>
      <c r="H2085" s="169">
        <v>5.5129999999999999</v>
      </c>
      <c r="I2085" s="170"/>
      <c r="J2085" s="171">
        <f>ROUND(I2085*H2085,2)</f>
        <v>0</v>
      </c>
      <c r="K2085" s="167" t="s">
        <v>171</v>
      </c>
      <c r="L2085" s="172"/>
      <c r="M2085" s="173" t="s">
        <v>19</v>
      </c>
      <c r="N2085" s="174" t="s">
        <v>46</v>
      </c>
      <c r="P2085" s="136">
        <f>O2085*H2085</f>
        <v>0</v>
      </c>
      <c r="Q2085" s="136">
        <v>1.7000000000000001E-4</v>
      </c>
      <c r="R2085" s="136">
        <f>Q2085*H2085</f>
        <v>9.3721000000000006E-4</v>
      </c>
      <c r="S2085" s="136">
        <v>0</v>
      </c>
      <c r="T2085" s="137">
        <f>S2085*H2085</f>
        <v>0</v>
      </c>
      <c r="AR2085" s="138" t="s">
        <v>380</v>
      </c>
      <c r="AT2085" s="138" t="s">
        <v>349</v>
      </c>
      <c r="AU2085" s="138" t="s">
        <v>84</v>
      </c>
      <c r="AY2085" s="17" t="s">
        <v>165</v>
      </c>
      <c r="BE2085" s="139">
        <f>IF(N2085="základní",J2085,0)</f>
        <v>0</v>
      </c>
      <c r="BF2085" s="139">
        <f>IF(N2085="snížená",J2085,0)</f>
        <v>0</v>
      </c>
      <c r="BG2085" s="139">
        <f>IF(N2085="zákl. přenesená",J2085,0)</f>
        <v>0</v>
      </c>
      <c r="BH2085" s="139">
        <f>IF(N2085="sníž. přenesená",J2085,0)</f>
        <v>0</v>
      </c>
      <c r="BI2085" s="139">
        <f>IF(N2085="nulová",J2085,0)</f>
        <v>0</v>
      </c>
      <c r="BJ2085" s="17" t="s">
        <v>14</v>
      </c>
      <c r="BK2085" s="139">
        <f>ROUND(I2085*H2085,2)</f>
        <v>0</v>
      </c>
      <c r="BL2085" s="17" t="s">
        <v>277</v>
      </c>
      <c r="BM2085" s="138" t="s">
        <v>2331</v>
      </c>
    </row>
    <row r="2086" spans="2:65" s="13" customFormat="1">
      <c r="B2086" s="151"/>
      <c r="D2086" s="145" t="s">
        <v>176</v>
      </c>
      <c r="F2086" s="153" t="s">
        <v>2332</v>
      </c>
      <c r="H2086" s="154">
        <v>5.5129999999999999</v>
      </c>
      <c r="I2086" s="155"/>
      <c r="L2086" s="151"/>
      <c r="M2086" s="156"/>
      <c r="T2086" s="157"/>
      <c r="AT2086" s="152" t="s">
        <v>176</v>
      </c>
      <c r="AU2086" s="152" t="s">
        <v>84</v>
      </c>
      <c r="AV2086" s="13" t="s">
        <v>84</v>
      </c>
      <c r="AW2086" s="13" t="s">
        <v>4</v>
      </c>
      <c r="AX2086" s="13" t="s">
        <v>14</v>
      </c>
      <c r="AY2086" s="152" t="s">
        <v>165</v>
      </c>
    </row>
    <row r="2087" spans="2:65" s="1" customFormat="1" ht="24.15" customHeight="1">
      <c r="B2087" s="32"/>
      <c r="C2087" s="127" t="s">
        <v>2333</v>
      </c>
      <c r="D2087" s="127" t="s">
        <v>167</v>
      </c>
      <c r="E2087" s="128" t="s">
        <v>2334</v>
      </c>
      <c r="F2087" s="129" t="s">
        <v>2335</v>
      </c>
      <c r="G2087" s="130" t="s">
        <v>700</v>
      </c>
      <c r="H2087" s="131">
        <v>35</v>
      </c>
      <c r="I2087" s="132"/>
      <c r="J2087" s="133">
        <f>ROUND(I2087*H2087,2)</f>
        <v>0</v>
      </c>
      <c r="K2087" s="129" t="s">
        <v>19</v>
      </c>
      <c r="L2087" s="32"/>
      <c r="M2087" s="134" t="s">
        <v>19</v>
      </c>
      <c r="N2087" s="135" t="s">
        <v>46</v>
      </c>
      <c r="P2087" s="136">
        <f>O2087*H2087</f>
        <v>0</v>
      </c>
      <c r="Q2087" s="136">
        <v>0</v>
      </c>
      <c r="R2087" s="136">
        <f>Q2087*H2087</f>
        <v>0</v>
      </c>
      <c r="S2087" s="136">
        <v>0</v>
      </c>
      <c r="T2087" s="137">
        <f>S2087*H2087</f>
        <v>0</v>
      </c>
      <c r="AR2087" s="138" t="s">
        <v>277</v>
      </c>
      <c r="AT2087" s="138" t="s">
        <v>167</v>
      </c>
      <c r="AU2087" s="138" t="s">
        <v>84</v>
      </c>
      <c r="AY2087" s="17" t="s">
        <v>165</v>
      </c>
      <c r="BE2087" s="139">
        <f>IF(N2087="základní",J2087,0)</f>
        <v>0</v>
      </c>
      <c r="BF2087" s="139">
        <f>IF(N2087="snížená",J2087,0)</f>
        <v>0</v>
      </c>
      <c r="BG2087" s="139">
        <f>IF(N2087="zákl. přenesená",J2087,0)</f>
        <v>0</v>
      </c>
      <c r="BH2087" s="139">
        <f>IF(N2087="sníž. přenesená",J2087,0)</f>
        <v>0</v>
      </c>
      <c r="BI2087" s="139">
        <f>IF(N2087="nulová",J2087,0)</f>
        <v>0</v>
      </c>
      <c r="BJ2087" s="17" t="s">
        <v>14</v>
      </c>
      <c r="BK2087" s="139">
        <f>ROUND(I2087*H2087,2)</f>
        <v>0</v>
      </c>
      <c r="BL2087" s="17" t="s">
        <v>277</v>
      </c>
      <c r="BM2087" s="138" t="s">
        <v>2336</v>
      </c>
    </row>
    <row r="2088" spans="2:65" s="1" customFormat="1" ht="37.950000000000003" customHeight="1">
      <c r="B2088" s="32"/>
      <c r="C2088" s="127" t="s">
        <v>2337</v>
      </c>
      <c r="D2088" s="127" t="s">
        <v>167</v>
      </c>
      <c r="E2088" s="128" t="s">
        <v>2338</v>
      </c>
      <c r="F2088" s="129" t="s">
        <v>2339</v>
      </c>
      <c r="G2088" s="130" t="s">
        <v>170</v>
      </c>
      <c r="H2088" s="131">
        <v>22.619</v>
      </c>
      <c r="I2088" s="132"/>
      <c r="J2088" s="133">
        <f>ROUND(I2088*H2088,2)</f>
        <v>0</v>
      </c>
      <c r="K2088" s="129" t="s">
        <v>171</v>
      </c>
      <c r="L2088" s="32"/>
      <c r="M2088" s="134" t="s">
        <v>19</v>
      </c>
      <c r="N2088" s="135" t="s">
        <v>46</v>
      </c>
      <c r="P2088" s="136">
        <f>O2088*H2088</f>
        <v>0</v>
      </c>
      <c r="Q2088" s="136">
        <v>0</v>
      </c>
      <c r="R2088" s="136">
        <f>Q2088*H2088</f>
        <v>0</v>
      </c>
      <c r="S2088" s="136">
        <v>4.6899999999999997E-3</v>
      </c>
      <c r="T2088" s="137">
        <f>S2088*H2088</f>
        <v>0.10608310999999999</v>
      </c>
      <c r="AR2088" s="138" t="s">
        <v>277</v>
      </c>
      <c r="AT2088" s="138" t="s">
        <v>167</v>
      </c>
      <c r="AU2088" s="138" t="s">
        <v>84</v>
      </c>
      <c r="AY2088" s="17" t="s">
        <v>165</v>
      </c>
      <c r="BE2088" s="139">
        <f>IF(N2088="základní",J2088,0)</f>
        <v>0</v>
      </c>
      <c r="BF2088" s="139">
        <f>IF(N2088="snížená",J2088,0)</f>
        <v>0</v>
      </c>
      <c r="BG2088" s="139">
        <f>IF(N2088="zákl. přenesená",J2088,0)</f>
        <v>0</v>
      </c>
      <c r="BH2088" s="139">
        <f>IF(N2088="sníž. přenesená",J2088,0)</f>
        <v>0</v>
      </c>
      <c r="BI2088" s="139">
        <f>IF(N2088="nulová",J2088,0)</f>
        <v>0</v>
      </c>
      <c r="BJ2088" s="17" t="s">
        <v>14</v>
      </c>
      <c r="BK2088" s="139">
        <f>ROUND(I2088*H2088,2)</f>
        <v>0</v>
      </c>
      <c r="BL2088" s="17" t="s">
        <v>277</v>
      </c>
      <c r="BM2088" s="138" t="s">
        <v>2340</v>
      </c>
    </row>
    <row r="2089" spans="2:65" s="1" customFormat="1">
      <c r="B2089" s="32"/>
      <c r="D2089" s="140" t="s">
        <v>174</v>
      </c>
      <c r="F2089" s="141" t="s">
        <v>2341</v>
      </c>
      <c r="I2089" s="142"/>
      <c r="L2089" s="32"/>
      <c r="M2089" s="143"/>
      <c r="T2089" s="53"/>
      <c r="AT2089" s="17" t="s">
        <v>174</v>
      </c>
      <c r="AU2089" s="17" t="s">
        <v>84</v>
      </c>
    </row>
    <row r="2090" spans="2:65" s="12" customFormat="1">
      <c r="B2090" s="144"/>
      <c r="D2090" s="145" t="s">
        <v>176</v>
      </c>
      <c r="E2090" s="146" t="s">
        <v>19</v>
      </c>
      <c r="F2090" s="147" t="s">
        <v>2342</v>
      </c>
      <c r="H2090" s="146" t="s">
        <v>19</v>
      </c>
      <c r="I2090" s="148"/>
      <c r="L2090" s="144"/>
      <c r="M2090" s="149"/>
      <c r="T2090" s="150"/>
      <c r="AT2090" s="146" t="s">
        <v>176</v>
      </c>
      <c r="AU2090" s="146" t="s">
        <v>84</v>
      </c>
      <c r="AV2090" s="12" t="s">
        <v>14</v>
      </c>
      <c r="AW2090" s="12" t="s">
        <v>37</v>
      </c>
      <c r="AX2090" s="12" t="s">
        <v>75</v>
      </c>
      <c r="AY2090" s="146" t="s">
        <v>165</v>
      </c>
    </row>
    <row r="2091" spans="2:65" s="13" customFormat="1">
      <c r="B2091" s="151"/>
      <c r="D2091" s="145" t="s">
        <v>176</v>
      </c>
      <c r="E2091" s="152" t="s">
        <v>19</v>
      </c>
      <c r="F2091" s="153" t="s">
        <v>2343</v>
      </c>
      <c r="H2091" s="154">
        <v>22.619</v>
      </c>
      <c r="I2091" s="155"/>
      <c r="L2091" s="151"/>
      <c r="M2091" s="156"/>
      <c r="T2091" s="157"/>
      <c r="AT2091" s="152" t="s">
        <v>176</v>
      </c>
      <c r="AU2091" s="152" t="s">
        <v>84</v>
      </c>
      <c r="AV2091" s="13" t="s">
        <v>84</v>
      </c>
      <c r="AW2091" s="13" t="s">
        <v>37</v>
      </c>
      <c r="AX2091" s="13" t="s">
        <v>75</v>
      </c>
      <c r="AY2091" s="152" t="s">
        <v>165</v>
      </c>
    </row>
    <row r="2092" spans="2:65" s="14" customFormat="1">
      <c r="B2092" s="158"/>
      <c r="D2092" s="145" t="s">
        <v>176</v>
      </c>
      <c r="E2092" s="159" t="s">
        <v>19</v>
      </c>
      <c r="F2092" s="160" t="s">
        <v>179</v>
      </c>
      <c r="H2092" s="161">
        <v>22.619</v>
      </c>
      <c r="I2092" s="162"/>
      <c r="L2092" s="158"/>
      <c r="M2092" s="163"/>
      <c r="T2092" s="164"/>
      <c r="AT2092" s="159" t="s">
        <v>176</v>
      </c>
      <c r="AU2092" s="159" t="s">
        <v>84</v>
      </c>
      <c r="AV2092" s="14" t="s">
        <v>172</v>
      </c>
      <c r="AW2092" s="14" t="s">
        <v>37</v>
      </c>
      <c r="AX2092" s="14" t="s">
        <v>14</v>
      </c>
      <c r="AY2092" s="159" t="s">
        <v>165</v>
      </c>
    </row>
    <row r="2093" spans="2:65" s="1" customFormat="1" ht="55.5" customHeight="1">
      <c r="B2093" s="32"/>
      <c r="C2093" s="127" t="s">
        <v>2344</v>
      </c>
      <c r="D2093" s="127" t="s">
        <v>167</v>
      </c>
      <c r="E2093" s="128" t="s">
        <v>2345</v>
      </c>
      <c r="F2093" s="129" t="s">
        <v>2346</v>
      </c>
      <c r="G2093" s="130" t="s">
        <v>307</v>
      </c>
      <c r="H2093" s="131">
        <v>7.8689999999999998</v>
      </c>
      <c r="I2093" s="132"/>
      <c r="J2093" s="133">
        <f>ROUND(I2093*H2093,2)</f>
        <v>0</v>
      </c>
      <c r="K2093" s="129" t="s">
        <v>171</v>
      </c>
      <c r="L2093" s="32"/>
      <c r="M2093" s="134" t="s">
        <v>19</v>
      </c>
      <c r="N2093" s="135" t="s">
        <v>46</v>
      </c>
      <c r="P2093" s="136">
        <f>O2093*H2093</f>
        <v>0</v>
      </c>
      <c r="Q2093" s="136">
        <v>0</v>
      </c>
      <c r="R2093" s="136">
        <f>Q2093*H2093</f>
        <v>0</v>
      </c>
      <c r="S2093" s="136">
        <v>0</v>
      </c>
      <c r="T2093" s="137">
        <f>S2093*H2093</f>
        <v>0</v>
      </c>
      <c r="AR2093" s="138" t="s">
        <v>277</v>
      </c>
      <c r="AT2093" s="138" t="s">
        <v>167</v>
      </c>
      <c r="AU2093" s="138" t="s">
        <v>84</v>
      </c>
      <c r="AY2093" s="17" t="s">
        <v>165</v>
      </c>
      <c r="BE2093" s="139">
        <f>IF(N2093="základní",J2093,0)</f>
        <v>0</v>
      </c>
      <c r="BF2093" s="139">
        <f>IF(N2093="snížená",J2093,0)</f>
        <v>0</v>
      </c>
      <c r="BG2093" s="139">
        <f>IF(N2093="zákl. přenesená",J2093,0)</f>
        <v>0</v>
      </c>
      <c r="BH2093" s="139">
        <f>IF(N2093="sníž. přenesená",J2093,0)</f>
        <v>0</v>
      </c>
      <c r="BI2093" s="139">
        <f>IF(N2093="nulová",J2093,0)</f>
        <v>0</v>
      </c>
      <c r="BJ2093" s="17" t="s">
        <v>14</v>
      </c>
      <c r="BK2093" s="139">
        <f>ROUND(I2093*H2093,2)</f>
        <v>0</v>
      </c>
      <c r="BL2093" s="17" t="s">
        <v>277</v>
      </c>
      <c r="BM2093" s="138" t="s">
        <v>2347</v>
      </c>
    </row>
    <row r="2094" spans="2:65" s="1" customFormat="1">
      <c r="B2094" s="32"/>
      <c r="D2094" s="140" t="s">
        <v>174</v>
      </c>
      <c r="F2094" s="141" t="s">
        <v>2348</v>
      </c>
      <c r="I2094" s="142"/>
      <c r="L2094" s="32"/>
      <c r="M2094" s="143"/>
      <c r="T2094" s="53"/>
      <c r="AT2094" s="17" t="s">
        <v>174</v>
      </c>
      <c r="AU2094" s="17" t="s">
        <v>84</v>
      </c>
    </row>
    <row r="2095" spans="2:65" s="11" customFormat="1" ht="22.95" customHeight="1">
      <c r="B2095" s="115"/>
      <c r="D2095" s="116" t="s">
        <v>74</v>
      </c>
      <c r="E2095" s="125" t="s">
        <v>2349</v>
      </c>
      <c r="F2095" s="125" t="s">
        <v>2350</v>
      </c>
      <c r="I2095" s="118"/>
      <c r="J2095" s="126">
        <f>BK2095</f>
        <v>0</v>
      </c>
      <c r="L2095" s="115"/>
      <c r="M2095" s="120"/>
      <c r="P2095" s="121">
        <f>SUM(P2096:P2105)</f>
        <v>0</v>
      </c>
      <c r="R2095" s="121">
        <f>SUM(R2096:R2105)</f>
        <v>7.0094159999999999</v>
      </c>
      <c r="T2095" s="122">
        <f>SUM(T2096:T2105)</f>
        <v>0</v>
      </c>
      <c r="AR2095" s="116" t="s">
        <v>84</v>
      </c>
      <c r="AT2095" s="123" t="s">
        <v>74</v>
      </c>
      <c r="AU2095" s="123" t="s">
        <v>14</v>
      </c>
      <c r="AY2095" s="116" t="s">
        <v>165</v>
      </c>
      <c r="BK2095" s="124">
        <f>SUM(BK2096:BK2105)</f>
        <v>0</v>
      </c>
    </row>
    <row r="2096" spans="2:65" s="1" customFormat="1" ht="24.15" customHeight="1">
      <c r="B2096" s="32"/>
      <c r="C2096" s="127" t="s">
        <v>2351</v>
      </c>
      <c r="D2096" s="127" t="s">
        <v>167</v>
      </c>
      <c r="E2096" s="128" t="s">
        <v>2352</v>
      </c>
      <c r="F2096" s="129" t="s">
        <v>2353</v>
      </c>
      <c r="G2096" s="130" t="s">
        <v>170</v>
      </c>
      <c r="H2096" s="131">
        <v>54.59</v>
      </c>
      <c r="I2096" s="132"/>
      <c r="J2096" s="133">
        <f>ROUND(I2096*H2096,2)</f>
        <v>0</v>
      </c>
      <c r="K2096" s="129" t="s">
        <v>171</v>
      </c>
      <c r="L2096" s="32"/>
      <c r="M2096" s="134" t="s">
        <v>19</v>
      </c>
      <c r="N2096" s="135" t="s">
        <v>46</v>
      </c>
      <c r="P2096" s="136">
        <f>O2096*H2096</f>
        <v>0</v>
      </c>
      <c r="Q2096" s="136">
        <v>2.3999999999999998E-3</v>
      </c>
      <c r="R2096" s="136">
        <f>Q2096*H2096</f>
        <v>0.13101599999999999</v>
      </c>
      <c r="S2096" s="136">
        <v>0</v>
      </c>
      <c r="T2096" s="137">
        <f>S2096*H2096</f>
        <v>0</v>
      </c>
      <c r="AR2096" s="138" t="s">
        <v>277</v>
      </c>
      <c r="AT2096" s="138" t="s">
        <v>167</v>
      </c>
      <c r="AU2096" s="138" t="s">
        <v>84</v>
      </c>
      <c r="AY2096" s="17" t="s">
        <v>165</v>
      </c>
      <c r="BE2096" s="139">
        <f>IF(N2096="základní",J2096,0)</f>
        <v>0</v>
      </c>
      <c r="BF2096" s="139">
        <f>IF(N2096="snížená",J2096,0)</f>
        <v>0</v>
      </c>
      <c r="BG2096" s="139">
        <f>IF(N2096="zákl. přenesená",J2096,0)</f>
        <v>0</v>
      </c>
      <c r="BH2096" s="139">
        <f>IF(N2096="sníž. přenesená",J2096,0)</f>
        <v>0</v>
      </c>
      <c r="BI2096" s="139">
        <f>IF(N2096="nulová",J2096,0)</f>
        <v>0</v>
      </c>
      <c r="BJ2096" s="17" t="s">
        <v>14</v>
      </c>
      <c r="BK2096" s="139">
        <f>ROUND(I2096*H2096,2)</f>
        <v>0</v>
      </c>
      <c r="BL2096" s="17" t="s">
        <v>277</v>
      </c>
      <c r="BM2096" s="138" t="s">
        <v>2354</v>
      </c>
    </row>
    <row r="2097" spans="2:65" s="1" customFormat="1">
      <c r="B2097" s="32"/>
      <c r="D2097" s="140" t="s">
        <v>174</v>
      </c>
      <c r="F2097" s="141" t="s">
        <v>2355</v>
      </c>
      <c r="I2097" s="142"/>
      <c r="L2097" s="32"/>
      <c r="M2097" s="143"/>
      <c r="T2097" s="53"/>
      <c r="AT2097" s="17" t="s">
        <v>174</v>
      </c>
      <c r="AU2097" s="17" t="s">
        <v>84</v>
      </c>
    </row>
    <row r="2098" spans="2:65" s="12" customFormat="1">
      <c r="B2098" s="144"/>
      <c r="D2098" s="145" t="s">
        <v>176</v>
      </c>
      <c r="E2098" s="146" t="s">
        <v>19</v>
      </c>
      <c r="F2098" s="147" t="s">
        <v>2356</v>
      </c>
      <c r="H2098" s="146" t="s">
        <v>19</v>
      </c>
      <c r="I2098" s="148"/>
      <c r="L2098" s="144"/>
      <c r="M2098" s="149"/>
      <c r="T2098" s="150"/>
      <c r="AT2098" s="146" t="s">
        <v>176</v>
      </c>
      <c r="AU2098" s="146" t="s">
        <v>84</v>
      </c>
      <c r="AV2098" s="12" t="s">
        <v>14</v>
      </c>
      <c r="AW2098" s="12" t="s">
        <v>37</v>
      </c>
      <c r="AX2098" s="12" t="s">
        <v>75</v>
      </c>
      <c r="AY2098" s="146" t="s">
        <v>165</v>
      </c>
    </row>
    <row r="2099" spans="2:65" s="13" customFormat="1">
      <c r="B2099" s="151"/>
      <c r="D2099" s="145" t="s">
        <v>176</v>
      </c>
      <c r="E2099" s="152" t="s">
        <v>19</v>
      </c>
      <c r="F2099" s="153" t="s">
        <v>2357</v>
      </c>
      <c r="H2099" s="154">
        <v>22.512</v>
      </c>
      <c r="I2099" s="155"/>
      <c r="L2099" s="151"/>
      <c r="M2099" s="156"/>
      <c r="T2099" s="157"/>
      <c r="AT2099" s="152" t="s">
        <v>176</v>
      </c>
      <c r="AU2099" s="152" t="s">
        <v>84</v>
      </c>
      <c r="AV2099" s="13" t="s">
        <v>84</v>
      </c>
      <c r="AW2099" s="13" t="s">
        <v>37</v>
      </c>
      <c r="AX2099" s="13" t="s">
        <v>75</v>
      </c>
      <c r="AY2099" s="152" t="s">
        <v>165</v>
      </c>
    </row>
    <row r="2100" spans="2:65" s="13" customFormat="1">
      <c r="B2100" s="151"/>
      <c r="D2100" s="145" t="s">
        <v>176</v>
      </c>
      <c r="E2100" s="152" t="s">
        <v>19</v>
      </c>
      <c r="F2100" s="153" t="s">
        <v>2358</v>
      </c>
      <c r="H2100" s="154">
        <v>32.078000000000003</v>
      </c>
      <c r="I2100" s="155"/>
      <c r="L2100" s="151"/>
      <c r="M2100" s="156"/>
      <c r="T2100" s="157"/>
      <c r="AT2100" s="152" t="s">
        <v>176</v>
      </c>
      <c r="AU2100" s="152" t="s">
        <v>84</v>
      </c>
      <c r="AV2100" s="13" t="s">
        <v>84</v>
      </c>
      <c r="AW2100" s="13" t="s">
        <v>37</v>
      </c>
      <c r="AX2100" s="13" t="s">
        <v>75</v>
      </c>
      <c r="AY2100" s="152" t="s">
        <v>165</v>
      </c>
    </row>
    <row r="2101" spans="2:65" s="14" customFormat="1">
      <c r="B2101" s="158"/>
      <c r="D2101" s="145" t="s">
        <v>176</v>
      </c>
      <c r="E2101" s="159" t="s">
        <v>19</v>
      </c>
      <c r="F2101" s="160" t="s">
        <v>179</v>
      </c>
      <c r="H2101" s="161">
        <v>54.59</v>
      </c>
      <c r="I2101" s="162"/>
      <c r="L2101" s="158"/>
      <c r="M2101" s="163"/>
      <c r="T2101" s="164"/>
      <c r="AT2101" s="159" t="s">
        <v>176</v>
      </c>
      <c r="AU2101" s="159" t="s">
        <v>84</v>
      </c>
      <c r="AV2101" s="14" t="s">
        <v>172</v>
      </c>
      <c r="AW2101" s="14" t="s">
        <v>37</v>
      </c>
      <c r="AX2101" s="14" t="s">
        <v>14</v>
      </c>
      <c r="AY2101" s="159" t="s">
        <v>165</v>
      </c>
    </row>
    <row r="2102" spans="2:65" s="1" customFormat="1" ht="21.75" customHeight="1">
      <c r="B2102" s="32"/>
      <c r="C2102" s="165" t="s">
        <v>2359</v>
      </c>
      <c r="D2102" s="165" t="s">
        <v>349</v>
      </c>
      <c r="E2102" s="166" t="s">
        <v>2360</v>
      </c>
      <c r="F2102" s="167" t="s">
        <v>2361</v>
      </c>
      <c r="G2102" s="168" t="s">
        <v>170</v>
      </c>
      <c r="H2102" s="169">
        <v>57.32</v>
      </c>
      <c r="I2102" s="170"/>
      <c r="J2102" s="171">
        <f>ROUND(I2102*H2102,2)</f>
        <v>0</v>
      </c>
      <c r="K2102" s="167" t="s">
        <v>19</v>
      </c>
      <c r="L2102" s="172"/>
      <c r="M2102" s="173" t="s">
        <v>19</v>
      </c>
      <c r="N2102" s="174" t="s">
        <v>46</v>
      </c>
      <c r="P2102" s="136">
        <f>O2102*H2102</f>
        <v>0</v>
      </c>
      <c r="Q2102" s="136">
        <v>0.12</v>
      </c>
      <c r="R2102" s="136">
        <f>Q2102*H2102</f>
        <v>6.8784000000000001</v>
      </c>
      <c r="S2102" s="136">
        <v>0</v>
      </c>
      <c r="T2102" s="137">
        <f>S2102*H2102</f>
        <v>0</v>
      </c>
      <c r="AR2102" s="138" t="s">
        <v>380</v>
      </c>
      <c r="AT2102" s="138" t="s">
        <v>349</v>
      </c>
      <c r="AU2102" s="138" t="s">
        <v>84</v>
      </c>
      <c r="AY2102" s="17" t="s">
        <v>165</v>
      </c>
      <c r="BE2102" s="139">
        <f>IF(N2102="základní",J2102,0)</f>
        <v>0</v>
      </c>
      <c r="BF2102" s="139">
        <f>IF(N2102="snížená",J2102,0)</f>
        <v>0</v>
      </c>
      <c r="BG2102" s="139">
        <f>IF(N2102="zákl. přenesená",J2102,0)</f>
        <v>0</v>
      </c>
      <c r="BH2102" s="139">
        <f>IF(N2102="sníž. přenesená",J2102,0)</f>
        <v>0</v>
      </c>
      <c r="BI2102" s="139">
        <f>IF(N2102="nulová",J2102,0)</f>
        <v>0</v>
      </c>
      <c r="BJ2102" s="17" t="s">
        <v>14</v>
      </c>
      <c r="BK2102" s="139">
        <f>ROUND(I2102*H2102,2)</f>
        <v>0</v>
      </c>
      <c r="BL2102" s="17" t="s">
        <v>277</v>
      </c>
      <c r="BM2102" s="138" t="s">
        <v>2362</v>
      </c>
    </row>
    <row r="2103" spans="2:65" s="13" customFormat="1">
      <c r="B2103" s="151"/>
      <c r="D2103" s="145" t="s">
        <v>176</v>
      </c>
      <c r="F2103" s="153" t="s">
        <v>2363</v>
      </c>
      <c r="H2103" s="154">
        <v>57.32</v>
      </c>
      <c r="I2103" s="155"/>
      <c r="L2103" s="151"/>
      <c r="M2103" s="156"/>
      <c r="T2103" s="157"/>
      <c r="AT2103" s="152" t="s">
        <v>176</v>
      </c>
      <c r="AU2103" s="152" t="s">
        <v>84</v>
      </c>
      <c r="AV2103" s="13" t="s">
        <v>84</v>
      </c>
      <c r="AW2103" s="13" t="s">
        <v>4</v>
      </c>
      <c r="AX2103" s="13" t="s">
        <v>14</v>
      </c>
      <c r="AY2103" s="152" t="s">
        <v>165</v>
      </c>
    </row>
    <row r="2104" spans="2:65" s="1" customFormat="1" ht="49.2" customHeight="1">
      <c r="B2104" s="32"/>
      <c r="C2104" s="127" t="s">
        <v>2364</v>
      </c>
      <c r="D2104" s="127" t="s">
        <v>167</v>
      </c>
      <c r="E2104" s="128" t="s">
        <v>2365</v>
      </c>
      <c r="F2104" s="129" t="s">
        <v>2366</v>
      </c>
      <c r="G2104" s="130" t="s">
        <v>307</v>
      </c>
      <c r="H2104" s="131">
        <v>7.0090000000000003</v>
      </c>
      <c r="I2104" s="132"/>
      <c r="J2104" s="133">
        <f>ROUND(I2104*H2104,2)</f>
        <v>0</v>
      </c>
      <c r="K2104" s="129" t="s">
        <v>171</v>
      </c>
      <c r="L2104" s="32"/>
      <c r="M2104" s="134" t="s">
        <v>19</v>
      </c>
      <c r="N2104" s="135" t="s">
        <v>46</v>
      </c>
      <c r="P2104" s="136">
        <f>O2104*H2104</f>
        <v>0</v>
      </c>
      <c r="Q2104" s="136">
        <v>0</v>
      </c>
      <c r="R2104" s="136">
        <f>Q2104*H2104</f>
        <v>0</v>
      </c>
      <c r="S2104" s="136">
        <v>0</v>
      </c>
      <c r="T2104" s="137">
        <f>S2104*H2104</f>
        <v>0</v>
      </c>
      <c r="AR2104" s="138" t="s">
        <v>277</v>
      </c>
      <c r="AT2104" s="138" t="s">
        <v>167</v>
      </c>
      <c r="AU2104" s="138" t="s">
        <v>84</v>
      </c>
      <c r="AY2104" s="17" t="s">
        <v>165</v>
      </c>
      <c r="BE2104" s="139">
        <f>IF(N2104="základní",J2104,0)</f>
        <v>0</v>
      </c>
      <c r="BF2104" s="139">
        <f>IF(N2104="snížená",J2104,0)</f>
        <v>0</v>
      </c>
      <c r="BG2104" s="139">
        <f>IF(N2104="zákl. přenesená",J2104,0)</f>
        <v>0</v>
      </c>
      <c r="BH2104" s="139">
        <f>IF(N2104="sníž. přenesená",J2104,0)</f>
        <v>0</v>
      </c>
      <c r="BI2104" s="139">
        <f>IF(N2104="nulová",J2104,0)</f>
        <v>0</v>
      </c>
      <c r="BJ2104" s="17" t="s">
        <v>14</v>
      </c>
      <c r="BK2104" s="139">
        <f>ROUND(I2104*H2104,2)</f>
        <v>0</v>
      </c>
      <c r="BL2104" s="17" t="s">
        <v>277</v>
      </c>
      <c r="BM2104" s="138" t="s">
        <v>2367</v>
      </c>
    </row>
    <row r="2105" spans="2:65" s="1" customFormat="1">
      <c r="B2105" s="32"/>
      <c r="D2105" s="140" t="s">
        <v>174</v>
      </c>
      <c r="F2105" s="141" t="s">
        <v>2368</v>
      </c>
      <c r="I2105" s="142"/>
      <c r="L2105" s="32"/>
      <c r="M2105" s="143"/>
      <c r="T2105" s="53"/>
      <c r="AT2105" s="17" t="s">
        <v>174</v>
      </c>
      <c r="AU2105" s="17" t="s">
        <v>84</v>
      </c>
    </row>
    <row r="2106" spans="2:65" s="11" customFormat="1" ht="22.95" customHeight="1">
      <c r="B2106" s="115"/>
      <c r="D2106" s="116" t="s">
        <v>74</v>
      </c>
      <c r="E2106" s="125" t="s">
        <v>2369</v>
      </c>
      <c r="F2106" s="125" t="s">
        <v>2370</v>
      </c>
      <c r="I2106" s="118"/>
      <c r="J2106" s="126">
        <f>BK2106</f>
        <v>0</v>
      </c>
      <c r="L2106" s="115"/>
      <c r="M2106" s="120"/>
      <c r="P2106" s="121">
        <f>SUM(P2107:P2143)</f>
        <v>0</v>
      </c>
      <c r="R2106" s="121">
        <f>SUM(R2107:R2143)</f>
        <v>1.635E-2</v>
      </c>
      <c r="T2106" s="122">
        <f>SUM(T2107:T2143)</f>
        <v>6.9209999999999994E-2</v>
      </c>
      <c r="AR2106" s="116" t="s">
        <v>84</v>
      </c>
      <c r="AT2106" s="123" t="s">
        <v>74</v>
      </c>
      <c r="AU2106" s="123" t="s">
        <v>14</v>
      </c>
      <c r="AY2106" s="116" t="s">
        <v>165</v>
      </c>
      <c r="BK2106" s="124">
        <f>SUM(BK2107:BK2143)</f>
        <v>0</v>
      </c>
    </row>
    <row r="2107" spans="2:65" s="1" customFormat="1" ht="21.75" customHeight="1">
      <c r="B2107" s="32"/>
      <c r="C2107" s="127" t="s">
        <v>2371</v>
      </c>
      <c r="D2107" s="127" t="s">
        <v>167</v>
      </c>
      <c r="E2107" s="128" t="s">
        <v>2372</v>
      </c>
      <c r="F2107" s="129" t="s">
        <v>2373</v>
      </c>
      <c r="G2107" s="130" t="s">
        <v>700</v>
      </c>
      <c r="H2107" s="131">
        <v>20</v>
      </c>
      <c r="I2107" s="132"/>
      <c r="J2107" s="133">
        <f t="shared" ref="J2107:J2116" si="30">ROUND(I2107*H2107,2)</f>
        <v>0</v>
      </c>
      <c r="K2107" s="129" t="s">
        <v>19</v>
      </c>
      <c r="L2107" s="32"/>
      <c r="M2107" s="134" t="s">
        <v>19</v>
      </c>
      <c r="N2107" s="135" t="s">
        <v>46</v>
      </c>
      <c r="P2107" s="136">
        <f t="shared" ref="P2107:P2116" si="31">O2107*H2107</f>
        <v>0</v>
      </c>
      <c r="Q2107" s="136">
        <v>0</v>
      </c>
      <c r="R2107" s="136">
        <f t="shared" ref="R2107:R2116" si="32">Q2107*H2107</f>
        <v>0</v>
      </c>
      <c r="S2107" s="136">
        <v>0</v>
      </c>
      <c r="T2107" s="137">
        <f t="shared" ref="T2107:T2116" si="33">S2107*H2107</f>
        <v>0</v>
      </c>
      <c r="AR2107" s="138" t="s">
        <v>277</v>
      </c>
      <c r="AT2107" s="138" t="s">
        <v>167</v>
      </c>
      <c r="AU2107" s="138" t="s">
        <v>84</v>
      </c>
      <c r="AY2107" s="17" t="s">
        <v>165</v>
      </c>
      <c r="BE2107" s="139">
        <f t="shared" ref="BE2107:BE2116" si="34">IF(N2107="základní",J2107,0)</f>
        <v>0</v>
      </c>
      <c r="BF2107" s="139">
        <f t="shared" ref="BF2107:BF2116" si="35">IF(N2107="snížená",J2107,0)</f>
        <v>0</v>
      </c>
      <c r="BG2107" s="139">
        <f t="shared" ref="BG2107:BG2116" si="36">IF(N2107="zákl. přenesená",J2107,0)</f>
        <v>0</v>
      </c>
      <c r="BH2107" s="139">
        <f t="shared" ref="BH2107:BH2116" si="37">IF(N2107="sníž. přenesená",J2107,0)</f>
        <v>0</v>
      </c>
      <c r="BI2107" s="139">
        <f t="shared" ref="BI2107:BI2116" si="38">IF(N2107="nulová",J2107,0)</f>
        <v>0</v>
      </c>
      <c r="BJ2107" s="17" t="s">
        <v>14</v>
      </c>
      <c r="BK2107" s="139">
        <f t="shared" ref="BK2107:BK2116" si="39">ROUND(I2107*H2107,2)</f>
        <v>0</v>
      </c>
      <c r="BL2107" s="17" t="s">
        <v>277</v>
      </c>
      <c r="BM2107" s="138" t="s">
        <v>2374</v>
      </c>
    </row>
    <row r="2108" spans="2:65" s="1" customFormat="1" ht="21.75" customHeight="1">
      <c r="B2108" s="32"/>
      <c r="C2108" s="127" t="s">
        <v>2375</v>
      </c>
      <c r="D2108" s="127" t="s">
        <v>167</v>
      </c>
      <c r="E2108" s="128" t="s">
        <v>2376</v>
      </c>
      <c r="F2108" s="129" t="s">
        <v>2377</v>
      </c>
      <c r="G2108" s="130" t="s">
        <v>700</v>
      </c>
      <c r="H2108" s="131">
        <v>53</v>
      </c>
      <c r="I2108" s="132"/>
      <c r="J2108" s="133">
        <f t="shared" si="30"/>
        <v>0</v>
      </c>
      <c r="K2108" s="129" t="s">
        <v>19</v>
      </c>
      <c r="L2108" s="32"/>
      <c r="M2108" s="134" t="s">
        <v>19</v>
      </c>
      <c r="N2108" s="135" t="s">
        <v>46</v>
      </c>
      <c r="P2108" s="136">
        <f t="shared" si="31"/>
        <v>0</v>
      </c>
      <c r="Q2108" s="136">
        <v>0</v>
      </c>
      <c r="R2108" s="136">
        <f t="shared" si="32"/>
        <v>0</v>
      </c>
      <c r="S2108" s="136">
        <v>0</v>
      </c>
      <c r="T2108" s="137">
        <f t="shared" si="33"/>
        <v>0</v>
      </c>
      <c r="AR2108" s="138" t="s">
        <v>277</v>
      </c>
      <c r="AT2108" s="138" t="s">
        <v>167</v>
      </c>
      <c r="AU2108" s="138" t="s">
        <v>84</v>
      </c>
      <c r="AY2108" s="17" t="s">
        <v>165</v>
      </c>
      <c r="BE2108" s="139">
        <f t="shared" si="34"/>
        <v>0</v>
      </c>
      <c r="BF2108" s="139">
        <f t="shared" si="35"/>
        <v>0</v>
      </c>
      <c r="BG2108" s="139">
        <f t="shared" si="36"/>
        <v>0</v>
      </c>
      <c r="BH2108" s="139">
        <f t="shared" si="37"/>
        <v>0</v>
      </c>
      <c r="BI2108" s="139">
        <f t="shared" si="38"/>
        <v>0</v>
      </c>
      <c r="BJ2108" s="17" t="s">
        <v>14</v>
      </c>
      <c r="BK2108" s="139">
        <f t="shared" si="39"/>
        <v>0</v>
      </c>
      <c r="BL2108" s="17" t="s">
        <v>277</v>
      </c>
      <c r="BM2108" s="138" t="s">
        <v>2378</v>
      </c>
    </row>
    <row r="2109" spans="2:65" s="1" customFormat="1" ht="21.75" customHeight="1">
      <c r="B2109" s="32"/>
      <c r="C2109" s="127" t="s">
        <v>2379</v>
      </c>
      <c r="D2109" s="127" t="s">
        <v>167</v>
      </c>
      <c r="E2109" s="128" t="s">
        <v>2380</v>
      </c>
      <c r="F2109" s="129" t="s">
        <v>2381</v>
      </c>
      <c r="G2109" s="130" t="s">
        <v>700</v>
      </c>
      <c r="H2109" s="131">
        <v>10</v>
      </c>
      <c r="I2109" s="132"/>
      <c r="J2109" s="133">
        <f t="shared" si="30"/>
        <v>0</v>
      </c>
      <c r="K2109" s="129" t="s">
        <v>19</v>
      </c>
      <c r="L2109" s="32"/>
      <c r="M2109" s="134" t="s">
        <v>19</v>
      </c>
      <c r="N2109" s="135" t="s">
        <v>46</v>
      </c>
      <c r="P2109" s="136">
        <f t="shared" si="31"/>
        <v>0</v>
      </c>
      <c r="Q2109" s="136">
        <v>0</v>
      </c>
      <c r="R2109" s="136">
        <f t="shared" si="32"/>
        <v>0</v>
      </c>
      <c r="S2109" s="136">
        <v>0</v>
      </c>
      <c r="T2109" s="137">
        <f t="shared" si="33"/>
        <v>0</v>
      </c>
      <c r="AR2109" s="138" t="s">
        <v>277</v>
      </c>
      <c r="AT2109" s="138" t="s">
        <v>167</v>
      </c>
      <c r="AU2109" s="138" t="s">
        <v>84</v>
      </c>
      <c r="AY2109" s="17" t="s">
        <v>165</v>
      </c>
      <c r="BE2109" s="139">
        <f t="shared" si="34"/>
        <v>0</v>
      </c>
      <c r="BF2109" s="139">
        <f t="shared" si="35"/>
        <v>0</v>
      </c>
      <c r="BG2109" s="139">
        <f t="shared" si="36"/>
        <v>0</v>
      </c>
      <c r="BH2109" s="139">
        <f t="shared" si="37"/>
        <v>0</v>
      </c>
      <c r="BI2109" s="139">
        <f t="shared" si="38"/>
        <v>0</v>
      </c>
      <c r="BJ2109" s="17" t="s">
        <v>14</v>
      </c>
      <c r="BK2109" s="139">
        <f t="shared" si="39"/>
        <v>0</v>
      </c>
      <c r="BL2109" s="17" t="s">
        <v>277</v>
      </c>
      <c r="BM2109" s="138" t="s">
        <v>2382</v>
      </c>
    </row>
    <row r="2110" spans="2:65" s="1" customFormat="1" ht="16.5" customHeight="1">
      <c r="B2110" s="32"/>
      <c r="C2110" s="127" t="s">
        <v>2383</v>
      </c>
      <c r="D2110" s="127" t="s">
        <v>167</v>
      </c>
      <c r="E2110" s="128" t="s">
        <v>2384</v>
      </c>
      <c r="F2110" s="129" t="s">
        <v>2385</v>
      </c>
      <c r="G2110" s="130" t="s">
        <v>700</v>
      </c>
      <c r="H2110" s="131">
        <v>20</v>
      </c>
      <c r="I2110" s="132"/>
      <c r="J2110" s="133">
        <f t="shared" si="30"/>
        <v>0</v>
      </c>
      <c r="K2110" s="129" t="s">
        <v>19</v>
      </c>
      <c r="L2110" s="32"/>
      <c r="M2110" s="134" t="s">
        <v>19</v>
      </c>
      <c r="N2110" s="135" t="s">
        <v>46</v>
      </c>
      <c r="P2110" s="136">
        <f t="shared" si="31"/>
        <v>0</v>
      </c>
      <c r="Q2110" s="136">
        <v>0</v>
      </c>
      <c r="R2110" s="136">
        <f t="shared" si="32"/>
        <v>0</v>
      </c>
      <c r="S2110" s="136">
        <v>0</v>
      </c>
      <c r="T2110" s="137">
        <f t="shared" si="33"/>
        <v>0</v>
      </c>
      <c r="AR2110" s="138" t="s">
        <v>277</v>
      </c>
      <c r="AT2110" s="138" t="s">
        <v>167</v>
      </c>
      <c r="AU2110" s="138" t="s">
        <v>84</v>
      </c>
      <c r="AY2110" s="17" t="s">
        <v>165</v>
      </c>
      <c r="BE2110" s="139">
        <f t="shared" si="34"/>
        <v>0</v>
      </c>
      <c r="BF2110" s="139">
        <f t="shared" si="35"/>
        <v>0</v>
      </c>
      <c r="BG2110" s="139">
        <f t="shared" si="36"/>
        <v>0</v>
      </c>
      <c r="BH2110" s="139">
        <f t="shared" si="37"/>
        <v>0</v>
      </c>
      <c r="BI2110" s="139">
        <f t="shared" si="38"/>
        <v>0</v>
      </c>
      <c r="BJ2110" s="17" t="s">
        <v>14</v>
      </c>
      <c r="BK2110" s="139">
        <f t="shared" si="39"/>
        <v>0</v>
      </c>
      <c r="BL2110" s="17" t="s">
        <v>277</v>
      </c>
      <c r="BM2110" s="138" t="s">
        <v>2386</v>
      </c>
    </row>
    <row r="2111" spans="2:65" s="1" customFormat="1" ht="16.5" customHeight="1">
      <c r="B2111" s="32"/>
      <c r="C2111" s="127" t="s">
        <v>2387</v>
      </c>
      <c r="D2111" s="127" t="s">
        <v>167</v>
      </c>
      <c r="E2111" s="128" t="s">
        <v>2388</v>
      </c>
      <c r="F2111" s="129" t="s">
        <v>2389</v>
      </c>
      <c r="G2111" s="130" t="s">
        <v>700</v>
      </c>
      <c r="H2111" s="131">
        <v>15</v>
      </c>
      <c r="I2111" s="132"/>
      <c r="J2111" s="133">
        <f t="shared" si="30"/>
        <v>0</v>
      </c>
      <c r="K2111" s="129" t="s">
        <v>19</v>
      </c>
      <c r="L2111" s="32"/>
      <c r="M2111" s="134" t="s">
        <v>19</v>
      </c>
      <c r="N2111" s="135" t="s">
        <v>46</v>
      </c>
      <c r="P2111" s="136">
        <f t="shared" si="31"/>
        <v>0</v>
      </c>
      <c r="Q2111" s="136">
        <v>0</v>
      </c>
      <c r="R2111" s="136">
        <f t="shared" si="32"/>
        <v>0</v>
      </c>
      <c r="S2111" s="136">
        <v>0</v>
      </c>
      <c r="T2111" s="137">
        <f t="shared" si="33"/>
        <v>0</v>
      </c>
      <c r="AR2111" s="138" t="s">
        <v>277</v>
      </c>
      <c r="AT2111" s="138" t="s">
        <v>167</v>
      </c>
      <c r="AU2111" s="138" t="s">
        <v>84</v>
      </c>
      <c r="AY2111" s="17" t="s">
        <v>165</v>
      </c>
      <c r="BE2111" s="139">
        <f t="shared" si="34"/>
        <v>0</v>
      </c>
      <c r="BF2111" s="139">
        <f t="shared" si="35"/>
        <v>0</v>
      </c>
      <c r="BG2111" s="139">
        <f t="shared" si="36"/>
        <v>0</v>
      </c>
      <c r="BH2111" s="139">
        <f t="shared" si="37"/>
        <v>0</v>
      </c>
      <c r="BI2111" s="139">
        <f t="shared" si="38"/>
        <v>0</v>
      </c>
      <c r="BJ2111" s="17" t="s">
        <v>14</v>
      </c>
      <c r="BK2111" s="139">
        <f t="shared" si="39"/>
        <v>0</v>
      </c>
      <c r="BL2111" s="17" t="s">
        <v>277</v>
      </c>
      <c r="BM2111" s="138" t="s">
        <v>2390</v>
      </c>
    </row>
    <row r="2112" spans="2:65" s="1" customFormat="1" ht="16.5" customHeight="1">
      <c r="B2112" s="32"/>
      <c r="C2112" s="127" t="s">
        <v>2391</v>
      </c>
      <c r="D2112" s="127" t="s">
        <v>167</v>
      </c>
      <c r="E2112" s="128" t="s">
        <v>2392</v>
      </c>
      <c r="F2112" s="129" t="s">
        <v>2393</v>
      </c>
      <c r="G2112" s="130" t="s">
        <v>700</v>
      </c>
      <c r="H2112" s="131">
        <v>40</v>
      </c>
      <c r="I2112" s="132"/>
      <c r="J2112" s="133">
        <f t="shared" si="30"/>
        <v>0</v>
      </c>
      <c r="K2112" s="129" t="s">
        <v>19</v>
      </c>
      <c r="L2112" s="32"/>
      <c r="M2112" s="134" t="s">
        <v>19</v>
      </c>
      <c r="N2112" s="135" t="s">
        <v>46</v>
      </c>
      <c r="P2112" s="136">
        <f t="shared" si="31"/>
        <v>0</v>
      </c>
      <c r="Q2112" s="136">
        <v>0</v>
      </c>
      <c r="R2112" s="136">
        <f t="shared" si="32"/>
        <v>0</v>
      </c>
      <c r="S2112" s="136">
        <v>0</v>
      </c>
      <c r="T2112" s="137">
        <f t="shared" si="33"/>
        <v>0</v>
      </c>
      <c r="AR2112" s="138" t="s">
        <v>277</v>
      </c>
      <c r="AT2112" s="138" t="s">
        <v>167</v>
      </c>
      <c r="AU2112" s="138" t="s">
        <v>84</v>
      </c>
      <c r="AY2112" s="17" t="s">
        <v>165</v>
      </c>
      <c r="BE2112" s="139">
        <f t="shared" si="34"/>
        <v>0</v>
      </c>
      <c r="BF2112" s="139">
        <f t="shared" si="35"/>
        <v>0</v>
      </c>
      <c r="BG2112" s="139">
        <f t="shared" si="36"/>
        <v>0</v>
      </c>
      <c r="BH2112" s="139">
        <f t="shared" si="37"/>
        <v>0</v>
      </c>
      <c r="BI2112" s="139">
        <f t="shared" si="38"/>
        <v>0</v>
      </c>
      <c r="BJ2112" s="17" t="s">
        <v>14</v>
      </c>
      <c r="BK2112" s="139">
        <f t="shared" si="39"/>
        <v>0</v>
      </c>
      <c r="BL2112" s="17" t="s">
        <v>277</v>
      </c>
      <c r="BM2112" s="138" t="s">
        <v>2394</v>
      </c>
    </row>
    <row r="2113" spans="2:65" s="1" customFormat="1" ht="16.5" customHeight="1">
      <c r="B2113" s="32"/>
      <c r="C2113" s="127" t="s">
        <v>2395</v>
      </c>
      <c r="D2113" s="127" t="s">
        <v>167</v>
      </c>
      <c r="E2113" s="128" t="s">
        <v>2396</v>
      </c>
      <c r="F2113" s="129" t="s">
        <v>2397</v>
      </c>
      <c r="G2113" s="130" t="s">
        <v>700</v>
      </c>
      <c r="H2113" s="131">
        <v>5</v>
      </c>
      <c r="I2113" s="132"/>
      <c r="J2113" s="133">
        <f t="shared" si="30"/>
        <v>0</v>
      </c>
      <c r="K2113" s="129" t="s">
        <v>19</v>
      </c>
      <c r="L2113" s="32"/>
      <c r="M2113" s="134" t="s">
        <v>19</v>
      </c>
      <c r="N2113" s="135" t="s">
        <v>46</v>
      </c>
      <c r="P2113" s="136">
        <f t="shared" si="31"/>
        <v>0</v>
      </c>
      <c r="Q2113" s="136">
        <v>0</v>
      </c>
      <c r="R2113" s="136">
        <f t="shared" si="32"/>
        <v>0</v>
      </c>
      <c r="S2113" s="136">
        <v>0</v>
      </c>
      <c r="T2113" s="137">
        <f t="shared" si="33"/>
        <v>0</v>
      </c>
      <c r="AR2113" s="138" t="s">
        <v>277</v>
      </c>
      <c r="AT2113" s="138" t="s">
        <v>167</v>
      </c>
      <c r="AU2113" s="138" t="s">
        <v>84</v>
      </c>
      <c r="AY2113" s="17" t="s">
        <v>165</v>
      </c>
      <c r="BE2113" s="139">
        <f t="shared" si="34"/>
        <v>0</v>
      </c>
      <c r="BF2113" s="139">
        <f t="shared" si="35"/>
        <v>0</v>
      </c>
      <c r="BG2113" s="139">
        <f t="shared" si="36"/>
        <v>0</v>
      </c>
      <c r="BH2113" s="139">
        <f t="shared" si="37"/>
        <v>0</v>
      </c>
      <c r="BI2113" s="139">
        <f t="shared" si="38"/>
        <v>0</v>
      </c>
      <c r="BJ2113" s="17" t="s">
        <v>14</v>
      </c>
      <c r="BK2113" s="139">
        <f t="shared" si="39"/>
        <v>0</v>
      </c>
      <c r="BL2113" s="17" t="s">
        <v>277</v>
      </c>
      <c r="BM2113" s="138" t="s">
        <v>2398</v>
      </c>
    </row>
    <row r="2114" spans="2:65" s="1" customFormat="1" ht="16.5" customHeight="1">
      <c r="B2114" s="32"/>
      <c r="C2114" s="127" t="s">
        <v>2399</v>
      </c>
      <c r="D2114" s="127" t="s">
        <v>167</v>
      </c>
      <c r="E2114" s="128" t="s">
        <v>2400</v>
      </c>
      <c r="F2114" s="129" t="s">
        <v>2401</v>
      </c>
      <c r="G2114" s="130" t="s">
        <v>182</v>
      </c>
      <c r="H2114" s="131">
        <v>13</v>
      </c>
      <c r="I2114" s="132"/>
      <c r="J2114" s="133">
        <f t="shared" si="30"/>
        <v>0</v>
      </c>
      <c r="K2114" s="129" t="s">
        <v>19</v>
      </c>
      <c r="L2114" s="32"/>
      <c r="M2114" s="134" t="s">
        <v>19</v>
      </c>
      <c r="N2114" s="135" t="s">
        <v>46</v>
      </c>
      <c r="P2114" s="136">
        <f t="shared" si="31"/>
        <v>0</v>
      </c>
      <c r="Q2114" s="136">
        <v>0</v>
      </c>
      <c r="R2114" s="136">
        <f t="shared" si="32"/>
        <v>0</v>
      </c>
      <c r="S2114" s="136">
        <v>0</v>
      </c>
      <c r="T2114" s="137">
        <f t="shared" si="33"/>
        <v>0</v>
      </c>
      <c r="AR2114" s="138" t="s">
        <v>277</v>
      </c>
      <c r="AT2114" s="138" t="s">
        <v>167</v>
      </c>
      <c r="AU2114" s="138" t="s">
        <v>84</v>
      </c>
      <c r="AY2114" s="17" t="s">
        <v>165</v>
      </c>
      <c r="BE2114" s="139">
        <f t="shared" si="34"/>
        <v>0</v>
      </c>
      <c r="BF2114" s="139">
        <f t="shared" si="35"/>
        <v>0</v>
      </c>
      <c r="BG2114" s="139">
        <f t="shared" si="36"/>
        <v>0</v>
      </c>
      <c r="BH2114" s="139">
        <f t="shared" si="37"/>
        <v>0</v>
      </c>
      <c r="BI2114" s="139">
        <f t="shared" si="38"/>
        <v>0</v>
      </c>
      <c r="BJ2114" s="17" t="s">
        <v>14</v>
      </c>
      <c r="BK2114" s="139">
        <f t="shared" si="39"/>
        <v>0</v>
      </c>
      <c r="BL2114" s="17" t="s">
        <v>277</v>
      </c>
      <c r="BM2114" s="138" t="s">
        <v>2402</v>
      </c>
    </row>
    <row r="2115" spans="2:65" s="1" customFormat="1" ht="21.75" customHeight="1">
      <c r="B2115" s="32"/>
      <c r="C2115" s="127" t="s">
        <v>2403</v>
      </c>
      <c r="D2115" s="127" t="s">
        <v>167</v>
      </c>
      <c r="E2115" s="128" t="s">
        <v>2404</v>
      </c>
      <c r="F2115" s="129" t="s">
        <v>2405</v>
      </c>
      <c r="G2115" s="130" t="s">
        <v>182</v>
      </c>
      <c r="H2115" s="131">
        <v>2</v>
      </c>
      <c r="I2115" s="132"/>
      <c r="J2115" s="133">
        <f t="shared" si="30"/>
        <v>0</v>
      </c>
      <c r="K2115" s="129" t="s">
        <v>19</v>
      </c>
      <c r="L2115" s="32"/>
      <c r="M2115" s="134" t="s">
        <v>19</v>
      </c>
      <c r="N2115" s="135" t="s">
        <v>46</v>
      </c>
      <c r="P2115" s="136">
        <f t="shared" si="31"/>
        <v>0</v>
      </c>
      <c r="Q2115" s="136">
        <v>0</v>
      </c>
      <c r="R2115" s="136">
        <f t="shared" si="32"/>
        <v>0</v>
      </c>
      <c r="S2115" s="136">
        <v>0</v>
      </c>
      <c r="T2115" s="137">
        <f t="shared" si="33"/>
        <v>0</v>
      </c>
      <c r="AR2115" s="138" t="s">
        <v>277</v>
      </c>
      <c r="AT2115" s="138" t="s">
        <v>167</v>
      </c>
      <c r="AU2115" s="138" t="s">
        <v>84</v>
      </c>
      <c r="AY2115" s="17" t="s">
        <v>165</v>
      </c>
      <c r="BE2115" s="139">
        <f t="shared" si="34"/>
        <v>0</v>
      </c>
      <c r="BF2115" s="139">
        <f t="shared" si="35"/>
        <v>0</v>
      </c>
      <c r="BG2115" s="139">
        <f t="shared" si="36"/>
        <v>0</v>
      </c>
      <c r="BH2115" s="139">
        <f t="shared" si="37"/>
        <v>0</v>
      </c>
      <c r="BI2115" s="139">
        <f t="shared" si="38"/>
        <v>0</v>
      </c>
      <c r="BJ2115" s="17" t="s">
        <v>14</v>
      </c>
      <c r="BK2115" s="139">
        <f t="shared" si="39"/>
        <v>0</v>
      </c>
      <c r="BL2115" s="17" t="s">
        <v>277</v>
      </c>
      <c r="BM2115" s="138" t="s">
        <v>2406</v>
      </c>
    </row>
    <row r="2116" spans="2:65" s="1" customFormat="1" ht="24.15" customHeight="1">
      <c r="B2116" s="32"/>
      <c r="C2116" s="127" t="s">
        <v>2407</v>
      </c>
      <c r="D2116" s="127" t="s">
        <v>167</v>
      </c>
      <c r="E2116" s="128" t="s">
        <v>2408</v>
      </c>
      <c r="F2116" s="129" t="s">
        <v>2409</v>
      </c>
      <c r="G2116" s="130" t="s">
        <v>182</v>
      </c>
      <c r="H2116" s="131">
        <v>3</v>
      </c>
      <c r="I2116" s="132"/>
      <c r="J2116" s="133">
        <f t="shared" si="30"/>
        <v>0</v>
      </c>
      <c r="K2116" s="129" t="s">
        <v>171</v>
      </c>
      <c r="L2116" s="32"/>
      <c r="M2116" s="134" t="s">
        <v>19</v>
      </c>
      <c r="N2116" s="135" t="s">
        <v>46</v>
      </c>
      <c r="P2116" s="136">
        <f t="shared" si="31"/>
        <v>0</v>
      </c>
      <c r="Q2116" s="136">
        <v>0</v>
      </c>
      <c r="R2116" s="136">
        <f t="shared" si="32"/>
        <v>0</v>
      </c>
      <c r="S2116" s="136">
        <v>2.307E-2</v>
      </c>
      <c r="T2116" s="137">
        <f t="shared" si="33"/>
        <v>6.9209999999999994E-2</v>
      </c>
      <c r="AR2116" s="138" t="s">
        <v>277</v>
      </c>
      <c r="AT2116" s="138" t="s">
        <v>167</v>
      </c>
      <c r="AU2116" s="138" t="s">
        <v>84</v>
      </c>
      <c r="AY2116" s="17" t="s">
        <v>165</v>
      </c>
      <c r="BE2116" s="139">
        <f t="shared" si="34"/>
        <v>0</v>
      </c>
      <c r="BF2116" s="139">
        <f t="shared" si="35"/>
        <v>0</v>
      </c>
      <c r="BG2116" s="139">
        <f t="shared" si="36"/>
        <v>0</v>
      </c>
      <c r="BH2116" s="139">
        <f t="shared" si="37"/>
        <v>0</v>
      </c>
      <c r="BI2116" s="139">
        <f t="shared" si="38"/>
        <v>0</v>
      </c>
      <c r="BJ2116" s="17" t="s">
        <v>14</v>
      </c>
      <c r="BK2116" s="139">
        <f t="shared" si="39"/>
        <v>0</v>
      </c>
      <c r="BL2116" s="17" t="s">
        <v>277</v>
      </c>
      <c r="BM2116" s="138" t="s">
        <v>2410</v>
      </c>
    </row>
    <row r="2117" spans="2:65" s="1" customFormat="1">
      <c r="B2117" s="32"/>
      <c r="D2117" s="140" t="s">
        <v>174</v>
      </c>
      <c r="F2117" s="141" t="s">
        <v>2411</v>
      </c>
      <c r="I2117" s="142"/>
      <c r="L2117" s="32"/>
      <c r="M2117" s="143"/>
      <c r="T2117" s="53"/>
      <c r="AT2117" s="17" t="s">
        <v>174</v>
      </c>
      <c r="AU2117" s="17" t="s">
        <v>84</v>
      </c>
    </row>
    <row r="2118" spans="2:65" s="12" customFormat="1">
      <c r="B2118" s="144"/>
      <c r="D2118" s="145" t="s">
        <v>176</v>
      </c>
      <c r="E2118" s="146" t="s">
        <v>19</v>
      </c>
      <c r="F2118" s="147" t="s">
        <v>2412</v>
      </c>
      <c r="H2118" s="146" t="s">
        <v>19</v>
      </c>
      <c r="I2118" s="148"/>
      <c r="L2118" s="144"/>
      <c r="M2118" s="149"/>
      <c r="T2118" s="150"/>
      <c r="AT2118" s="146" t="s">
        <v>176</v>
      </c>
      <c r="AU2118" s="146" t="s">
        <v>84</v>
      </c>
      <c r="AV2118" s="12" t="s">
        <v>14</v>
      </c>
      <c r="AW2118" s="12" t="s">
        <v>37</v>
      </c>
      <c r="AX2118" s="12" t="s">
        <v>75</v>
      </c>
      <c r="AY2118" s="146" t="s">
        <v>165</v>
      </c>
    </row>
    <row r="2119" spans="2:65" s="13" customFormat="1">
      <c r="B2119" s="151"/>
      <c r="D2119" s="145" t="s">
        <v>176</v>
      </c>
      <c r="E2119" s="152" t="s">
        <v>19</v>
      </c>
      <c r="F2119" s="153" t="s">
        <v>187</v>
      </c>
      <c r="H2119" s="154">
        <v>3</v>
      </c>
      <c r="I2119" s="155"/>
      <c r="L2119" s="151"/>
      <c r="M2119" s="156"/>
      <c r="T2119" s="157"/>
      <c r="AT2119" s="152" t="s">
        <v>176</v>
      </c>
      <c r="AU2119" s="152" t="s">
        <v>84</v>
      </c>
      <c r="AV2119" s="13" t="s">
        <v>84</v>
      </c>
      <c r="AW2119" s="13" t="s">
        <v>37</v>
      </c>
      <c r="AX2119" s="13" t="s">
        <v>75</v>
      </c>
      <c r="AY2119" s="152" t="s">
        <v>165</v>
      </c>
    </row>
    <row r="2120" spans="2:65" s="14" customFormat="1">
      <c r="B2120" s="158"/>
      <c r="D2120" s="145" t="s">
        <v>176</v>
      </c>
      <c r="E2120" s="159" t="s">
        <v>19</v>
      </c>
      <c r="F2120" s="160" t="s">
        <v>179</v>
      </c>
      <c r="H2120" s="161">
        <v>3</v>
      </c>
      <c r="I2120" s="162"/>
      <c r="L2120" s="158"/>
      <c r="M2120" s="163"/>
      <c r="T2120" s="164"/>
      <c r="AT2120" s="159" t="s">
        <v>176</v>
      </c>
      <c r="AU2120" s="159" t="s">
        <v>84</v>
      </c>
      <c r="AV2120" s="14" t="s">
        <v>172</v>
      </c>
      <c r="AW2120" s="14" t="s">
        <v>37</v>
      </c>
      <c r="AX2120" s="14" t="s">
        <v>14</v>
      </c>
      <c r="AY2120" s="159" t="s">
        <v>165</v>
      </c>
    </row>
    <row r="2121" spans="2:65" s="1" customFormat="1" ht="24.15" customHeight="1">
      <c r="B2121" s="32"/>
      <c r="C2121" s="127" t="s">
        <v>2413</v>
      </c>
      <c r="D2121" s="127" t="s">
        <v>167</v>
      </c>
      <c r="E2121" s="128" t="s">
        <v>2414</v>
      </c>
      <c r="F2121" s="129" t="s">
        <v>2415</v>
      </c>
      <c r="G2121" s="130" t="s">
        <v>182</v>
      </c>
      <c r="H2121" s="131">
        <v>12</v>
      </c>
      <c r="I2121" s="132"/>
      <c r="J2121" s="133">
        <f>ROUND(I2121*H2121,2)</f>
        <v>0</v>
      </c>
      <c r="K2121" s="129" t="s">
        <v>19</v>
      </c>
      <c r="L2121" s="32"/>
      <c r="M2121" s="134" t="s">
        <v>19</v>
      </c>
      <c r="N2121" s="135" t="s">
        <v>46</v>
      </c>
      <c r="P2121" s="136">
        <f>O2121*H2121</f>
        <v>0</v>
      </c>
      <c r="Q2121" s="136">
        <v>0</v>
      </c>
      <c r="R2121" s="136">
        <f>Q2121*H2121</f>
        <v>0</v>
      </c>
      <c r="S2121" s="136">
        <v>0</v>
      </c>
      <c r="T2121" s="137">
        <f>S2121*H2121</f>
        <v>0</v>
      </c>
      <c r="AR2121" s="138" t="s">
        <v>277</v>
      </c>
      <c r="AT2121" s="138" t="s">
        <v>167</v>
      </c>
      <c r="AU2121" s="138" t="s">
        <v>84</v>
      </c>
      <c r="AY2121" s="17" t="s">
        <v>165</v>
      </c>
      <c r="BE2121" s="139">
        <f>IF(N2121="základní",J2121,0)</f>
        <v>0</v>
      </c>
      <c r="BF2121" s="139">
        <f>IF(N2121="snížená",J2121,0)</f>
        <v>0</v>
      </c>
      <c r="BG2121" s="139">
        <f>IF(N2121="zákl. přenesená",J2121,0)</f>
        <v>0</v>
      </c>
      <c r="BH2121" s="139">
        <f>IF(N2121="sníž. přenesená",J2121,0)</f>
        <v>0</v>
      </c>
      <c r="BI2121" s="139">
        <f>IF(N2121="nulová",J2121,0)</f>
        <v>0</v>
      </c>
      <c r="BJ2121" s="17" t="s">
        <v>14</v>
      </c>
      <c r="BK2121" s="139">
        <f>ROUND(I2121*H2121,2)</f>
        <v>0</v>
      </c>
      <c r="BL2121" s="17" t="s">
        <v>277</v>
      </c>
      <c r="BM2121" s="138" t="s">
        <v>2416</v>
      </c>
    </row>
    <row r="2122" spans="2:65" s="1" customFormat="1" ht="33" customHeight="1">
      <c r="B2122" s="32"/>
      <c r="C2122" s="127" t="s">
        <v>2417</v>
      </c>
      <c r="D2122" s="127" t="s">
        <v>167</v>
      </c>
      <c r="E2122" s="128" t="s">
        <v>2418</v>
      </c>
      <c r="F2122" s="129" t="s">
        <v>2419</v>
      </c>
      <c r="G2122" s="130" t="s">
        <v>700</v>
      </c>
      <c r="H2122" s="131">
        <v>7</v>
      </c>
      <c r="I2122" s="132"/>
      <c r="J2122" s="133">
        <f>ROUND(I2122*H2122,2)</f>
        <v>0</v>
      </c>
      <c r="K2122" s="129" t="s">
        <v>19</v>
      </c>
      <c r="L2122" s="32"/>
      <c r="M2122" s="134" t="s">
        <v>19</v>
      </c>
      <c r="N2122" s="135" t="s">
        <v>46</v>
      </c>
      <c r="P2122" s="136">
        <f>O2122*H2122</f>
        <v>0</v>
      </c>
      <c r="Q2122" s="136">
        <v>0</v>
      </c>
      <c r="R2122" s="136">
        <f>Q2122*H2122</f>
        <v>0</v>
      </c>
      <c r="S2122" s="136">
        <v>0</v>
      </c>
      <c r="T2122" s="137">
        <f>S2122*H2122</f>
        <v>0</v>
      </c>
      <c r="AR2122" s="138" t="s">
        <v>277</v>
      </c>
      <c r="AT2122" s="138" t="s">
        <v>167</v>
      </c>
      <c r="AU2122" s="138" t="s">
        <v>84</v>
      </c>
      <c r="AY2122" s="17" t="s">
        <v>165</v>
      </c>
      <c r="BE2122" s="139">
        <f>IF(N2122="základní",J2122,0)</f>
        <v>0</v>
      </c>
      <c r="BF2122" s="139">
        <f>IF(N2122="snížená",J2122,0)</f>
        <v>0</v>
      </c>
      <c r="BG2122" s="139">
        <f>IF(N2122="zákl. přenesená",J2122,0)</f>
        <v>0</v>
      </c>
      <c r="BH2122" s="139">
        <f>IF(N2122="sníž. přenesená",J2122,0)</f>
        <v>0</v>
      </c>
      <c r="BI2122" s="139">
        <f>IF(N2122="nulová",J2122,0)</f>
        <v>0</v>
      </c>
      <c r="BJ2122" s="17" t="s">
        <v>14</v>
      </c>
      <c r="BK2122" s="139">
        <f>ROUND(I2122*H2122,2)</f>
        <v>0</v>
      </c>
      <c r="BL2122" s="17" t="s">
        <v>277</v>
      </c>
      <c r="BM2122" s="138" t="s">
        <v>2420</v>
      </c>
    </row>
    <row r="2123" spans="2:65" s="1" customFormat="1" ht="37.950000000000003" customHeight="1">
      <c r="B2123" s="32"/>
      <c r="C2123" s="127" t="s">
        <v>2421</v>
      </c>
      <c r="D2123" s="127" t="s">
        <v>167</v>
      </c>
      <c r="E2123" s="128" t="s">
        <v>2422</v>
      </c>
      <c r="F2123" s="129" t="s">
        <v>2423</v>
      </c>
      <c r="G2123" s="130" t="s">
        <v>182</v>
      </c>
      <c r="H2123" s="131">
        <v>2</v>
      </c>
      <c r="I2123" s="132"/>
      <c r="J2123" s="133">
        <f>ROUND(I2123*H2123,2)</f>
        <v>0</v>
      </c>
      <c r="K2123" s="129" t="s">
        <v>19</v>
      </c>
      <c r="L2123" s="32"/>
      <c r="M2123" s="134" t="s">
        <v>19</v>
      </c>
      <c r="N2123" s="135" t="s">
        <v>46</v>
      </c>
      <c r="P2123" s="136">
        <f>O2123*H2123</f>
        <v>0</v>
      </c>
      <c r="Q2123" s="136">
        <v>0</v>
      </c>
      <c r="R2123" s="136">
        <f>Q2123*H2123</f>
        <v>0</v>
      </c>
      <c r="S2123" s="136">
        <v>0</v>
      </c>
      <c r="T2123" s="137">
        <f>S2123*H2123</f>
        <v>0</v>
      </c>
      <c r="AR2123" s="138" t="s">
        <v>277</v>
      </c>
      <c r="AT2123" s="138" t="s">
        <v>167</v>
      </c>
      <c r="AU2123" s="138" t="s">
        <v>84</v>
      </c>
      <c r="AY2123" s="17" t="s">
        <v>165</v>
      </c>
      <c r="BE2123" s="139">
        <f>IF(N2123="základní",J2123,0)</f>
        <v>0</v>
      </c>
      <c r="BF2123" s="139">
        <f>IF(N2123="snížená",J2123,0)</f>
        <v>0</v>
      </c>
      <c r="BG2123" s="139">
        <f>IF(N2123="zákl. přenesená",J2123,0)</f>
        <v>0</v>
      </c>
      <c r="BH2123" s="139">
        <f>IF(N2123="sníž. přenesená",J2123,0)</f>
        <v>0</v>
      </c>
      <c r="BI2123" s="139">
        <f>IF(N2123="nulová",J2123,0)</f>
        <v>0</v>
      </c>
      <c r="BJ2123" s="17" t="s">
        <v>14</v>
      </c>
      <c r="BK2123" s="139">
        <f>ROUND(I2123*H2123,2)</f>
        <v>0</v>
      </c>
      <c r="BL2123" s="17" t="s">
        <v>277</v>
      </c>
      <c r="BM2123" s="138" t="s">
        <v>2424</v>
      </c>
    </row>
    <row r="2124" spans="2:65" s="1" customFormat="1" ht="44.25" customHeight="1">
      <c r="B2124" s="32"/>
      <c r="C2124" s="127" t="s">
        <v>2425</v>
      </c>
      <c r="D2124" s="127" t="s">
        <v>167</v>
      </c>
      <c r="E2124" s="128" t="s">
        <v>2426</v>
      </c>
      <c r="F2124" s="129" t="s">
        <v>2427</v>
      </c>
      <c r="G2124" s="130" t="s">
        <v>182</v>
      </c>
      <c r="H2124" s="131">
        <v>3</v>
      </c>
      <c r="I2124" s="132"/>
      <c r="J2124" s="133">
        <f>ROUND(I2124*H2124,2)</f>
        <v>0</v>
      </c>
      <c r="K2124" s="129" t="s">
        <v>171</v>
      </c>
      <c r="L2124" s="32"/>
      <c r="M2124" s="134" t="s">
        <v>19</v>
      </c>
      <c r="N2124" s="135" t="s">
        <v>46</v>
      </c>
      <c r="P2124" s="136">
        <f>O2124*H2124</f>
        <v>0</v>
      </c>
      <c r="Q2124" s="136">
        <v>5.45E-3</v>
      </c>
      <c r="R2124" s="136">
        <f>Q2124*H2124</f>
        <v>1.635E-2</v>
      </c>
      <c r="S2124" s="136">
        <v>0</v>
      </c>
      <c r="T2124" s="137">
        <f>S2124*H2124</f>
        <v>0</v>
      </c>
      <c r="AR2124" s="138" t="s">
        <v>277</v>
      </c>
      <c r="AT2124" s="138" t="s">
        <v>167</v>
      </c>
      <c r="AU2124" s="138" t="s">
        <v>84</v>
      </c>
      <c r="AY2124" s="17" t="s">
        <v>165</v>
      </c>
      <c r="BE2124" s="139">
        <f>IF(N2124="základní",J2124,0)</f>
        <v>0</v>
      </c>
      <c r="BF2124" s="139">
        <f>IF(N2124="snížená",J2124,0)</f>
        <v>0</v>
      </c>
      <c r="BG2124" s="139">
        <f>IF(N2124="zákl. přenesená",J2124,0)</f>
        <v>0</v>
      </c>
      <c r="BH2124" s="139">
        <f>IF(N2124="sníž. přenesená",J2124,0)</f>
        <v>0</v>
      </c>
      <c r="BI2124" s="139">
        <f>IF(N2124="nulová",J2124,0)</f>
        <v>0</v>
      </c>
      <c r="BJ2124" s="17" t="s">
        <v>14</v>
      </c>
      <c r="BK2124" s="139">
        <f>ROUND(I2124*H2124,2)</f>
        <v>0</v>
      </c>
      <c r="BL2124" s="17" t="s">
        <v>277</v>
      </c>
      <c r="BM2124" s="138" t="s">
        <v>2428</v>
      </c>
    </row>
    <row r="2125" spans="2:65" s="1" customFormat="1">
      <c r="B2125" s="32"/>
      <c r="D2125" s="140" t="s">
        <v>174</v>
      </c>
      <c r="F2125" s="141" t="s">
        <v>2429</v>
      </c>
      <c r="I2125" s="142"/>
      <c r="L2125" s="32"/>
      <c r="M2125" s="143"/>
      <c r="T2125" s="53"/>
      <c r="AT2125" s="17" t="s">
        <v>174</v>
      </c>
      <c r="AU2125" s="17" t="s">
        <v>84</v>
      </c>
    </row>
    <row r="2126" spans="2:65" s="12" customFormat="1">
      <c r="B2126" s="144"/>
      <c r="D2126" s="145" t="s">
        <v>176</v>
      </c>
      <c r="E2126" s="146" t="s">
        <v>19</v>
      </c>
      <c r="F2126" s="147" t="s">
        <v>2412</v>
      </c>
      <c r="H2126" s="146" t="s">
        <v>19</v>
      </c>
      <c r="I2126" s="148"/>
      <c r="L2126" s="144"/>
      <c r="M2126" s="149"/>
      <c r="T2126" s="150"/>
      <c r="AT2126" s="146" t="s">
        <v>176</v>
      </c>
      <c r="AU2126" s="146" t="s">
        <v>84</v>
      </c>
      <c r="AV2126" s="12" t="s">
        <v>14</v>
      </c>
      <c r="AW2126" s="12" t="s">
        <v>37</v>
      </c>
      <c r="AX2126" s="12" t="s">
        <v>75</v>
      </c>
      <c r="AY2126" s="146" t="s">
        <v>165</v>
      </c>
    </row>
    <row r="2127" spans="2:65" s="13" customFormat="1">
      <c r="B2127" s="151"/>
      <c r="D2127" s="145" t="s">
        <v>176</v>
      </c>
      <c r="E2127" s="152" t="s">
        <v>19</v>
      </c>
      <c r="F2127" s="153" t="s">
        <v>187</v>
      </c>
      <c r="H2127" s="154">
        <v>3</v>
      </c>
      <c r="I2127" s="155"/>
      <c r="L2127" s="151"/>
      <c r="M2127" s="156"/>
      <c r="T2127" s="157"/>
      <c r="AT2127" s="152" t="s">
        <v>176</v>
      </c>
      <c r="AU2127" s="152" t="s">
        <v>84</v>
      </c>
      <c r="AV2127" s="13" t="s">
        <v>84</v>
      </c>
      <c r="AW2127" s="13" t="s">
        <v>37</v>
      </c>
      <c r="AX2127" s="13" t="s">
        <v>75</v>
      </c>
      <c r="AY2127" s="152" t="s">
        <v>165</v>
      </c>
    </row>
    <row r="2128" spans="2:65" s="14" customFormat="1">
      <c r="B2128" s="158"/>
      <c r="D2128" s="145" t="s">
        <v>176</v>
      </c>
      <c r="E2128" s="159" t="s">
        <v>19</v>
      </c>
      <c r="F2128" s="160" t="s">
        <v>179</v>
      </c>
      <c r="H2128" s="161">
        <v>3</v>
      </c>
      <c r="I2128" s="162"/>
      <c r="L2128" s="158"/>
      <c r="M2128" s="163"/>
      <c r="T2128" s="164"/>
      <c r="AT2128" s="159" t="s">
        <v>176</v>
      </c>
      <c r="AU2128" s="159" t="s">
        <v>84</v>
      </c>
      <c r="AV2128" s="14" t="s">
        <v>172</v>
      </c>
      <c r="AW2128" s="14" t="s">
        <v>37</v>
      </c>
      <c r="AX2128" s="14" t="s">
        <v>14</v>
      </c>
      <c r="AY2128" s="159" t="s">
        <v>165</v>
      </c>
    </row>
    <row r="2129" spans="2:65" s="1" customFormat="1" ht="16.5" customHeight="1">
      <c r="B2129" s="32"/>
      <c r="C2129" s="127" t="s">
        <v>2430</v>
      </c>
      <c r="D2129" s="127" t="s">
        <v>167</v>
      </c>
      <c r="E2129" s="128" t="s">
        <v>2431</v>
      </c>
      <c r="F2129" s="129" t="s">
        <v>2432</v>
      </c>
      <c r="G2129" s="130" t="s">
        <v>182</v>
      </c>
      <c r="H2129" s="131">
        <v>4</v>
      </c>
      <c r="I2129" s="132"/>
      <c r="J2129" s="133">
        <f>ROUND(I2129*H2129,2)</f>
        <v>0</v>
      </c>
      <c r="K2129" s="129" t="s">
        <v>19</v>
      </c>
      <c r="L2129" s="32"/>
      <c r="M2129" s="134" t="s">
        <v>19</v>
      </c>
      <c r="N2129" s="135" t="s">
        <v>46</v>
      </c>
      <c r="P2129" s="136">
        <f>O2129*H2129</f>
        <v>0</v>
      </c>
      <c r="Q2129" s="136">
        <v>0</v>
      </c>
      <c r="R2129" s="136">
        <f>Q2129*H2129</f>
        <v>0</v>
      </c>
      <c r="S2129" s="136">
        <v>0</v>
      </c>
      <c r="T2129" s="137">
        <f>S2129*H2129</f>
        <v>0</v>
      </c>
      <c r="AR2129" s="138" t="s">
        <v>277</v>
      </c>
      <c r="AT2129" s="138" t="s">
        <v>167</v>
      </c>
      <c r="AU2129" s="138" t="s">
        <v>84</v>
      </c>
      <c r="AY2129" s="17" t="s">
        <v>165</v>
      </c>
      <c r="BE2129" s="139">
        <f>IF(N2129="základní",J2129,0)</f>
        <v>0</v>
      </c>
      <c r="BF2129" s="139">
        <f>IF(N2129="snížená",J2129,0)</f>
        <v>0</v>
      </c>
      <c r="BG2129" s="139">
        <f>IF(N2129="zákl. přenesená",J2129,0)</f>
        <v>0</v>
      </c>
      <c r="BH2129" s="139">
        <f>IF(N2129="sníž. přenesená",J2129,0)</f>
        <v>0</v>
      </c>
      <c r="BI2129" s="139">
        <f>IF(N2129="nulová",J2129,0)</f>
        <v>0</v>
      </c>
      <c r="BJ2129" s="17" t="s">
        <v>14</v>
      </c>
      <c r="BK2129" s="139">
        <f>ROUND(I2129*H2129,2)</f>
        <v>0</v>
      </c>
      <c r="BL2129" s="17" t="s">
        <v>277</v>
      </c>
      <c r="BM2129" s="138" t="s">
        <v>2433</v>
      </c>
    </row>
    <row r="2130" spans="2:65" s="1" customFormat="1" ht="16.5" customHeight="1">
      <c r="B2130" s="32"/>
      <c r="C2130" s="127" t="s">
        <v>2434</v>
      </c>
      <c r="D2130" s="127" t="s">
        <v>167</v>
      </c>
      <c r="E2130" s="128" t="s">
        <v>2435</v>
      </c>
      <c r="F2130" s="129" t="s">
        <v>2436</v>
      </c>
      <c r="G2130" s="130" t="s">
        <v>182</v>
      </c>
      <c r="H2130" s="131">
        <v>1</v>
      </c>
      <c r="I2130" s="132"/>
      <c r="J2130" s="133">
        <f>ROUND(I2130*H2130,2)</f>
        <v>0</v>
      </c>
      <c r="K2130" s="129" t="s">
        <v>19</v>
      </c>
      <c r="L2130" s="32"/>
      <c r="M2130" s="134" t="s">
        <v>19</v>
      </c>
      <c r="N2130" s="135" t="s">
        <v>46</v>
      </c>
      <c r="P2130" s="136">
        <f>O2130*H2130</f>
        <v>0</v>
      </c>
      <c r="Q2130" s="136">
        <v>0</v>
      </c>
      <c r="R2130" s="136">
        <f>Q2130*H2130</f>
        <v>0</v>
      </c>
      <c r="S2130" s="136">
        <v>0</v>
      </c>
      <c r="T2130" s="137">
        <f>S2130*H2130</f>
        <v>0</v>
      </c>
      <c r="AR2130" s="138" t="s">
        <v>277</v>
      </c>
      <c r="AT2130" s="138" t="s">
        <v>167</v>
      </c>
      <c r="AU2130" s="138" t="s">
        <v>84</v>
      </c>
      <c r="AY2130" s="17" t="s">
        <v>165</v>
      </c>
      <c r="BE2130" s="139">
        <f>IF(N2130="základní",J2130,0)</f>
        <v>0</v>
      </c>
      <c r="BF2130" s="139">
        <f>IF(N2130="snížená",J2130,0)</f>
        <v>0</v>
      </c>
      <c r="BG2130" s="139">
        <f>IF(N2130="zákl. přenesená",J2130,0)</f>
        <v>0</v>
      </c>
      <c r="BH2130" s="139">
        <f>IF(N2130="sníž. přenesená",J2130,0)</f>
        <v>0</v>
      </c>
      <c r="BI2130" s="139">
        <f>IF(N2130="nulová",J2130,0)</f>
        <v>0</v>
      </c>
      <c r="BJ2130" s="17" t="s">
        <v>14</v>
      </c>
      <c r="BK2130" s="139">
        <f>ROUND(I2130*H2130,2)</f>
        <v>0</v>
      </c>
      <c r="BL2130" s="17" t="s">
        <v>277</v>
      </c>
      <c r="BM2130" s="138" t="s">
        <v>2437</v>
      </c>
    </row>
    <row r="2131" spans="2:65" s="1" customFormat="1" ht="21.75" customHeight="1">
      <c r="B2131" s="32"/>
      <c r="C2131" s="127" t="s">
        <v>2438</v>
      </c>
      <c r="D2131" s="127" t="s">
        <v>167</v>
      </c>
      <c r="E2131" s="128" t="s">
        <v>2439</v>
      </c>
      <c r="F2131" s="129" t="s">
        <v>2440</v>
      </c>
      <c r="G2131" s="130" t="s">
        <v>700</v>
      </c>
      <c r="H2131" s="131">
        <v>85</v>
      </c>
      <c r="I2131" s="132"/>
      <c r="J2131" s="133">
        <f>ROUND(I2131*H2131,2)</f>
        <v>0</v>
      </c>
      <c r="K2131" s="129" t="s">
        <v>19</v>
      </c>
      <c r="L2131" s="32"/>
      <c r="M2131" s="134" t="s">
        <v>19</v>
      </c>
      <c r="N2131" s="135" t="s">
        <v>46</v>
      </c>
      <c r="P2131" s="136">
        <f>O2131*H2131</f>
        <v>0</v>
      </c>
      <c r="Q2131" s="136">
        <v>0</v>
      </c>
      <c r="R2131" s="136">
        <f>Q2131*H2131</f>
        <v>0</v>
      </c>
      <c r="S2131" s="136">
        <v>0</v>
      </c>
      <c r="T2131" s="137">
        <f>S2131*H2131</f>
        <v>0</v>
      </c>
      <c r="AR2131" s="138" t="s">
        <v>277</v>
      </c>
      <c r="AT2131" s="138" t="s">
        <v>167</v>
      </c>
      <c r="AU2131" s="138" t="s">
        <v>84</v>
      </c>
      <c r="AY2131" s="17" t="s">
        <v>165</v>
      </c>
      <c r="BE2131" s="139">
        <f>IF(N2131="základní",J2131,0)</f>
        <v>0</v>
      </c>
      <c r="BF2131" s="139">
        <f>IF(N2131="snížená",J2131,0)</f>
        <v>0</v>
      </c>
      <c r="BG2131" s="139">
        <f>IF(N2131="zákl. přenesená",J2131,0)</f>
        <v>0</v>
      </c>
      <c r="BH2131" s="139">
        <f>IF(N2131="sníž. přenesená",J2131,0)</f>
        <v>0</v>
      </c>
      <c r="BI2131" s="139">
        <f>IF(N2131="nulová",J2131,0)</f>
        <v>0</v>
      </c>
      <c r="BJ2131" s="17" t="s">
        <v>14</v>
      </c>
      <c r="BK2131" s="139">
        <f>ROUND(I2131*H2131,2)</f>
        <v>0</v>
      </c>
      <c r="BL2131" s="17" t="s">
        <v>277</v>
      </c>
      <c r="BM2131" s="138" t="s">
        <v>2441</v>
      </c>
    </row>
    <row r="2132" spans="2:65" s="13" customFormat="1">
      <c r="B2132" s="151"/>
      <c r="D2132" s="145" t="s">
        <v>176</v>
      </c>
      <c r="E2132" s="152" t="s">
        <v>19</v>
      </c>
      <c r="F2132" s="153" t="s">
        <v>2442</v>
      </c>
      <c r="H2132" s="154">
        <v>85</v>
      </c>
      <c r="I2132" s="155"/>
      <c r="L2132" s="151"/>
      <c r="M2132" s="156"/>
      <c r="T2132" s="157"/>
      <c r="AT2132" s="152" t="s">
        <v>176</v>
      </c>
      <c r="AU2132" s="152" t="s">
        <v>84</v>
      </c>
      <c r="AV2132" s="13" t="s">
        <v>84</v>
      </c>
      <c r="AW2132" s="13" t="s">
        <v>37</v>
      </c>
      <c r="AX2132" s="13" t="s">
        <v>75</v>
      </c>
      <c r="AY2132" s="152" t="s">
        <v>165</v>
      </c>
    </row>
    <row r="2133" spans="2:65" s="14" customFormat="1">
      <c r="B2133" s="158"/>
      <c r="D2133" s="145" t="s">
        <v>176</v>
      </c>
      <c r="E2133" s="159" t="s">
        <v>19</v>
      </c>
      <c r="F2133" s="160" t="s">
        <v>179</v>
      </c>
      <c r="H2133" s="161">
        <v>85</v>
      </c>
      <c r="I2133" s="162"/>
      <c r="L2133" s="158"/>
      <c r="M2133" s="163"/>
      <c r="T2133" s="164"/>
      <c r="AT2133" s="159" t="s">
        <v>176</v>
      </c>
      <c r="AU2133" s="159" t="s">
        <v>84</v>
      </c>
      <c r="AV2133" s="14" t="s">
        <v>172</v>
      </c>
      <c r="AW2133" s="14" t="s">
        <v>37</v>
      </c>
      <c r="AX2133" s="14" t="s">
        <v>14</v>
      </c>
      <c r="AY2133" s="159" t="s">
        <v>165</v>
      </c>
    </row>
    <row r="2134" spans="2:65" s="1" customFormat="1" ht="24.15" customHeight="1">
      <c r="B2134" s="32"/>
      <c r="C2134" s="127" t="s">
        <v>2443</v>
      </c>
      <c r="D2134" s="127" t="s">
        <v>167</v>
      </c>
      <c r="E2134" s="128" t="s">
        <v>2444</v>
      </c>
      <c r="F2134" s="129" t="s">
        <v>2445</v>
      </c>
      <c r="G2134" s="130" t="s">
        <v>700</v>
      </c>
      <c r="H2134" s="131">
        <v>10</v>
      </c>
      <c r="I2134" s="132"/>
      <c r="J2134" s="133">
        <f>ROUND(I2134*H2134,2)</f>
        <v>0</v>
      </c>
      <c r="K2134" s="129" t="s">
        <v>19</v>
      </c>
      <c r="L2134" s="32"/>
      <c r="M2134" s="134" t="s">
        <v>19</v>
      </c>
      <c r="N2134" s="135" t="s">
        <v>46</v>
      </c>
      <c r="P2134" s="136">
        <f>O2134*H2134</f>
        <v>0</v>
      </c>
      <c r="Q2134" s="136">
        <v>0</v>
      </c>
      <c r="R2134" s="136">
        <f>Q2134*H2134</f>
        <v>0</v>
      </c>
      <c r="S2134" s="136">
        <v>0</v>
      </c>
      <c r="T2134" s="137">
        <f>S2134*H2134</f>
        <v>0</v>
      </c>
      <c r="AR2134" s="138" t="s">
        <v>277</v>
      </c>
      <c r="AT2134" s="138" t="s">
        <v>167</v>
      </c>
      <c r="AU2134" s="138" t="s">
        <v>84</v>
      </c>
      <c r="AY2134" s="17" t="s">
        <v>165</v>
      </c>
      <c r="BE2134" s="139">
        <f>IF(N2134="základní",J2134,0)</f>
        <v>0</v>
      </c>
      <c r="BF2134" s="139">
        <f>IF(N2134="snížená",J2134,0)</f>
        <v>0</v>
      </c>
      <c r="BG2134" s="139">
        <f>IF(N2134="zákl. přenesená",J2134,0)</f>
        <v>0</v>
      </c>
      <c r="BH2134" s="139">
        <f>IF(N2134="sníž. přenesená",J2134,0)</f>
        <v>0</v>
      </c>
      <c r="BI2134" s="139">
        <f>IF(N2134="nulová",J2134,0)</f>
        <v>0</v>
      </c>
      <c r="BJ2134" s="17" t="s">
        <v>14</v>
      </c>
      <c r="BK2134" s="139">
        <f>ROUND(I2134*H2134,2)</f>
        <v>0</v>
      </c>
      <c r="BL2134" s="17" t="s">
        <v>277</v>
      </c>
      <c r="BM2134" s="138" t="s">
        <v>2446</v>
      </c>
    </row>
    <row r="2135" spans="2:65" s="1" customFormat="1" ht="24.15" customHeight="1">
      <c r="B2135" s="32"/>
      <c r="C2135" s="127" t="s">
        <v>2447</v>
      </c>
      <c r="D2135" s="127" t="s">
        <v>167</v>
      </c>
      <c r="E2135" s="128" t="s">
        <v>2448</v>
      </c>
      <c r="F2135" s="129" t="s">
        <v>2449</v>
      </c>
      <c r="G2135" s="130" t="s">
        <v>2450</v>
      </c>
      <c r="H2135" s="131">
        <v>2</v>
      </c>
      <c r="I2135" s="132"/>
      <c r="J2135" s="133">
        <f>ROUND(I2135*H2135,2)</f>
        <v>0</v>
      </c>
      <c r="K2135" s="129" t="s">
        <v>19</v>
      </c>
      <c r="L2135" s="32"/>
      <c r="M2135" s="134" t="s">
        <v>19</v>
      </c>
      <c r="N2135" s="135" t="s">
        <v>46</v>
      </c>
      <c r="P2135" s="136">
        <f>O2135*H2135</f>
        <v>0</v>
      </c>
      <c r="Q2135" s="136">
        <v>0</v>
      </c>
      <c r="R2135" s="136">
        <f>Q2135*H2135</f>
        <v>0</v>
      </c>
      <c r="S2135" s="136">
        <v>0</v>
      </c>
      <c r="T2135" s="137">
        <f>S2135*H2135</f>
        <v>0</v>
      </c>
      <c r="AR2135" s="138" t="s">
        <v>277</v>
      </c>
      <c r="AT2135" s="138" t="s">
        <v>167</v>
      </c>
      <c r="AU2135" s="138" t="s">
        <v>84</v>
      </c>
      <c r="AY2135" s="17" t="s">
        <v>165</v>
      </c>
      <c r="BE2135" s="139">
        <f>IF(N2135="základní",J2135,0)</f>
        <v>0</v>
      </c>
      <c r="BF2135" s="139">
        <f>IF(N2135="snížená",J2135,0)</f>
        <v>0</v>
      </c>
      <c r="BG2135" s="139">
        <f>IF(N2135="zákl. přenesená",J2135,0)</f>
        <v>0</v>
      </c>
      <c r="BH2135" s="139">
        <f>IF(N2135="sníž. přenesená",J2135,0)</f>
        <v>0</v>
      </c>
      <c r="BI2135" s="139">
        <f>IF(N2135="nulová",J2135,0)</f>
        <v>0</v>
      </c>
      <c r="BJ2135" s="17" t="s">
        <v>14</v>
      </c>
      <c r="BK2135" s="139">
        <f>ROUND(I2135*H2135,2)</f>
        <v>0</v>
      </c>
      <c r="BL2135" s="17" t="s">
        <v>277</v>
      </c>
      <c r="BM2135" s="138" t="s">
        <v>2451</v>
      </c>
    </row>
    <row r="2136" spans="2:65" s="1" customFormat="1" ht="24.15" customHeight="1">
      <c r="B2136" s="32"/>
      <c r="C2136" s="127" t="s">
        <v>2452</v>
      </c>
      <c r="D2136" s="127" t="s">
        <v>167</v>
      </c>
      <c r="E2136" s="128" t="s">
        <v>2453</v>
      </c>
      <c r="F2136" s="129" t="s">
        <v>2454</v>
      </c>
      <c r="G2136" s="130" t="s">
        <v>182</v>
      </c>
      <c r="H2136" s="131">
        <v>2</v>
      </c>
      <c r="I2136" s="132"/>
      <c r="J2136" s="133">
        <f>ROUND(I2136*H2136,2)</f>
        <v>0</v>
      </c>
      <c r="K2136" s="129" t="s">
        <v>19</v>
      </c>
      <c r="L2136" s="32"/>
      <c r="M2136" s="134" t="s">
        <v>19</v>
      </c>
      <c r="N2136" s="135" t="s">
        <v>46</v>
      </c>
      <c r="P2136" s="136">
        <f>O2136*H2136</f>
        <v>0</v>
      </c>
      <c r="Q2136" s="136">
        <v>0</v>
      </c>
      <c r="R2136" s="136">
        <f>Q2136*H2136</f>
        <v>0</v>
      </c>
      <c r="S2136" s="136">
        <v>0</v>
      </c>
      <c r="T2136" s="137">
        <f>S2136*H2136</f>
        <v>0</v>
      </c>
      <c r="AR2136" s="138" t="s">
        <v>277</v>
      </c>
      <c r="AT2136" s="138" t="s">
        <v>167</v>
      </c>
      <c r="AU2136" s="138" t="s">
        <v>84</v>
      </c>
      <c r="AY2136" s="17" t="s">
        <v>165</v>
      </c>
      <c r="BE2136" s="139">
        <f>IF(N2136="základní",J2136,0)</f>
        <v>0</v>
      </c>
      <c r="BF2136" s="139">
        <f>IF(N2136="snížená",J2136,0)</f>
        <v>0</v>
      </c>
      <c r="BG2136" s="139">
        <f>IF(N2136="zákl. přenesená",J2136,0)</f>
        <v>0</v>
      </c>
      <c r="BH2136" s="139">
        <f>IF(N2136="sníž. přenesená",J2136,0)</f>
        <v>0</v>
      </c>
      <c r="BI2136" s="139">
        <f>IF(N2136="nulová",J2136,0)</f>
        <v>0</v>
      </c>
      <c r="BJ2136" s="17" t="s">
        <v>14</v>
      </c>
      <c r="BK2136" s="139">
        <f>ROUND(I2136*H2136,2)</f>
        <v>0</v>
      </c>
      <c r="BL2136" s="17" t="s">
        <v>277</v>
      </c>
      <c r="BM2136" s="138" t="s">
        <v>2455</v>
      </c>
    </row>
    <row r="2137" spans="2:65" s="1" customFormat="1" ht="37.950000000000003" customHeight="1">
      <c r="B2137" s="32"/>
      <c r="C2137" s="127" t="s">
        <v>2456</v>
      </c>
      <c r="D2137" s="127" t="s">
        <v>167</v>
      </c>
      <c r="E2137" s="128" t="s">
        <v>2457</v>
      </c>
      <c r="F2137" s="129" t="s">
        <v>2458</v>
      </c>
      <c r="G2137" s="130" t="s">
        <v>182</v>
      </c>
      <c r="H2137" s="131">
        <v>1</v>
      </c>
      <c r="I2137" s="132"/>
      <c r="J2137" s="133">
        <f>ROUND(I2137*H2137,2)</f>
        <v>0</v>
      </c>
      <c r="K2137" s="129" t="s">
        <v>19</v>
      </c>
      <c r="L2137" s="32"/>
      <c r="M2137" s="134" t="s">
        <v>19</v>
      </c>
      <c r="N2137" s="135" t="s">
        <v>46</v>
      </c>
      <c r="P2137" s="136">
        <f>O2137*H2137</f>
        <v>0</v>
      </c>
      <c r="Q2137" s="136">
        <v>0</v>
      </c>
      <c r="R2137" s="136">
        <f>Q2137*H2137</f>
        <v>0</v>
      </c>
      <c r="S2137" s="136">
        <v>0</v>
      </c>
      <c r="T2137" s="137">
        <f>S2137*H2137</f>
        <v>0</v>
      </c>
      <c r="AR2137" s="138" t="s">
        <v>277</v>
      </c>
      <c r="AT2137" s="138" t="s">
        <v>167</v>
      </c>
      <c r="AU2137" s="138" t="s">
        <v>84</v>
      </c>
      <c r="AY2137" s="17" t="s">
        <v>165</v>
      </c>
      <c r="BE2137" s="139">
        <f>IF(N2137="základní",J2137,0)</f>
        <v>0</v>
      </c>
      <c r="BF2137" s="139">
        <f>IF(N2137="snížená",J2137,0)</f>
        <v>0</v>
      </c>
      <c r="BG2137" s="139">
        <f>IF(N2137="zákl. přenesená",J2137,0)</f>
        <v>0</v>
      </c>
      <c r="BH2137" s="139">
        <f>IF(N2137="sníž. přenesená",J2137,0)</f>
        <v>0</v>
      </c>
      <c r="BI2137" s="139">
        <f>IF(N2137="nulová",J2137,0)</f>
        <v>0</v>
      </c>
      <c r="BJ2137" s="17" t="s">
        <v>14</v>
      </c>
      <c r="BK2137" s="139">
        <f>ROUND(I2137*H2137,2)</f>
        <v>0</v>
      </c>
      <c r="BL2137" s="17" t="s">
        <v>277</v>
      </c>
      <c r="BM2137" s="138" t="s">
        <v>2459</v>
      </c>
    </row>
    <row r="2138" spans="2:65" s="1" customFormat="1" ht="28.8">
      <c r="B2138" s="32"/>
      <c r="D2138" s="145" t="s">
        <v>1395</v>
      </c>
      <c r="F2138" s="175" t="s">
        <v>2460</v>
      </c>
      <c r="I2138" s="142"/>
      <c r="L2138" s="32"/>
      <c r="M2138" s="143"/>
      <c r="T2138" s="53"/>
      <c r="AT2138" s="17" t="s">
        <v>1395</v>
      </c>
      <c r="AU2138" s="17" t="s">
        <v>84</v>
      </c>
    </row>
    <row r="2139" spans="2:65" s="1" customFormat="1" ht="16.5" customHeight="1">
      <c r="B2139" s="32"/>
      <c r="C2139" s="127" t="s">
        <v>2461</v>
      </c>
      <c r="D2139" s="127" t="s">
        <v>167</v>
      </c>
      <c r="E2139" s="128" t="s">
        <v>2462</v>
      </c>
      <c r="F2139" s="129" t="s">
        <v>2463</v>
      </c>
      <c r="G2139" s="130" t="s">
        <v>2464</v>
      </c>
      <c r="H2139" s="131">
        <v>1</v>
      </c>
      <c r="I2139" s="460">
        <f>SUM(Technologie!K260)</f>
        <v>0</v>
      </c>
      <c r="J2139" s="133">
        <f>ROUND(I2139*H2139,2)</f>
        <v>0</v>
      </c>
      <c r="K2139" s="129" t="s">
        <v>19</v>
      </c>
      <c r="L2139" s="32"/>
      <c r="M2139" s="134" t="s">
        <v>19</v>
      </c>
      <c r="N2139" s="135" t="s">
        <v>46</v>
      </c>
      <c r="P2139" s="136">
        <f>O2139*H2139</f>
        <v>0</v>
      </c>
      <c r="Q2139" s="136">
        <v>0</v>
      </c>
      <c r="R2139" s="136">
        <f>Q2139*H2139</f>
        <v>0</v>
      </c>
      <c r="S2139" s="136">
        <v>0</v>
      </c>
      <c r="T2139" s="137">
        <f>S2139*H2139</f>
        <v>0</v>
      </c>
      <c r="AR2139" s="138" t="s">
        <v>277</v>
      </c>
      <c r="AT2139" s="138" t="s">
        <v>167</v>
      </c>
      <c r="AU2139" s="138" t="s">
        <v>84</v>
      </c>
      <c r="AY2139" s="17" t="s">
        <v>165</v>
      </c>
      <c r="BE2139" s="139">
        <f>IF(N2139="základní",J2139,0)</f>
        <v>0</v>
      </c>
      <c r="BF2139" s="139">
        <f>IF(N2139="snížená",J2139,0)</f>
        <v>0</v>
      </c>
      <c r="BG2139" s="139">
        <f>IF(N2139="zákl. přenesená",J2139,0)</f>
        <v>0</v>
      </c>
      <c r="BH2139" s="139">
        <f>IF(N2139="sníž. přenesená",J2139,0)</f>
        <v>0</v>
      </c>
      <c r="BI2139" s="139">
        <f>IF(N2139="nulová",J2139,0)</f>
        <v>0</v>
      </c>
      <c r="BJ2139" s="17" t="s">
        <v>14</v>
      </c>
      <c r="BK2139" s="139">
        <f>ROUND(I2139*H2139,2)</f>
        <v>0</v>
      </c>
      <c r="BL2139" s="17" t="s">
        <v>277</v>
      </c>
      <c r="BM2139" s="138" t="s">
        <v>2465</v>
      </c>
    </row>
    <row r="2140" spans="2:65" s="13" customFormat="1">
      <c r="B2140" s="151"/>
      <c r="D2140" s="145" t="s">
        <v>176</v>
      </c>
      <c r="E2140" s="152" t="s">
        <v>19</v>
      </c>
      <c r="F2140" s="153" t="s">
        <v>14</v>
      </c>
      <c r="H2140" s="154">
        <v>1</v>
      </c>
      <c r="I2140" s="155"/>
      <c r="L2140" s="151"/>
      <c r="M2140" s="156"/>
      <c r="T2140" s="157"/>
      <c r="AT2140" s="152" t="s">
        <v>176</v>
      </c>
      <c r="AU2140" s="152" t="s">
        <v>84</v>
      </c>
      <c r="AV2140" s="13" t="s">
        <v>84</v>
      </c>
      <c r="AW2140" s="13" t="s">
        <v>37</v>
      </c>
      <c r="AX2140" s="13" t="s">
        <v>75</v>
      </c>
      <c r="AY2140" s="152" t="s">
        <v>165</v>
      </c>
    </row>
    <row r="2141" spans="2:65" s="14" customFormat="1">
      <c r="B2141" s="158"/>
      <c r="D2141" s="145" t="s">
        <v>176</v>
      </c>
      <c r="E2141" s="159" t="s">
        <v>19</v>
      </c>
      <c r="F2141" s="160" t="s">
        <v>179</v>
      </c>
      <c r="H2141" s="161">
        <v>1</v>
      </c>
      <c r="I2141" s="162"/>
      <c r="L2141" s="158"/>
      <c r="M2141" s="163"/>
      <c r="T2141" s="164"/>
      <c r="AT2141" s="159" t="s">
        <v>176</v>
      </c>
      <c r="AU2141" s="159" t="s">
        <v>84</v>
      </c>
      <c r="AV2141" s="14" t="s">
        <v>172</v>
      </c>
      <c r="AW2141" s="14" t="s">
        <v>37</v>
      </c>
      <c r="AX2141" s="14" t="s">
        <v>14</v>
      </c>
      <c r="AY2141" s="159" t="s">
        <v>165</v>
      </c>
    </row>
    <row r="2142" spans="2:65" s="1" customFormat="1" ht="49.2" customHeight="1">
      <c r="B2142" s="32"/>
      <c r="C2142" s="127" t="s">
        <v>2466</v>
      </c>
      <c r="D2142" s="127" t="s">
        <v>167</v>
      </c>
      <c r="E2142" s="128" t="s">
        <v>2467</v>
      </c>
      <c r="F2142" s="129" t="s">
        <v>2468</v>
      </c>
      <c r="G2142" s="130" t="s">
        <v>307</v>
      </c>
      <c r="H2142" s="131">
        <v>1.6E-2</v>
      </c>
      <c r="I2142" s="132"/>
      <c r="J2142" s="133">
        <f>ROUND(I2142*H2142,2)</f>
        <v>0</v>
      </c>
      <c r="K2142" s="129" t="s">
        <v>171</v>
      </c>
      <c r="L2142" s="32"/>
      <c r="M2142" s="134" t="s">
        <v>19</v>
      </c>
      <c r="N2142" s="135" t="s">
        <v>46</v>
      </c>
      <c r="P2142" s="136">
        <f>O2142*H2142</f>
        <v>0</v>
      </c>
      <c r="Q2142" s="136">
        <v>0</v>
      </c>
      <c r="R2142" s="136">
        <f>Q2142*H2142</f>
        <v>0</v>
      </c>
      <c r="S2142" s="136">
        <v>0</v>
      </c>
      <c r="T2142" s="137">
        <f>S2142*H2142</f>
        <v>0</v>
      </c>
      <c r="AR2142" s="138" t="s">
        <v>277</v>
      </c>
      <c r="AT2142" s="138" t="s">
        <v>167</v>
      </c>
      <c r="AU2142" s="138" t="s">
        <v>84</v>
      </c>
      <c r="AY2142" s="17" t="s">
        <v>165</v>
      </c>
      <c r="BE2142" s="139">
        <f>IF(N2142="základní",J2142,0)</f>
        <v>0</v>
      </c>
      <c r="BF2142" s="139">
        <f>IF(N2142="snížená",J2142,0)</f>
        <v>0</v>
      </c>
      <c r="BG2142" s="139">
        <f>IF(N2142="zákl. přenesená",J2142,0)</f>
        <v>0</v>
      </c>
      <c r="BH2142" s="139">
        <f>IF(N2142="sníž. přenesená",J2142,0)</f>
        <v>0</v>
      </c>
      <c r="BI2142" s="139">
        <f>IF(N2142="nulová",J2142,0)</f>
        <v>0</v>
      </c>
      <c r="BJ2142" s="17" t="s">
        <v>14</v>
      </c>
      <c r="BK2142" s="139">
        <f>ROUND(I2142*H2142,2)</f>
        <v>0</v>
      </c>
      <c r="BL2142" s="17" t="s">
        <v>277</v>
      </c>
      <c r="BM2142" s="138" t="s">
        <v>2469</v>
      </c>
    </row>
    <row r="2143" spans="2:65" s="1" customFormat="1">
      <c r="B2143" s="32"/>
      <c r="D2143" s="140" t="s">
        <v>174</v>
      </c>
      <c r="F2143" s="141" t="s">
        <v>2470</v>
      </c>
      <c r="I2143" s="142"/>
      <c r="L2143" s="32"/>
      <c r="M2143" s="143"/>
      <c r="T2143" s="53"/>
      <c r="AT2143" s="17" t="s">
        <v>174</v>
      </c>
      <c r="AU2143" s="17" t="s">
        <v>84</v>
      </c>
    </row>
    <row r="2144" spans="2:65" s="11" customFormat="1" ht="22.95" customHeight="1">
      <c r="B2144" s="115"/>
      <c r="D2144" s="116" t="s">
        <v>74</v>
      </c>
      <c r="E2144" s="125" t="s">
        <v>2471</v>
      </c>
      <c r="F2144" s="125" t="s">
        <v>2472</v>
      </c>
      <c r="I2144" s="118"/>
      <c r="J2144" s="126">
        <f>BK2144</f>
        <v>0</v>
      </c>
      <c r="L2144" s="115"/>
      <c r="M2144" s="120"/>
      <c r="P2144" s="121">
        <f>SUM(P2145:P2173)</f>
        <v>0</v>
      </c>
      <c r="R2144" s="121">
        <f>SUM(R2145:R2173)</f>
        <v>0</v>
      </c>
      <c r="T2144" s="122">
        <f>SUM(T2145:T2173)</f>
        <v>0</v>
      </c>
      <c r="AR2144" s="116" t="s">
        <v>84</v>
      </c>
      <c r="AT2144" s="123" t="s">
        <v>74</v>
      </c>
      <c r="AU2144" s="123" t="s">
        <v>14</v>
      </c>
      <c r="AY2144" s="116" t="s">
        <v>165</v>
      </c>
      <c r="BK2144" s="124">
        <f>SUM(BK2145:BK2173)</f>
        <v>0</v>
      </c>
    </row>
    <row r="2145" spans="2:65" s="1" customFormat="1" ht="21.75" customHeight="1">
      <c r="B2145" s="32"/>
      <c r="C2145" s="165" t="s">
        <v>2473</v>
      </c>
      <c r="D2145" s="165" t="s">
        <v>349</v>
      </c>
      <c r="E2145" s="166" t="s">
        <v>2474</v>
      </c>
      <c r="F2145" s="167" t="s">
        <v>2475</v>
      </c>
      <c r="G2145" s="168" t="s">
        <v>182</v>
      </c>
      <c r="H2145" s="169">
        <v>2</v>
      </c>
      <c r="I2145" s="170"/>
      <c r="J2145" s="171">
        <f t="shared" ref="J2145:J2167" si="40">ROUND(I2145*H2145,2)</f>
        <v>0</v>
      </c>
      <c r="K2145" s="167" t="s">
        <v>19</v>
      </c>
      <c r="L2145" s="172"/>
      <c r="M2145" s="173" t="s">
        <v>19</v>
      </c>
      <c r="N2145" s="174" t="s">
        <v>46</v>
      </c>
      <c r="P2145" s="136">
        <f t="shared" ref="P2145:P2167" si="41">O2145*H2145</f>
        <v>0</v>
      </c>
      <c r="Q2145" s="136">
        <v>0</v>
      </c>
      <c r="R2145" s="136">
        <f t="shared" ref="R2145:R2167" si="42">Q2145*H2145</f>
        <v>0</v>
      </c>
      <c r="S2145" s="136">
        <v>0</v>
      </c>
      <c r="T2145" s="137">
        <f t="shared" ref="T2145:T2167" si="43">S2145*H2145</f>
        <v>0</v>
      </c>
      <c r="AR2145" s="138" t="s">
        <v>380</v>
      </c>
      <c r="AT2145" s="138" t="s">
        <v>349</v>
      </c>
      <c r="AU2145" s="138" t="s">
        <v>84</v>
      </c>
      <c r="AY2145" s="17" t="s">
        <v>165</v>
      </c>
      <c r="BE2145" s="139">
        <f t="shared" ref="BE2145:BE2167" si="44">IF(N2145="základní",J2145,0)</f>
        <v>0</v>
      </c>
      <c r="BF2145" s="139">
        <f t="shared" ref="BF2145:BF2167" si="45">IF(N2145="snížená",J2145,0)</f>
        <v>0</v>
      </c>
      <c r="BG2145" s="139">
        <f t="shared" ref="BG2145:BG2167" si="46">IF(N2145="zákl. přenesená",J2145,0)</f>
        <v>0</v>
      </c>
      <c r="BH2145" s="139">
        <f t="shared" ref="BH2145:BH2167" si="47">IF(N2145="sníž. přenesená",J2145,0)</f>
        <v>0</v>
      </c>
      <c r="BI2145" s="139">
        <f t="shared" ref="BI2145:BI2167" si="48">IF(N2145="nulová",J2145,0)</f>
        <v>0</v>
      </c>
      <c r="BJ2145" s="17" t="s">
        <v>14</v>
      </c>
      <c r="BK2145" s="139">
        <f t="shared" ref="BK2145:BK2167" si="49">ROUND(I2145*H2145,2)</f>
        <v>0</v>
      </c>
      <c r="BL2145" s="17" t="s">
        <v>277</v>
      </c>
      <c r="BM2145" s="138" t="s">
        <v>2476</v>
      </c>
    </row>
    <row r="2146" spans="2:65" s="1" customFormat="1" ht="24.15" customHeight="1">
      <c r="B2146" s="32"/>
      <c r="C2146" s="127" t="s">
        <v>2477</v>
      </c>
      <c r="D2146" s="127" t="s">
        <v>167</v>
      </c>
      <c r="E2146" s="128" t="s">
        <v>2478</v>
      </c>
      <c r="F2146" s="129" t="s">
        <v>2479</v>
      </c>
      <c r="G2146" s="130" t="s">
        <v>700</v>
      </c>
      <c r="H2146" s="131">
        <v>22</v>
      </c>
      <c r="I2146" s="132"/>
      <c r="J2146" s="133">
        <f t="shared" si="40"/>
        <v>0</v>
      </c>
      <c r="K2146" s="129" t="s">
        <v>19</v>
      </c>
      <c r="L2146" s="32"/>
      <c r="M2146" s="134" t="s">
        <v>19</v>
      </c>
      <c r="N2146" s="135" t="s">
        <v>46</v>
      </c>
      <c r="P2146" s="136">
        <f t="shared" si="41"/>
        <v>0</v>
      </c>
      <c r="Q2146" s="136">
        <v>0</v>
      </c>
      <c r="R2146" s="136">
        <f t="shared" si="42"/>
        <v>0</v>
      </c>
      <c r="S2146" s="136">
        <v>0</v>
      </c>
      <c r="T2146" s="137">
        <f t="shared" si="43"/>
        <v>0</v>
      </c>
      <c r="AR2146" s="138" t="s">
        <v>277</v>
      </c>
      <c r="AT2146" s="138" t="s">
        <v>167</v>
      </c>
      <c r="AU2146" s="138" t="s">
        <v>84</v>
      </c>
      <c r="AY2146" s="17" t="s">
        <v>165</v>
      </c>
      <c r="BE2146" s="139">
        <f t="shared" si="44"/>
        <v>0</v>
      </c>
      <c r="BF2146" s="139">
        <f t="shared" si="45"/>
        <v>0</v>
      </c>
      <c r="BG2146" s="139">
        <f t="shared" si="46"/>
        <v>0</v>
      </c>
      <c r="BH2146" s="139">
        <f t="shared" si="47"/>
        <v>0</v>
      </c>
      <c r="BI2146" s="139">
        <f t="shared" si="48"/>
        <v>0</v>
      </c>
      <c r="BJ2146" s="17" t="s">
        <v>14</v>
      </c>
      <c r="BK2146" s="139">
        <f t="shared" si="49"/>
        <v>0</v>
      </c>
      <c r="BL2146" s="17" t="s">
        <v>277</v>
      </c>
      <c r="BM2146" s="138" t="s">
        <v>2480</v>
      </c>
    </row>
    <row r="2147" spans="2:65" s="1" customFormat="1" ht="24.15" customHeight="1">
      <c r="B2147" s="32"/>
      <c r="C2147" s="127" t="s">
        <v>2481</v>
      </c>
      <c r="D2147" s="127" t="s">
        <v>167</v>
      </c>
      <c r="E2147" s="128" t="s">
        <v>2482</v>
      </c>
      <c r="F2147" s="129" t="s">
        <v>2483</v>
      </c>
      <c r="G2147" s="130" t="s">
        <v>700</v>
      </c>
      <c r="H2147" s="131">
        <v>129</v>
      </c>
      <c r="I2147" s="132"/>
      <c r="J2147" s="133">
        <f t="shared" si="40"/>
        <v>0</v>
      </c>
      <c r="K2147" s="129" t="s">
        <v>19</v>
      </c>
      <c r="L2147" s="32"/>
      <c r="M2147" s="134" t="s">
        <v>19</v>
      </c>
      <c r="N2147" s="135" t="s">
        <v>46</v>
      </c>
      <c r="P2147" s="136">
        <f t="shared" si="41"/>
        <v>0</v>
      </c>
      <c r="Q2147" s="136">
        <v>0</v>
      </c>
      <c r="R2147" s="136">
        <f t="shared" si="42"/>
        <v>0</v>
      </c>
      <c r="S2147" s="136">
        <v>0</v>
      </c>
      <c r="T2147" s="137">
        <f t="shared" si="43"/>
        <v>0</v>
      </c>
      <c r="AR2147" s="138" t="s">
        <v>277</v>
      </c>
      <c r="AT2147" s="138" t="s">
        <v>167</v>
      </c>
      <c r="AU2147" s="138" t="s">
        <v>84</v>
      </c>
      <c r="AY2147" s="17" t="s">
        <v>165</v>
      </c>
      <c r="BE2147" s="139">
        <f t="shared" si="44"/>
        <v>0</v>
      </c>
      <c r="BF2147" s="139">
        <f t="shared" si="45"/>
        <v>0</v>
      </c>
      <c r="BG2147" s="139">
        <f t="shared" si="46"/>
        <v>0</v>
      </c>
      <c r="BH2147" s="139">
        <f t="shared" si="47"/>
        <v>0</v>
      </c>
      <c r="BI2147" s="139">
        <f t="shared" si="48"/>
        <v>0</v>
      </c>
      <c r="BJ2147" s="17" t="s">
        <v>14</v>
      </c>
      <c r="BK2147" s="139">
        <f t="shared" si="49"/>
        <v>0</v>
      </c>
      <c r="BL2147" s="17" t="s">
        <v>277</v>
      </c>
      <c r="BM2147" s="138" t="s">
        <v>2484</v>
      </c>
    </row>
    <row r="2148" spans="2:65" s="1" customFormat="1" ht="24.15" customHeight="1">
      <c r="B2148" s="32"/>
      <c r="C2148" s="127" t="s">
        <v>2485</v>
      </c>
      <c r="D2148" s="127" t="s">
        <v>167</v>
      </c>
      <c r="E2148" s="128" t="s">
        <v>2486</v>
      </c>
      <c r="F2148" s="129" t="s">
        <v>2487</v>
      </c>
      <c r="G2148" s="130" t="s">
        <v>700</v>
      </c>
      <c r="H2148" s="131">
        <v>5</v>
      </c>
      <c r="I2148" s="132"/>
      <c r="J2148" s="133">
        <f t="shared" si="40"/>
        <v>0</v>
      </c>
      <c r="K2148" s="129" t="s">
        <v>19</v>
      </c>
      <c r="L2148" s="32"/>
      <c r="M2148" s="134" t="s">
        <v>19</v>
      </c>
      <c r="N2148" s="135" t="s">
        <v>46</v>
      </c>
      <c r="P2148" s="136">
        <f t="shared" si="41"/>
        <v>0</v>
      </c>
      <c r="Q2148" s="136">
        <v>0</v>
      </c>
      <c r="R2148" s="136">
        <f t="shared" si="42"/>
        <v>0</v>
      </c>
      <c r="S2148" s="136">
        <v>0</v>
      </c>
      <c r="T2148" s="137">
        <f t="shared" si="43"/>
        <v>0</v>
      </c>
      <c r="AR2148" s="138" t="s">
        <v>277</v>
      </c>
      <c r="AT2148" s="138" t="s">
        <v>167</v>
      </c>
      <c r="AU2148" s="138" t="s">
        <v>84</v>
      </c>
      <c r="AY2148" s="17" t="s">
        <v>165</v>
      </c>
      <c r="BE2148" s="139">
        <f t="shared" si="44"/>
        <v>0</v>
      </c>
      <c r="BF2148" s="139">
        <f t="shared" si="45"/>
        <v>0</v>
      </c>
      <c r="BG2148" s="139">
        <f t="shared" si="46"/>
        <v>0</v>
      </c>
      <c r="BH2148" s="139">
        <f t="shared" si="47"/>
        <v>0</v>
      </c>
      <c r="BI2148" s="139">
        <f t="shared" si="48"/>
        <v>0</v>
      </c>
      <c r="BJ2148" s="17" t="s">
        <v>14</v>
      </c>
      <c r="BK2148" s="139">
        <f t="shared" si="49"/>
        <v>0</v>
      </c>
      <c r="BL2148" s="17" t="s">
        <v>277</v>
      </c>
      <c r="BM2148" s="138" t="s">
        <v>2488</v>
      </c>
    </row>
    <row r="2149" spans="2:65" s="1" customFormat="1" ht="24.15" customHeight="1">
      <c r="B2149" s="32"/>
      <c r="C2149" s="127" t="s">
        <v>2489</v>
      </c>
      <c r="D2149" s="127" t="s">
        <v>167</v>
      </c>
      <c r="E2149" s="128" t="s">
        <v>2490</v>
      </c>
      <c r="F2149" s="129" t="s">
        <v>2491</v>
      </c>
      <c r="G2149" s="130" t="s">
        <v>700</v>
      </c>
      <c r="H2149" s="131">
        <v>65</v>
      </c>
      <c r="I2149" s="132"/>
      <c r="J2149" s="133">
        <f t="shared" si="40"/>
        <v>0</v>
      </c>
      <c r="K2149" s="129" t="s">
        <v>19</v>
      </c>
      <c r="L2149" s="32"/>
      <c r="M2149" s="134" t="s">
        <v>19</v>
      </c>
      <c r="N2149" s="135" t="s">
        <v>46</v>
      </c>
      <c r="P2149" s="136">
        <f t="shared" si="41"/>
        <v>0</v>
      </c>
      <c r="Q2149" s="136">
        <v>0</v>
      </c>
      <c r="R2149" s="136">
        <f t="shared" si="42"/>
        <v>0</v>
      </c>
      <c r="S2149" s="136">
        <v>0</v>
      </c>
      <c r="T2149" s="137">
        <f t="shared" si="43"/>
        <v>0</v>
      </c>
      <c r="AR2149" s="138" t="s">
        <v>277</v>
      </c>
      <c r="AT2149" s="138" t="s">
        <v>167</v>
      </c>
      <c r="AU2149" s="138" t="s">
        <v>84</v>
      </c>
      <c r="AY2149" s="17" t="s">
        <v>165</v>
      </c>
      <c r="BE2149" s="139">
        <f t="shared" si="44"/>
        <v>0</v>
      </c>
      <c r="BF2149" s="139">
        <f t="shared" si="45"/>
        <v>0</v>
      </c>
      <c r="BG2149" s="139">
        <f t="shared" si="46"/>
        <v>0</v>
      </c>
      <c r="BH2149" s="139">
        <f t="shared" si="47"/>
        <v>0</v>
      </c>
      <c r="BI2149" s="139">
        <f t="shared" si="48"/>
        <v>0</v>
      </c>
      <c r="BJ2149" s="17" t="s">
        <v>14</v>
      </c>
      <c r="BK2149" s="139">
        <f t="shared" si="49"/>
        <v>0</v>
      </c>
      <c r="BL2149" s="17" t="s">
        <v>277</v>
      </c>
      <c r="BM2149" s="138" t="s">
        <v>2492</v>
      </c>
    </row>
    <row r="2150" spans="2:65" s="1" customFormat="1" ht="24.15" customHeight="1">
      <c r="B2150" s="32"/>
      <c r="C2150" s="127" t="s">
        <v>2493</v>
      </c>
      <c r="D2150" s="127" t="s">
        <v>167</v>
      </c>
      <c r="E2150" s="128" t="s">
        <v>2494</v>
      </c>
      <c r="F2150" s="129" t="s">
        <v>2495</v>
      </c>
      <c r="G2150" s="130" t="s">
        <v>700</v>
      </c>
      <c r="H2150" s="131">
        <v>30</v>
      </c>
      <c r="I2150" s="132"/>
      <c r="J2150" s="133">
        <f t="shared" si="40"/>
        <v>0</v>
      </c>
      <c r="K2150" s="129" t="s">
        <v>19</v>
      </c>
      <c r="L2150" s="32"/>
      <c r="M2150" s="134" t="s">
        <v>19</v>
      </c>
      <c r="N2150" s="135" t="s">
        <v>46</v>
      </c>
      <c r="P2150" s="136">
        <f t="shared" si="41"/>
        <v>0</v>
      </c>
      <c r="Q2150" s="136">
        <v>0</v>
      </c>
      <c r="R2150" s="136">
        <f t="shared" si="42"/>
        <v>0</v>
      </c>
      <c r="S2150" s="136">
        <v>0</v>
      </c>
      <c r="T2150" s="137">
        <f t="shared" si="43"/>
        <v>0</v>
      </c>
      <c r="AR2150" s="138" t="s">
        <v>277</v>
      </c>
      <c r="AT2150" s="138" t="s">
        <v>167</v>
      </c>
      <c r="AU2150" s="138" t="s">
        <v>84</v>
      </c>
      <c r="AY2150" s="17" t="s">
        <v>165</v>
      </c>
      <c r="BE2150" s="139">
        <f t="shared" si="44"/>
        <v>0</v>
      </c>
      <c r="BF2150" s="139">
        <f t="shared" si="45"/>
        <v>0</v>
      </c>
      <c r="BG2150" s="139">
        <f t="shared" si="46"/>
        <v>0</v>
      </c>
      <c r="BH2150" s="139">
        <f t="shared" si="47"/>
        <v>0</v>
      </c>
      <c r="BI2150" s="139">
        <f t="shared" si="48"/>
        <v>0</v>
      </c>
      <c r="BJ2150" s="17" t="s">
        <v>14</v>
      </c>
      <c r="BK2150" s="139">
        <f t="shared" si="49"/>
        <v>0</v>
      </c>
      <c r="BL2150" s="17" t="s">
        <v>277</v>
      </c>
      <c r="BM2150" s="138" t="s">
        <v>2496</v>
      </c>
    </row>
    <row r="2151" spans="2:65" s="1" customFormat="1" ht="24.15" customHeight="1">
      <c r="B2151" s="32"/>
      <c r="C2151" s="127" t="s">
        <v>2497</v>
      </c>
      <c r="D2151" s="127" t="s">
        <v>167</v>
      </c>
      <c r="E2151" s="128" t="s">
        <v>2498</v>
      </c>
      <c r="F2151" s="129" t="s">
        <v>2499</v>
      </c>
      <c r="G2151" s="130" t="s">
        <v>700</v>
      </c>
      <c r="H2151" s="131">
        <v>15</v>
      </c>
      <c r="I2151" s="132"/>
      <c r="J2151" s="133">
        <f t="shared" si="40"/>
        <v>0</v>
      </c>
      <c r="K2151" s="129" t="s">
        <v>19</v>
      </c>
      <c r="L2151" s="32"/>
      <c r="M2151" s="134" t="s">
        <v>19</v>
      </c>
      <c r="N2151" s="135" t="s">
        <v>46</v>
      </c>
      <c r="P2151" s="136">
        <f t="shared" si="41"/>
        <v>0</v>
      </c>
      <c r="Q2151" s="136">
        <v>0</v>
      </c>
      <c r="R2151" s="136">
        <f t="shared" si="42"/>
        <v>0</v>
      </c>
      <c r="S2151" s="136">
        <v>0</v>
      </c>
      <c r="T2151" s="137">
        <f t="shared" si="43"/>
        <v>0</v>
      </c>
      <c r="AR2151" s="138" t="s">
        <v>277</v>
      </c>
      <c r="AT2151" s="138" t="s">
        <v>167</v>
      </c>
      <c r="AU2151" s="138" t="s">
        <v>84</v>
      </c>
      <c r="AY2151" s="17" t="s">
        <v>165</v>
      </c>
      <c r="BE2151" s="139">
        <f t="shared" si="44"/>
        <v>0</v>
      </c>
      <c r="BF2151" s="139">
        <f t="shared" si="45"/>
        <v>0</v>
      </c>
      <c r="BG2151" s="139">
        <f t="shared" si="46"/>
        <v>0</v>
      </c>
      <c r="BH2151" s="139">
        <f t="shared" si="47"/>
        <v>0</v>
      </c>
      <c r="BI2151" s="139">
        <f t="shared" si="48"/>
        <v>0</v>
      </c>
      <c r="BJ2151" s="17" t="s">
        <v>14</v>
      </c>
      <c r="BK2151" s="139">
        <f t="shared" si="49"/>
        <v>0</v>
      </c>
      <c r="BL2151" s="17" t="s">
        <v>277</v>
      </c>
      <c r="BM2151" s="138" t="s">
        <v>2500</v>
      </c>
    </row>
    <row r="2152" spans="2:65" s="1" customFormat="1" ht="37.950000000000003" customHeight="1">
      <c r="B2152" s="32"/>
      <c r="C2152" s="127" t="s">
        <v>2501</v>
      </c>
      <c r="D2152" s="127" t="s">
        <v>167</v>
      </c>
      <c r="E2152" s="128" t="s">
        <v>2502</v>
      </c>
      <c r="F2152" s="129" t="s">
        <v>2503</v>
      </c>
      <c r="G2152" s="130" t="s">
        <v>700</v>
      </c>
      <c r="H2152" s="131">
        <v>89</v>
      </c>
      <c r="I2152" s="132"/>
      <c r="J2152" s="133">
        <f t="shared" si="40"/>
        <v>0</v>
      </c>
      <c r="K2152" s="129" t="s">
        <v>19</v>
      </c>
      <c r="L2152" s="32"/>
      <c r="M2152" s="134" t="s">
        <v>19</v>
      </c>
      <c r="N2152" s="135" t="s">
        <v>46</v>
      </c>
      <c r="P2152" s="136">
        <f t="shared" si="41"/>
        <v>0</v>
      </c>
      <c r="Q2152" s="136">
        <v>0</v>
      </c>
      <c r="R2152" s="136">
        <f t="shared" si="42"/>
        <v>0</v>
      </c>
      <c r="S2152" s="136">
        <v>0</v>
      </c>
      <c r="T2152" s="137">
        <f t="shared" si="43"/>
        <v>0</v>
      </c>
      <c r="AR2152" s="138" t="s">
        <v>277</v>
      </c>
      <c r="AT2152" s="138" t="s">
        <v>167</v>
      </c>
      <c r="AU2152" s="138" t="s">
        <v>84</v>
      </c>
      <c r="AY2152" s="17" t="s">
        <v>165</v>
      </c>
      <c r="BE2152" s="139">
        <f t="shared" si="44"/>
        <v>0</v>
      </c>
      <c r="BF2152" s="139">
        <f t="shared" si="45"/>
        <v>0</v>
      </c>
      <c r="BG2152" s="139">
        <f t="shared" si="46"/>
        <v>0</v>
      </c>
      <c r="BH2152" s="139">
        <f t="shared" si="47"/>
        <v>0</v>
      </c>
      <c r="BI2152" s="139">
        <f t="shared" si="48"/>
        <v>0</v>
      </c>
      <c r="BJ2152" s="17" t="s">
        <v>14</v>
      </c>
      <c r="BK2152" s="139">
        <f t="shared" si="49"/>
        <v>0</v>
      </c>
      <c r="BL2152" s="17" t="s">
        <v>277</v>
      </c>
      <c r="BM2152" s="138" t="s">
        <v>2504</v>
      </c>
    </row>
    <row r="2153" spans="2:65" s="1" customFormat="1" ht="37.950000000000003" customHeight="1">
      <c r="B2153" s="32"/>
      <c r="C2153" s="127" t="s">
        <v>2505</v>
      </c>
      <c r="D2153" s="127" t="s">
        <v>167</v>
      </c>
      <c r="E2153" s="128" t="s">
        <v>2506</v>
      </c>
      <c r="F2153" s="129" t="s">
        <v>2507</v>
      </c>
      <c r="G2153" s="130" t="s">
        <v>700</v>
      </c>
      <c r="H2153" s="131">
        <v>70</v>
      </c>
      <c r="I2153" s="132"/>
      <c r="J2153" s="133">
        <f t="shared" si="40"/>
        <v>0</v>
      </c>
      <c r="K2153" s="129" t="s">
        <v>19</v>
      </c>
      <c r="L2153" s="32"/>
      <c r="M2153" s="134" t="s">
        <v>19</v>
      </c>
      <c r="N2153" s="135" t="s">
        <v>46</v>
      </c>
      <c r="P2153" s="136">
        <f t="shared" si="41"/>
        <v>0</v>
      </c>
      <c r="Q2153" s="136">
        <v>0</v>
      </c>
      <c r="R2153" s="136">
        <f t="shared" si="42"/>
        <v>0</v>
      </c>
      <c r="S2153" s="136">
        <v>0</v>
      </c>
      <c r="T2153" s="137">
        <f t="shared" si="43"/>
        <v>0</v>
      </c>
      <c r="AR2153" s="138" t="s">
        <v>277</v>
      </c>
      <c r="AT2153" s="138" t="s">
        <v>167</v>
      </c>
      <c r="AU2153" s="138" t="s">
        <v>84</v>
      </c>
      <c r="AY2153" s="17" t="s">
        <v>165</v>
      </c>
      <c r="BE2153" s="139">
        <f t="shared" si="44"/>
        <v>0</v>
      </c>
      <c r="BF2153" s="139">
        <f t="shared" si="45"/>
        <v>0</v>
      </c>
      <c r="BG2153" s="139">
        <f t="shared" si="46"/>
        <v>0</v>
      </c>
      <c r="BH2153" s="139">
        <f t="shared" si="47"/>
        <v>0</v>
      </c>
      <c r="BI2153" s="139">
        <f t="shared" si="48"/>
        <v>0</v>
      </c>
      <c r="BJ2153" s="17" t="s">
        <v>14</v>
      </c>
      <c r="BK2153" s="139">
        <f t="shared" si="49"/>
        <v>0</v>
      </c>
      <c r="BL2153" s="17" t="s">
        <v>277</v>
      </c>
      <c r="BM2153" s="138" t="s">
        <v>2508</v>
      </c>
    </row>
    <row r="2154" spans="2:65" s="1" customFormat="1" ht="37.950000000000003" customHeight="1">
      <c r="B2154" s="32"/>
      <c r="C2154" s="127" t="s">
        <v>2509</v>
      </c>
      <c r="D2154" s="127" t="s">
        <v>167</v>
      </c>
      <c r="E2154" s="128" t="s">
        <v>2510</v>
      </c>
      <c r="F2154" s="129" t="s">
        <v>2511</v>
      </c>
      <c r="G2154" s="130" t="s">
        <v>700</v>
      </c>
      <c r="H2154" s="131">
        <v>9</v>
      </c>
      <c r="I2154" s="132"/>
      <c r="J2154" s="133">
        <f t="shared" si="40"/>
        <v>0</v>
      </c>
      <c r="K2154" s="129" t="s">
        <v>19</v>
      </c>
      <c r="L2154" s="32"/>
      <c r="M2154" s="134" t="s">
        <v>19</v>
      </c>
      <c r="N2154" s="135" t="s">
        <v>46</v>
      </c>
      <c r="P2154" s="136">
        <f t="shared" si="41"/>
        <v>0</v>
      </c>
      <c r="Q2154" s="136">
        <v>0</v>
      </c>
      <c r="R2154" s="136">
        <f t="shared" si="42"/>
        <v>0</v>
      </c>
      <c r="S2154" s="136">
        <v>0</v>
      </c>
      <c r="T2154" s="137">
        <f t="shared" si="43"/>
        <v>0</v>
      </c>
      <c r="AR2154" s="138" t="s">
        <v>277</v>
      </c>
      <c r="AT2154" s="138" t="s">
        <v>167</v>
      </c>
      <c r="AU2154" s="138" t="s">
        <v>84</v>
      </c>
      <c r="AY2154" s="17" t="s">
        <v>165</v>
      </c>
      <c r="BE2154" s="139">
        <f t="shared" si="44"/>
        <v>0</v>
      </c>
      <c r="BF2154" s="139">
        <f t="shared" si="45"/>
        <v>0</v>
      </c>
      <c r="BG2154" s="139">
        <f t="shared" si="46"/>
        <v>0</v>
      </c>
      <c r="BH2154" s="139">
        <f t="shared" si="47"/>
        <v>0</v>
      </c>
      <c r="BI2154" s="139">
        <f t="shared" si="48"/>
        <v>0</v>
      </c>
      <c r="BJ2154" s="17" t="s">
        <v>14</v>
      </c>
      <c r="BK2154" s="139">
        <f t="shared" si="49"/>
        <v>0</v>
      </c>
      <c r="BL2154" s="17" t="s">
        <v>277</v>
      </c>
      <c r="BM2154" s="138" t="s">
        <v>2512</v>
      </c>
    </row>
    <row r="2155" spans="2:65" s="1" customFormat="1" ht="37.950000000000003" customHeight="1">
      <c r="B2155" s="32"/>
      <c r="C2155" s="127" t="s">
        <v>2513</v>
      </c>
      <c r="D2155" s="127" t="s">
        <v>167</v>
      </c>
      <c r="E2155" s="128" t="s">
        <v>2514</v>
      </c>
      <c r="F2155" s="129" t="s">
        <v>2515</v>
      </c>
      <c r="G2155" s="130" t="s">
        <v>700</v>
      </c>
      <c r="H2155" s="131">
        <v>30</v>
      </c>
      <c r="I2155" s="132"/>
      <c r="J2155" s="133">
        <f t="shared" si="40"/>
        <v>0</v>
      </c>
      <c r="K2155" s="129" t="s">
        <v>19</v>
      </c>
      <c r="L2155" s="32"/>
      <c r="M2155" s="134" t="s">
        <v>19</v>
      </c>
      <c r="N2155" s="135" t="s">
        <v>46</v>
      </c>
      <c r="P2155" s="136">
        <f t="shared" si="41"/>
        <v>0</v>
      </c>
      <c r="Q2155" s="136">
        <v>0</v>
      </c>
      <c r="R2155" s="136">
        <f t="shared" si="42"/>
        <v>0</v>
      </c>
      <c r="S2155" s="136">
        <v>0</v>
      </c>
      <c r="T2155" s="137">
        <f t="shared" si="43"/>
        <v>0</v>
      </c>
      <c r="AR2155" s="138" t="s">
        <v>277</v>
      </c>
      <c r="AT2155" s="138" t="s">
        <v>167</v>
      </c>
      <c r="AU2155" s="138" t="s">
        <v>84</v>
      </c>
      <c r="AY2155" s="17" t="s">
        <v>165</v>
      </c>
      <c r="BE2155" s="139">
        <f t="shared" si="44"/>
        <v>0</v>
      </c>
      <c r="BF2155" s="139">
        <f t="shared" si="45"/>
        <v>0</v>
      </c>
      <c r="BG2155" s="139">
        <f t="shared" si="46"/>
        <v>0</v>
      </c>
      <c r="BH2155" s="139">
        <f t="shared" si="47"/>
        <v>0</v>
      </c>
      <c r="BI2155" s="139">
        <f t="shared" si="48"/>
        <v>0</v>
      </c>
      <c r="BJ2155" s="17" t="s">
        <v>14</v>
      </c>
      <c r="BK2155" s="139">
        <f t="shared" si="49"/>
        <v>0</v>
      </c>
      <c r="BL2155" s="17" t="s">
        <v>277</v>
      </c>
      <c r="BM2155" s="138" t="s">
        <v>2516</v>
      </c>
    </row>
    <row r="2156" spans="2:65" s="1" customFormat="1" ht="37.950000000000003" customHeight="1">
      <c r="B2156" s="32"/>
      <c r="C2156" s="127" t="s">
        <v>2517</v>
      </c>
      <c r="D2156" s="127" t="s">
        <v>167</v>
      </c>
      <c r="E2156" s="128" t="s">
        <v>2518</v>
      </c>
      <c r="F2156" s="129" t="s">
        <v>2519</v>
      </c>
      <c r="G2156" s="130" t="s">
        <v>700</v>
      </c>
      <c r="H2156" s="131">
        <v>30</v>
      </c>
      <c r="I2156" s="132"/>
      <c r="J2156" s="133">
        <f t="shared" si="40"/>
        <v>0</v>
      </c>
      <c r="K2156" s="129" t="s">
        <v>19</v>
      </c>
      <c r="L2156" s="32"/>
      <c r="M2156" s="134" t="s">
        <v>19</v>
      </c>
      <c r="N2156" s="135" t="s">
        <v>46</v>
      </c>
      <c r="P2156" s="136">
        <f t="shared" si="41"/>
        <v>0</v>
      </c>
      <c r="Q2156" s="136">
        <v>0</v>
      </c>
      <c r="R2156" s="136">
        <f t="shared" si="42"/>
        <v>0</v>
      </c>
      <c r="S2156" s="136">
        <v>0</v>
      </c>
      <c r="T2156" s="137">
        <f t="shared" si="43"/>
        <v>0</v>
      </c>
      <c r="AR2156" s="138" t="s">
        <v>277</v>
      </c>
      <c r="AT2156" s="138" t="s">
        <v>167</v>
      </c>
      <c r="AU2156" s="138" t="s">
        <v>84</v>
      </c>
      <c r="AY2156" s="17" t="s">
        <v>165</v>
      </c>
      <c r="BE2156" s="139">
        <f t="shared" si="44"/>
        <v>0</v>
      </c>
      <c r="BF2156" s="139">
        <f t="shared" si="45"/>
        <v>0</v>
      </c>
      <c r="BG2156" s="139">
        <f t="shared" si="46"/>
        <v>0</v>
      </c>
      <c r="BH2156" s="139">
        <f t="shared" si="47"/>
        <v>0</v>
      </c>
      <c r="BI2156" s="139">
        <f t="shared" si="48"/>
        <v>0</v>
      </c>
      <c r="BJ2156" s="17" t="s">
        <v>14</v>
      </c>
      <c r="BK2156" s="139">
        <f t="shared" si="49"/>
        <v>0</v>
      </c>
      <c r="BL2156" s="17" t="s">
        <v>277</v>
      </c>
      <c r="BM2156" s="138" t="s">
        <v>2520</v>
      </c>
    </row>
    <row r="2157" spans="2:65" s="1" customFormat="1" ht="37.950000000000003" customHeight="1">
      <c r="B2157" s="32"/>
      <c r="C2157" s="127" t="s">
        <v>2521</v>
      </c>
      <c r="D2157" s="127" t="s">
        <v>167</v>
      </c>
      <c r="E2157" s="128" t="s">
        <v>2522</v>
      </c>
      <c r="F2157" s="129" t="s">
        <v>2523</v>
      </c>
      <c r="G2157" s="130" t="s">
        <v>700</v>
      </c>
      <c r="H2157" s="131">
        <v>6</v>
      </c>
      <c r="I2157" s="132"/>
      <c r="J2157" s="133">
        <f t="shared" si="40"/>
        <v>0</v>
      </c>
      <c r="K2157" s="129" t="s">
        <v>19</v>
      </c>
      <c r="L2157" s="32"/>
      <c r="M2157" s="134" t="s">
        <v>19</v>
      </c>
      <c r="N2157" s="135" t="s">
        <v>46</v>
      </c>
      <c r="P2157" s="136">
        <f t="shared" si="41"/>
        <v>0</v>
      </c>
      <c r="Q2157" s="136">
        <v>0</v>
      </c>
      <c r="R2157" s="136">
        <f t="shared" si="42"/>
        <v>0</v>
      </c>
      <c r="S2157" s="136">
        <v>0</v>
      </c>
      <c r="T2157" s="137">
        <f t="shared" si="43"/>
        <v>0</v>
      </c>
      <c r="AR2157" s="138" t="s">
        <v>277</v>
      </c>
      <c r="AT2157" s="138" t="s">
        <v>167</v>
      </c>
      <c r="AU2157" s="138" t="s">
        <v>84</v>
      </c>
      <c r="AY2157" s="17" t="s">
        <v>165</v>
      </c>
      <c r="BE2157" s="139">
        <f t="shared" si="44"/>
        <v>0</v>
      </c>
      <c r="BF2157" s="139">
        <f t="shared" si="45"/>
        <v>0</v>
      </c>
      <c r="BG2157" s="139">
        <f t="shared" si="46"/>
        <v>0</v>
      </c>
      <c r="BH2157" s="139">
        <f t="shared" si="47"/>
        <v>0</v>
      </c>
      <c r="BI2157" s="139">
        <f t="shared" si="48"/>
        <v>0</v>
      </c>
      <c r="BJ2157" s="17" t="s">
        <v>14</v>
      </c>
      <c r="BK2157" s="139">
        <f t="shared" si="49"/>
        <v>0</v>
      </c>
      <c r="BL2157" s="17" t="s">
        <v>277</v>
      </c>
      <c r="BM2157" s="138" t="s">
        <v>2524</v>
      </c>
    </row>
    <row r="2158" spans="2:65" s="1" customFormat="1" ht="16.5" customHeight="1">
      <c r="B2158" s="32"/>
      <c r="C2158" s="127" t="s">
        <v>2525</v>
      </c>
      <c r="D2158" s="127" t="s">
        <v>167</v>
      </c>
      <c r="E2158" s="128" t="s">
        <v>2526</v>
      </c>
      <c r="F2158" s="129" t="s">
        <v>2527</v>
      </c>
      <c r="G2158" s="130" t="s">
        <v>700</v>
      </c>
      <c r="H2158" s="131">
        <v>56</v>
      </c>
      <c r="I2158" s="132"/>
      <c r="J2158" s="133">
        <f t="shared" si="40"/>
        <v>0</v>
      </c>
      <c r="K2158" s="129" t="s">
        <v>19</v>
      </c>
      <c r="L2158" s="32"/>
      <c r="M2158" s="134" t="s">
        <v>19</v>
      </c>
      <c r="N2158" s="135" t="s">
        <v>46</v>
      </c>
      <c r="P2158" s="136">
        <f t="shared" si="41"/>
        <v>0</v>
      </c>
      <c r="Q2158" s="136">
        <v>0</v>
      </c>
      <c r="R2158" s="136">
        <f t="shared" si="42"/>
        <v>0</v>
      </c>
      <c r="S2158" s="136">
        <v>0</v>
      </c>
      <c r="T2158" s="137">
        <f t="shared" si="43"/>
        <v>0</v>
      </c>
      <c r="AR2158" s="138" t="s">
        <v>277</v>
      </c>
      <c r="AT2158" s="138" t="s">
        <v>167</v>
      </c>
      <c r="AU2158" s="138" t="s">
        <v>84</v>
      </c>
      <c r="AY2158" s="17" t="s">
        <v>165</v>
      </c>
      <c r="BE2158" s="139">
        <f t="shared" si="44"/>
        <v>0</v>
      </c>
      <c r="BF2158" s="139">
        <f t="shared" si="45"/>
        <v>0</v>
      </c>
      <c r="BG2158" s="139">
        <f t="shared" si="46"/>
        <v>0</v>
      </c>
      <c r="BH2158" s="139">
        <f t="shared" si="47"/>
        <v>0</v>
      </c>
      <c r="BI2158" s="139">
        <f t="shared" si="48"/>
        <v>0</v>
      </c>
      <c r="BJ2158" s="17" t="s">
        <v>14</v>
      </c>
      <c r="BK2158" s="139">
        <f t="shared" si="49"/>
        <v>0</v>
      </c>
      <c r="BL2158" s="17" t="s">
        <v>277</v>
      </c>
      <c r="BM2158" s="138" t="s">
        <v>2528</v>
      </c>
    </row>
    <row r="2159" spans="2:65" s="1" customFormat="1" ht="16.5" customHeight="1">
      <c r="B2159" s="32"/>
      <c r="C2159" s="127" t="s">
        <v>2529</v>
      </c>
      <c r="D2159" s="127" t="s">
        <v>167</v>
      </c>
      <c r="E2159" s="128" t="s">
        <v>2530</v>
      </c>
      <c r="F2159" s="129" t="s">
        <v>2531</v>
      </c>
      <c r="G2159" s="130" t="s">
        <v>182</v>
      </c>
      <c r="H2159" s="131">
        <v>50</v>
      </c>
      <c r="I2159" s="132"/>
      <c r="J2159" s="133">
        <f t="shared" si="40"/>
        <v>0</v>
      </c>
      <c r="K2159" s="129" t="s">
        <v>19</v>
      </c>
      <c r="L2159" s="32"/>
      <c r="M2159" s="134" t="s">
        <v>19</v>
      </c>
      <c r="N2159" s="135" t="s">
        <v>46</v>
      </c>
      <c r="P2159" s="136">
        <f t="shared" si="41"/>
        <v>0</v>
      </c>
      <c r="Q2159" s="136">
        <v>0</v>
      </c>
      <c r="R2159" s="136">
        <f t="shared" si="42"/>
        <v>0</v>
      </c>
      <c r="S2159" s="136">
        <v>0</v>
      </c>
      <c r="T2159" s="137">
        <f t="shared" si="43"/>
        <v>0</v>
      </c>
      <c r="AR2159" s="138" t="s">
        <v>277</v>
      </c>
      <c r="AT2159" s="138" t="s">
        <v>167</v>
      </c>
      <c r="AU2159" s="138" t="s">
        <v>84</v>
      </c>
      <c r="AY2159" s="17" t="s">
        <v>165</v>
      </c>
      <c r="BE2159" s="139">
        <f t="shared" si="44"/>
        <v>0</v>
      </c>
      <c r="BF2159" s="139">
        <f t="shared" si="45"/>
        <v>0</v>
      </c>
      <c r="BG2159" s="139">
        <f t="shared" si="46"/>
        <v>0</v>
      </c>
      <c r="BH2159" s="139">
        <f t="shared" si="47"/>
        <v>0</v>
      </c>
      <c r="BI2159" s="139">
        <f t="shared" si="48"/>
        <v>0</v>
      </c>
      <c r="BJ2159" s="17" t="s">
        <v>14</v>
      </c>
      <c r="BK2159" s="139">
        <f t="shared" si="49"/>
        <v>0</v>
      </c>
      <c r="BL2159" s="17" t="s">
        <v>277</v>
      </c>
      <c r="BM2159" s="138" t="s">
        <v>2532</v>
      </c>
    </row>
    <row r="2160" spans="2:65" s="1" customFormat="1" ht="21.75" customHeight="1">
      <c r="B2160" s="32"/>
      <c r="C2160" s="127" t="s">
        <v>2533</v>
      </c>
      <c r="D2160" s="127" t="s">
        <v>167</v>
      </c>
      <c r="E2160" s="128" t="s">
        <v>2534</v>
      </c>
      <c r="F2160" s="129" t="s">
        <v>2535</v>
      </c>
      <c r="G2160" s="130" t="s">
        <v>182</v>
      </c>
      <c r="H2160" s="131">
        <v>26</v>
      </c>
      <c r="I2160" s="132"/>
      <c r="J2160" s="133">
        <f t="shared" si="40"/>
        <v>0</v>
      </c>
      <c r="K2160" s="129" t="s">
        <v>19</v>
      </c>
      <c r="L2160" s="32"/>
      <c r="M2160" s="134" t="s">
        <v>19</v>
      </c>
      <c r="N2160" s="135" t="s">
        <v>46</v>
      </c>
      <c r="P2160" s="136">
        <f t="shared" si="41"/>
        <v>0</v>
      </c>
      <c r="Q2160" s="136">
        <v>0</v>
      </c>
      <c r="R2160" s="136">
        <f t="shared" si="42"/>
        <v>0</v>
      </c>
      <c r="S2160" s="136">
        <v>0</v>
      </c>
      <c r="T2160" s="137">
        <f t="shared" si="43"/>
        <v>0</v>
      </c>
      <c r="AR2160" s="138" t="s">
        <v>277</v>
      </c>
      <c r="AT2160" s="138" t="s">
        <v>167</v>
      </c>
      <c r="AU2160" s="138" t="s">
        <v>84</v>
      </c>
      <c r="AY2160" s="17" t="s">
        <v>165</v>
      </c>
      <c r="BE2160" s="139">
        <f t="shared" si="44"/>
        <v>0</v>
      </c>
      <c r="BF2160" s="139">
        <f t="shared" si="45"/>
        <v>0</v>
      </c>
      <c r="BG2160" s="139">
        <f t="shared" si="46"/>
        <v>0</v>
      </c>
      <c r="BH2160" s="139">
        <f t="shared" si="47"/>
        <v>0</v>
      </c>
      <c r="BI2160" s="139">
        <f t="shared" si="48"/>
        <v>0</v>
      </c>
      <c r="BJ2160" s="17" t="s">
        <v>14</v>
      </c>
      <c r="BK2160" s="139">
        <f t="shared" si="49"/>
        <v>0</v>
      </c>
      <c r="BL2160" s="17" t="s">
        <v>277</v>
      </c>
      <c r="BM2160" s="138" t="s">
        <v>2536</v>
      </c>
    </row>
    <row r="2161" spans="2:65" s="1" customFormat="1" ht="16.5" customHeight="1">
      <c r="B2161" s="32"/>
      <c r="C2161" s="127" t="s">
        <v>2537</v>
      </c>
      <c r="D2161" s="127" t="s">
        <v>167</v>
      </c>
      <c r="E2161" s="128" t="s">
        <v>2538</v>
      </c>
      <c r="F2161" s="129" t="s">
        <v>2539</v>
      </c>
      <c r="G2161" s="130" t="s">
        <v>2540</v>
      </c>
      <c r="H2161" s="131">
        <v>13</v>
      </c>
      <c r="I2161" s="132"/>
      <c r="J2161" s="133">
        <f t="shared" si="40"/>
        <v>0</v>
      </c>
      <c r="K2161" s="129" t="s">
        <v>19</v>
      </c>
      <c r="L2161" s="32"/>
      <c r="M2161" s="134" t="s">
        <v>19</v>
      </c>
      <c r="N2161" s="135" t="s">
        <v>46</v>
      </c>
      <c r="P2161" s="136">
        <f t="shared" si="41"/>
        <v>0</v>
      </c>
      <c r="Q2161" s="136">
        <v>0</v>
      </c>
      <c r="R2161" s="136">
        <f t="shared" si="42"/>
        <v>0</v>
      </c>
      <c r="S2161" s="136">
        <v>0</v>
      </c>
      <c r="T2161" s="137">
        <f t="shared" si="43"/>
        <v>0</v>
      </c>
      <c r="AR2161" s="138" t="s">
        <v>277</v>
      </c>
      <c r="AT2161" s="138" t="s">
        <v>167</v>
      </c>
      <c r="AU2161" s="138" t="s">
        <v>84</v>
      </c>
      <c r="AY2161" s="17" t="s">
        <v>165</v>
      </c>
      <c r="BE2161" s="139">
        <f t="shared" si="44"/>
        <v>0</v>
      </c>
      <c r="BF2161" s="139">
        <f t="shared" si="45"/>
        <v>0</v>
      </c>
      <c r="BG2161" s="139">
        <f t="shared" si="46"/>
        <v>0</v>
      </c>
      <c r="BH2161" s="139">
        <f t="shared" si="47"/>
        <v>0</v>
      </c>
      <c r="BI2161" s="139">
        <f t="shared" si="48"/>
        <v>0</v>
      </c>
      <c r="BJ2161" s="17" t="s">
        <v>14</v>
      </c>
      <c r="BK2161" s="139">
        <f t="shared" si="49"/>
        <v>0</v>
      </c>
      <c r="BL2161" s="17" t="s">
        <v>277</v>
      </c>
      <c r="BM2161" s="138" t="s">
        <v>2541</v>
      </c>
    </row>
    <row r="2162" spans="2:65" s="1" customFormat="1" ht="24.15" customHeight="1">
      <c r="B2162" s="32"/>
      <c r="C2162" s="127" t="s">
        <v>2542</v>
      </c>
      <c r="D2162" s="127" t="s">
        <v>167</v>
      </c>
      <c r="E2162" s="128" t="s">
        <v>2543</v>
      </c>
      <c r="F2162" s="129" t="s">
        <v>2544</v>
      </c>
      <c r="G2162" s="130" t="s">
        <v>182</v>
      </c>
      <c r="H2162" s="131">
        <v>2</v>
      </c>
      <c r="I2162" s="132"/>
      <c r="J2162" s="133">
        <f t="shared" si="40"/>
        <v>0</v>
      </c>
      <c r="K2162" s="129" t="s">
        <v>19</v>
      </c>
      <c r="L2162" s="32"/>
      <c r="M2162" s="134" t="s">
        <v>19</v>
      </c>
      <c r="N2162" s="135" t="s">
        <v>46</v>
      </c>
      <c r="P2162" s="136">
        <f t="shared" si="41"/>
        <v>0</v>
      </c>
      <c r="Q2162" s="136">
        <v>0</v>
      </c>
      <c r="R2162" s="136">
        <f t="shared" si="42"/>
        <v>0</v>
      </c>
      <c r="S2162" s="136">
        <v>0</v>
      </c>
      <c r="T2162" s="137">
        <f t="shared" si="43"/>
        <v>0</v>
      </c>
      <c r="AR2162" s="138" t="s">
        <v>277</v>
      </c>
      <c r="AT2162" s="138" t="s">
        <v>167</v>
      </c>
      <c r="AU2162" s="138" t="s">
        <v>84</v>
      </c>
      <c r="AY2162" s="17" t="s">
        <v>165</v>
      </c>
      <c r="BE2162" s="139">
        <f t="shared" si="44"/>
        <v>0</v>
      </c>
      <c r="BF2162" s="139">
        <f t="shared" si="45"/>
        <v>0</v>
      </c>
      <c r="BG2162" s="139">
        <f t="shared" si="46"/>
        <v>0</v>
      </c>
      <c r="BH2162" s="139">
        <f t="shared" si="47"/>
        <v>0</v>
      </c>
      <c r="BI2162" s="139">
        <f t="shared" si="48"/>
        <v>0</v>
      </c>
      <c r="BJ2162" s="17" t="s">
        <v>14</v>
      </c>
      <c r="BK2162" s="139">
        <f t="shared" si="49"/>
        <v>0</v>
      </c>
      <c r="BL2162" s="17" t="s">
        <v>277</v>
      </c>
      <c r="BM2162" s="138" t="s">
        <v>2545</v>
      </c>
    </row>
    <row r="2163" spans="2:65" s="1" customFormat="1" ht="21.75" customHeight="1">
      <c r="B2163" s="32"/>
      <c r="C2163" s="127" t="s">
        <v>2546</v>
      </c>
      <c r="D2163" s="127" t="s">
        <v>167</v>
      </c>
      <c r="E2163" s="128" t="s">
        <v>2547</v>
      </c>
      <c r="F2163" s="129" t="s">
        <v>2548</v>
      </c>
      <c r="G2163" s="130" t="s">
        <v>182</v>
      </c>
      <c r="H2163" s="131">
        <v>1</v>
      </c>
      <c r="I2163" s="132"/>
      <c r="J2163" s="133">
        <f t="shared" si="40"/>
        <v>0</v>
      </c>
      <c r="K2163" s="129" t="s">
        <v>19</v>
      </c>
      <c r="L2163" s="32"/>
      <c r="M2163" s="134" t="s">
        <v>19</v>
      </c>
      <c r="N2163" s="135" t="s">
        <v>46</v>
      </c>
      <c r="P2163" s="136">
        <f t="shared" si="41"/>
        <v>0</v>
      </c>
      <c r="Q2163" s="136">
        <v>0</v>
      </c>
      <c r="R2163" s="136">
        <f t="shared" si="42"/>
        <v>0</v>
      </c>
      <c r="S2163" s="136">
        <v>0</v>
      </c>
      <c r="T2163" s="137">
        <f t="shared" si="43"/>
        <v>0</v>
      </c>
      <c r="AR2163" s="138" t="s">
        <v>277</v>
      </c>
      <c r="AT2163" s="138" t="s">
        <v>167</v>
      </c>
      <c r="AU2163" s="138" t="s">
        <v>84</v>
      </c>
      <c r="AY2163" s="17" t="s">
        <v>165</v>
      </c>
      <c r="BE2163" s="139">
        <f t="shared" si="44"/>
        <v>0</v>
      </c>
      <c r="BF2163" s="139">
        <f t="shared" si="45"/>
        <v>0</v>
      </c>
      <c r="BG2163" s="139">
        <f t="shared" si="46"/>
        <v>0</v>
      </c>
      <c r="BH2163" s="139">
        <f t="shared" si="47"/>
        <v>0</v>
      </c>
      <c r="BI2163" s="139">
        <f t="shared" si="48"/>
        <v>0</v>
      </c>
      <c r="BJ2163" s="17" t="s">
        <v>14</v>
      </c>
      <c r="BK2163" s="139">
        <f t="shared" si="49"/>
        <v>0</v>
      </c>
      <c r="BL2163" s="17" t="s">
        <v>277</v>
      </c>
      <c r="BM2163" s="138" t="s">
        <v>2549</v>
      </c>
    </row>
    <row r="2164" spans="2:65" s="1" customFormat="1" ht="21.75" customHeight="1">
      <c r="B2164" s="32"/>
      <c r="C2164" s="127" t="s">
        <v>2550</v>
      </c>
      <c r="D2164" s="127" t="s">
        <v>167</v>
      </c>
      <c r="E2164" s="128" t="s">
        <v>2551</v>
      </c>
      <c r="F2164" s="129" t="s">
        <v>2552</v>
      </c>
      <c r="G2164" s="130" t="s">
        <v>182</v>
      </c>
      <c r="H2164" s="131">
        <v>2</v>
      </c>
      <c r="I2164" s="132"/>
      <c r="J2164" s="133">
        <f t="shared" si="40"/>
        <v>0</v>
      </c>
      <c r="K2164" s="129" t="s">
        <v>19</v>
      </c>
      <c r="L2164" s="32"/>
      <c r="M2164" s="134" t="s">
        <v>19</v>
      </c>
      <c r="N2164" s="135" t="s">
        <v>46</v>
      </c>
      <c r="P2164" s="136">
        <f t="shared" si="41"/>
        <v>0</v>
      </c>
      <c r="Q2164" s="136">
        <v>0</v>
      </c>
      <c r="R2164" s="136">
        <f t="shared" si="42"/>
        <v>0</v>
      </c>
      <c r="S2164" s="136">
        <v>0</v>
      </c>
      <c r="T2164" s="137">
        <f t="shared" si="43"/>
        <v>0</v>
      </c>
      <c r="AR2164" s="138" t="s">
        <v>277</v>
      </c>
      <c r="AT2164" s="138" t="s">
        <v>167</v>
      </c>
      <c r="AU2164" s="138" t="s">
        <v>84</v>
      </c>
      <c r="AY2164" s="17" t="s">
        <v>165</v>
      </c>
      <c r="BE2164" s="139">
        <f t="shared" si="44"/>
        <v>0</v>
      </c>
      <c r="BF2164" s="139">
        <f t="shared" si="45"/>
        <v>0</v>
      </c>
      <c r="BG2164" s="139">
        <f t="shared" si="46"/>
        <v>0</v>
      </c>
      <c r="BH2164" s="139">
        <f t="shared" si="47"/>
        <v>0</v>
      </c>
      <c r="BI2164" s="139">
        <f t="shared" si="48"/>
        <v>0</v>
      </c>
      <c r="BJ2164" s="17" t="s">
        <v>14</v>
      </c>
      <c r="BK2164" s="139">
        <f t="shared" si="49"/>
        <v>0</v>
      </c>
      <c r="BL2164" s="17" t="s">
        <v>277</v>
      </c>
      <c r="BM2164" s="138" t="s">
        <v>2553</v>
      </c>
    </row>
    <row r="2165" spans="2:65" s="1" customFormat="1" ht="21.75" customHeight="1">
      <c r="B2165" s="32"/>
      <c r="C2165" s="127" t="s">
        <v>2554</v>
      </c>
      <c r="D2165" s="127" t="s">
        <v>167</v>
      </c>
      <c r="E2165" s="128" t="s">
        <v>2555</v>
      </c>
      <c r="F2165" s="129" t="s">
        <v>2556</v>
      </c>
      <c r="G2165" s="130" t="s">
        <v>182</v>
      </c>
      <c r="H2165" s="131">
        <v>2</v>
      </c>
      <c r="I2165" s="132"/>
      <c r="J2165" s="133">
        <f t="shared" si="40"/>
        <v>0</v>
      </c>
      <c r="K2165" s="129" t="s">
        <v>19</v>
      </c>
      <c r="L2165" s="32"/>
      <c r="M2165" s="134" t="s">
        <v>19</v>
      </c>
      <c r="N2165" s="135" t="s">
        <v>46</v>
      </c>
      <c r="P2165" s="136">
        <f t="shared" si="41"/>
        <v>0</v>
      </c>
      <c r="Q2165" s="136">
        <v>0</v>
      </c>
      <c r="R2165" s="136">
        <f t="shared" si="42"/>
        <v>0</v>
      </c>
      <c r="S2165" s="136">
        <v>0</v>
      </c>
      <c r="T2165" s="137">
        <f t="shared" si="43"/>
        <v>0</v>
      </c>
      <c r="AR2165" s="138" t="s">
        <v>277</v>
      </c>
      <c r="AT2165" s="138" t="s">
        <v>167</v>
      </c>
      <c r="AU2165" s="138" t="s">
        <v>84</v>
      </c>
      <c r="AY2165" s="17" t="s">
        <v>165</v>
      </c>
      <c r="BE2165" s="139">
        <f t="shared" si="44"/>
        <v>0</v>
      </c>
      <c r="BF2165" s="139">
        <f t="shared" si="45"/>
        <v>0</v>
      </c>
      <c r="BG2165" s="139">
        <f t="shared" si="46"/>
        <v>0</v>
      </c>
      <c r="BH2165" s="139">
        <f t="shared" si="47"/>
        <v>0</v>
      </c>
      <c r="BI2165" s="139">
        <f t="shared" si="48"/>
        <v>0</v>
      </c>
      <c r="BJ2165" s="17" t="s">
        <v>14</v>
      </c>
      <c r="BK2165" s="139">
        <f t="shared" si="49"/>
        <v>0</v>
      </c>
      <c r="BL2165" s="17" t="s">
        <v>277</v>
      </c>
      <c r="BM2165" s="138" t="s">
        <v>2557</v>
      </c>
    </row>
    <row r="2166" spans="2:65" s="1" customFormat="1" ht="21.75" customHeight="1">
      <c r="B2166" s="32"/>
      <c r="C2166" s="127" t="s">
        <v>2558</v>
      </c>
      <c r="D2166" s="127" t="s">
        <v>167</v>
      </c>
      <c r="E2166" s="128" t="s">
        <v>2559</v>
      </c>
      <c r="F2166" s="129" t="s">
        <v>2560</v>
      </c>
      <c r="G2166" s="130" t="s">
        <v>182</v>
      </c>
      <c r="H2166" s="131">
        <v>1</v>
      </c>
      <c r="I2166" s="132"/>
      <c r="J2166" s="133">
        <f t="shared" si="40"/>
        <v>0</v>
      </c>
      <c r="K2166" s="129" t="s">
        <v>19</v>
      </c>
      <c r="L2166" s="32"/>
      <c r="M2166" s="134" t="s">
        <v>19</v>
      </c>
      <c r="N2166" s="135" t="s">
        <v>46</v>
      </c>
      <c r="P2166" s="136">
        <f t="shared" si="41"/>
        <v>0</v>
      </c>
      <c r="Q2166" s="136">
        <v>0</v>
      </c>
      <c r="R2166" s="136">
        <f t="shared" si="42"/>
        <v>0</v>
      </c>
      <c r="S2166" s="136">
        <v>0</v>
      </c>
      <c r="T2166" s="137">
        <f t="shared" si="43"/>
        <v>0</v>
      </c>
      <c r="AR2166" s="138" t="s">
        <v>277</v>
      </c>
      <c r="AT2166" s="138" t="s">
        <v>167</v>
      </c>
      <c r="AU2166" s="138" t="s">
        <v>84</v>
      </c>
      <c r="AY2166" s="17" t="s">
        <v>165</v>
      </c>
      <c r="BE2166" s="139">
        <f t="shared" si="44"/>
        <v>0</v>
      </c>
      <c r="BF2166" s="139">
        <f t="shared" si="45"/>
        <v>0</v>
      </c>
      <c r="BG2166" s="139">
        <f t="shared" si="46"/>
        <v>0</v>
      </c>
      <c r="BH2166" s="139">
        <f t="shared" si="47"/>
        <v>0</v>
      </c>
      <c r="BI2166" s="139">
        <f t="shared" si="48"/>
        <v>0</v>
      </c>
      <c r="BJ2166" s="17" t="s">
        <v>14</v>
      </c>
      <c r="BK2166" s="139">
        <f t="shared" si="49"/>
        <v>0</v>
      </c>
      <c r="BL2166" s="17" t="s">
        <v>277</v>
      </c>
      <c r="BM2166" s="138" t="s">
        <v>2561</v>
      </c>
    </row>
    <row r="2167" spans="2:65" s="1" customFormat="1" ht="24.15" customHeight="1">
      <c r="B2167" s="32"/>
      <c r="C2167" s="127" t="s">
        <v>2562</v>
      </c>
      <c r="D2167" s="127" t="s">
        <v>167</v>
      </c>
      <c r="E2167" s="128" t="s">
        <v>2563</v>
      </c>
      <c r="F2167" s="129" t="s">
        <v>2564</v>
      </c>
      <c r="G2167" s="130" t="s">
        <v>700</v>
      </c>
      <c r="H2167" s="131">
        <v>242</v>
      </c>
      <c r="I2167" s="132"/>
      <c r="J2167" s="133">
        <f t="shared" si="40"/>
        <v>0</v>
      </c>
      <c r="K2167" s="129" t="s">
        <v>19</v>
      </c>
      <c r="L2167" s="32"/>
      <c r="M2167" s="134" t="s">
        <v>19</v>
      </c>
      <c r="N2167" s="135" t="s">
        <v>46</v>
      </c>
      <c r="P2167" s="136">
        <f t="shared" si="41"/>
        <v>0</v>
      </c>
      <c r="Q2167" s="136">
        <v>0</v>
      </c>
      <c r="R2167" s="136">
        <f t="shared" si="42"/>
        <v>0</v>
      </c>
      <c r="S2167" s="136">
        <v>0</v>
      </c>
      <c r="T2167" s="137">
        <f t="shared" si="43"/>
        <v>0</v>
      </c>
      <c r="AR2167" s="138" t="s">
        <v>277</v>
      </c>
      <c r="AT2167" s="138" t="s">
        <v>167</v>
      </c>
      <c r="AU2167" s="138" t="s">
        <v>84</v>
      </c>
      <c r="AY2167" s="17" t="s">
        <v>165</v>
      </c>
      <c r="BE2167" s="139">
        <f t="shared" si="44"/>
        <v>0</v>
      </c>
      <c r="BF2167" s="139">
        <f t="shared" si="45"/>
        <v>0</v>
      </c>
      <c r="BG2167" s="139">
        <f t="shared" si="46"/>
        <v>0</v>
      </c>
      <c r="BH2167" s="139">
        <f t="shared" si="47"/>
        <v>0</v>
      </c>
      <c r="BI2167" s="139">
        <f t="shared" si="48"/>
        <v>0</v>
      </c>
      <c r="BJ2167" s="17" t="s">
        <v>14</v>
      </c>
      <c r="BK2167" s="139">
        <f t="shared" si="49"/>
        <v>0</v>
      </c>
      <c r="BL2167" s="17" t="s">
        <v>277</v>
      </c>
      <c r="BM2167" s="138" t="s">
        <v>2565</v>
      </c>
    </row>
    <row r="2168" spans="2:65" s="13" customFormat="1">
      <c r="B2168" s="151"/>
      <c r="D2168" s="145" t="s">
        <v>176</v>
      </c>
      <c r="E2168" s="152" t="s">
        <v>19</v>
      </c>
      <c r="F2168" s="153" t="s">
        <v>2566</v>
      </c>
      <c r="H2168" s="154">
        <v>242</v>
      </c>
      <c r="I2168" s="155"/>
      <c r="L2168" s="151"/>
      <c r="M2168" s="156"/>
      <c r="T2168" s="157"/>
      <c r="AT2168" s="152" t="s">
        <v>176</v>
      </c>
      <c r="AU2168" s="152" t="s">
        <v>84</v>
      </c>
      <c r="AV2168" s="13" t="s">
        <v>84</v>
      </c>
      <c r="AW2168" s="13" t="s">
        <v>37</v>
      </c>
      <c r="AX2168" s="13" t="s">
        <v>75</v>
      </c>
      <c r="AY2168" s="152" t="s">
        <v>165</v>
      </c>
    </row>
    <row r="2169" spans="2:65" s="14" customFormat="1">
      <c r="B2169" s="158"/>
      <c r="D2169" s="145" t="s">
        <v>176</v>
      </c>
      <c r="E2169" s="159" t="s">
        <v>19</v>
      </c>
      <c r="F2169" s="160" t="s">
        <v>179</v>
      </c>
      <c r="H2169" s="161">
        <v>242</v>
      </c>
      <c r="I2169" s="162"/>
      <c r="L2169" s="158"/>
      <c r="M2169" s="163"/>
      <c r="T2169" s="164"/>
      <c r="AT2169" s="159" t="s">
        <v>176</v>
      </c>
      <c r="AU2169" s="159" t="s">
        <v>84</v>
      </c>
      <c r="AV2169" s="14" t="s">
        <v>172</v>
      </c>
      <c r="AW2169" s="14" t="s">
        <v>37</v>
      </c>
      <c r="AX2169" s="14" t="s">
        <v>14</v>
      </c>
      <c r="AY2169" s="159" t="s">
        <v>165</v>
      </c>
    </row>
    <row r="2170" spans="2:65" s="1" customFormat="1" ht="21.75" customHeight="1">
      <c r="B2170" s="32"/>
      <c r="C2170" s="127" t="s">
        <v>2567</v>
      </c>
      <c r="D2170" s="127" t="s">
        <v>167</v>
      </c>
      <c r="E2170" s="128" t="s">
        <v>2568</v>
      </c>
      <c r="F2170" s="129" t="s">
        <v>2569</v>
      </c>
      <c r="G2170" s="130" t="s">
        <v>700</v>
      </c>
      <c r="H2170" s="131">
        <v>242</v>
      </c>
      <c r="I2170" s="132"/>
      <c r="J2170" s="133">
        <f>ROUND(I2170*H2170,2)</f>
        <v>0</v>
      </c>
      <c r="K2170" s="129" t="s">
        <v>19</v>
      </c>
      <c r="L2170" s="32"/>
      <c r="M2170" s="134" t="s">
        <v>19</v>
      </c>
      <c r="N2170" s="135" t="s">
        <v>46</v>
      </c>
      <c r="P2170" s="136">
        <f>O2170*H2170</f>
        <v>0</v>
      </c>
      <c r="Q2170" s="136">
        <v>0</v>
      </c>
      <c r="R2170" s="136">
        <f>Q2170*H2170</f>
        <v>0</v>
      </c>
      <c r="S2170" s="136">
        <v>0</v>
      </c>
      <c r="T2170" s="137">
        <f>S2170*H2170</f>
        <v>0</v>
      </c>
      <c r="AR2170" s="138" t="s">
        <v>277</v>
      </c>
      <c r="AT2170" s="138" t="s">
        <v>167</v>
      </c>
      <c r="AU2170" s="138" t="s">
        <v>84</v>
      </c>
      <c r="AY2170" s="17" t="s">
        <v>165</v>
      </c>
      <c r="BE2170" s="139">
        <f>IF(N2170="základní",J2170,0)</f>
        <v>0</v>
      </c>
      <c r="BF2170" s="139">
        <f>IF(N2170="snížená",J2170,0)</f>
        <v>0</v>
      </c>
      <c r="BG2170" s="139">
        <f>IF(N2170="zákl. přenesená",J2170,0)</f>
        <v>0</v>
      </c>
      <c r="BH2170" s="139">
        <f>IF(N2170="sníž. přenesená",J2170,0)</f>
        <v>0</v>
      </c>
      <c r="BI2170" s="139">
        <f>IF(N2170="nulová",J2170,0)</f>
        <v>0</v>
      </c>
      <c r="BJ2170" s="17" t="s">
        <v>14</v>
      </c>
      <c r="BK2170" s="139">
        <f>ROUND(I2170*H2170,2)</f>
        <v>0</v>
      </c>
      <c r="BL2170" s="17" t="s">
        <v>277</v>
      </c>
      <c r="BM2170" s="138" t="s">
        <v>2570</v>
      </c>
    </row>
    <row r="2171" spans="2:65" s="1" customFormat="1" ht="24.15" customHeight="1">
      <c r="B2171" s="32"/>
      <c r="C2171" s="127" t="s">
        <v>2571</v>
      </c>
      <c r="D2171" s="127" t="s">
        <v>167</v>
      </c>
      <c r="E2171" s="128" t="s">
        <v>2572</v>
      </c>
      <c r="F2171" s="129" t="s">
        <v>2573</v>
      </c>
      <c r="G2171" s="130" t="s">
        <v>2450</v>
      </c>
      <c r="H2171" s="131">
        <v>1</v>
      </c>
      <c r="I2171" s="132"/>
      <c r="J2171" s="133">
        <f>ROUND(I2171*H2171,2)</f>
        <v>0</v>
      </c>
      <c r="K2171" s="129" t="s">
        <v>19</v>
      </c>
      <c r="L2171" s="32"/>
      <c r="M2171" s="134" t="s">
        <v>19</v>
      </c>
      <c r="N2171" s="135" t="s">
        <v>46</v>
      </c>
      <c r="P2171" s="136">
        <f>O2171*H2171</f>
        <v>0</v>
      </c>
      <c r="Q2171" s="136">
        <v>0</v>
      </c>
      <c r="R2171" s="136">
        <f>Q2171*H2171</f>
        <v>0</v>
      </c>
      <c r="S2171" s="136">
        <v>0</v>
      </c>
      <c r="T2171" s="137">
        <f>S2171*H2171</f>
        <v>0</v>
      </c>
      <c r="AR2171" s="138" t="s">
        <v>277</v>
      </c>
      <c r="AT2171" s="138" t="s">
        <v>167</v>
      </c>
      <c r="AU2171" s="138" t="s">
        <v>84</v>
      </c>
      <c r="AY2171" s="17" t="s">
        <v>165</v>
      </c>
      <c r="BE2171" s="139">
        <f>IF(N2171="základní",J2171,0)</f>
        <v>0</v>
      </c>
      <c r="BF2171" s="139">
        <f>IF(N2171="snížená",J2171,0)</f>
        <v>0</v>
      </c>
      <c r="BG2171" s="139">
        <f>IF(N2171="zákl. přenesená",J2171,0)</f>
        <v>0</v>
      </c>
      <c r="BH2171" s="139">
        <f>IF(N2171="sníž. přenesená",J2171,0)</f>
        <v>0</v>
      </c>
      <c r="BI2171" s="139">
        <f>IF(N2171="nulová",J2171,0)</f>
        <v>0</v>
      </c>
      <c r="BJ2171" s="17" t="s">
        <v>14</v>
      </c>
      <c r="BK2171" s="139">
        <f>ROUND(I2171*H2171,2)</f>
        <v>0</v>
      </c>
      <c r="BL2171" s="17" t="s">
        <v>277</v>
      </c>
      <c r="BM2171" s="138" t="s">
        <v>2574</v>
      </c>
    </row>
    <row r="2172" spans="2:65" s="1" customFormat="1" ht="24.15" customHeight="1">
      <c r="B2172" s="32"/>
      <c r="C2172" s="127" t="s">
        <v>2575</v>
      </c>
      <c r="D2172" s="127" t="s">
        <v>167</v>
      </c>
      <c r="E2172" s="128" t="s">
        <v>2576</v>
      </c>
      <c r="F2172" s="129" t="s">
        <v>2577</v>
      </c>
      <c r="G2172" s="130" t="s">
        <v>2450</v>
      </c>
      <c r="H2172" s="131">
        <v>1</v>
      </c>
      <c r="I2172" s="132"/>
      <c r="J2172" s="133">
        <f>ROUND(I2172*H2172,2)</f>
        <v>0</v>
      </c>
      <c r="K2172" s="129" t="s">
        <v>19</v>
      </c>
      <c r="L2172" s="32"/>
      <c r="M2172" s="134" t="s">
        <v>19</v>
      </c>
      <c r="N2172" s="135" t="s">
        <v>46</v>
      </c>
      <c r="P2172" s="136">
        <f>O2172*H2172</f>
        <v>0</v>
      </c>
      <c r="Q2172" s="136">
        <v>0</v>
      </c>
      <c r="R2172" s="136">
        <f>Q2172*H2172</f>
        <v>0</v>
      </c>
      <c r="S2172" s="136">
        <v>0</v>
      </c>
      <c r="T2172" s="137">
        <f>S2172*H2172</f>
        <v>0</v>
      </c>
      <c r="AR2172" s="138" t="s">
        <v>277</v>
      </c>
      <c r="AT2172" s="138" t="s">
        <v>167</v>
      </c>
      <c r="AU2172" s="138" t="s">
        <v>84</v>
      </c>
      <c r="AY2172" s="17" t="s">
        <v>165</v>
      </c>
      <c r="BE2172" s="139">
        <f>IF(N2172="základní",J2172,0)</f>
        <v>0</v>
      </c>
      <c r="BF2172" s="139">
        <f>IF(N2172="snížená",J2172,0)</f>
        <v>0</v>
      </c>
      <c r="BG2172" s="139">
        <f>IF(N2172="zákl. přenesená",J2172,0)</f>
        <v>0</v>
      </c>
      <c r="BH2172" s="139">
        <f>IF(N2172="sníž. přenesená",J2172,0)</f>
        <v>0</v>
      </c>
      <c r="BI2172" s="139">
        <f>IF(N2172="nulová",J2172,0)</f>
        <v>0</v>
      </c>
      <c r="BJ2172" s="17" t="s">
        <v>14</v>
      </c>
      <c r="BK2172" s="139">
        <f>ROUND(I2172*H2172,2)</f>
        <v>0</v>
      </c>
      <c r="BL2172" s="17" t="s">
        <v>277</v>
      </c>
      <c r="BM2172" s="138" t="s">
        <v>2578</v>
      </c>
    </row>
    <row r="2173" spans="2:65" s="1" customFormat="1" ht="24.15" customHeight="1">
      <c r="B2173" s="32"/>
      <c r="C2173" s="127" t="s">
        <v>2579</v>
      </c>
      <c r="D2173" s="127" t="s">
        <v>167</v>
      </c>
      <c r="E2173" s="128" t="s">
        <v>2580</v>
      </c>
      <c r="F2173" s="129" t="s">
        <v>2581</v>
      </c>
      <c r="G2173" s="130" t="s">
        <v>307</v>
      </c>
      <c r="H2173" s="131">
        <v>0.49199999999999999</v>
      </c>
      <c r="I2173" s="132"/>
      <c r="J2173" s="133">
        <f>ROUND(I2173*H2173,2)</f>
        <v>0</v>
      </c>
      <c r="K2173" s="129" t="s">
        <v>19</v>
      </c>
      <c r="L2173" s="32"/>
      <c r="M2173" s="134" t="s">
        <v>19</v>
      </c>
      <c r="N2173" s="135" t="s">
        <v>46</v>
      </c>
      <c r="P2173" s="136">
        <f>O2173*H2173</f>
        <v>0</v>
      </c>
      <c r="Q2173" s="136">
        <v>0</v>
      </c>
      <c r="R2173" s="136">
        <f>Q2173*H2173</f>
        <v>0</v>
      </c>
      <c r="S2173" s="136">
        <v>0</v>
      </c>
      <c r="T2173" s="137">
        <f>S2173*H2173</f>
        <v>0</v>
      </c>
      <c r="AR2173" s="138" t="s">
        <v>277</v>
      </c>
      <c r="AT2173" s="138" t="s">
        <v>167</v>
      </c>
      <c r="AU2173" s="138" t="s">
        <v>84</v>
      </c>
      <c r="AY2173" s="17" t="s">
        <v>165</v>
      </c>
      <c r="BE2173" s="139">
        <f>IF(N2173="základní",J2173,0)</f>
        <v>0</v>
      </c>
      <c r="BF2173" s="139">
        <f>IF(N2173="snížená",J2173,0)</f>
        <v>0</v>
      </c>
      <c r="BG2173" s="139">
        <f>IF(N2173="zákl. přenesená",J2173,0)</f>
        <v>0</v>
      </c>
      <c r="BH2173" s="139">
        <f>IF(N2173="sníž. přenesená",J2173,0)</f>
        <v>0</v>
      </c>
      <c r="BI2173" s="139">
        <f>IF(N2173="nulová",J2173,0)</f>
        <v>0</v>
      </c>
      <c r="BJ2173" s="17" t="s">
        <v>14</v>
      </c>
      <c r="BK2173" s="139">
        <f>ROUND(I2173*H2173,2)</f>
        <v>0</v>
      </c>
      <c r="BL2173" s="17" t="s">
        <v>277</v>
      </c>
      <c r="BM2173" s="138" t="s">
        <v>2582</v>
      </c>
    </row>
    <row r="2174" spans="2:65" s="11" customFormat="1" ht="22.95" customHeight="1">
      <c r="B2174" s="115"/>
      <c r="D2174" s="116" t="s">
        <v>74</v>
      </c>
      <c r="E2174" s="125" t="s">
        <v>2583</v>
      </c>
      <c r="F2174" s="125" t="s">
        <v>2584</v>
      </c>
      <c r="I2174" s="118"/>
      <c r="J2174" s="126">
        <f>BK2174</f>
        <v>0</v>
      </c>
      <c r="L2174" s="115"/>
      <c r="M2174" s="120"/>
      <c r="P2174" s="121">
        <f>SUM(P2175:P2192)</f>
        <v>0</v>
      </c>
      <c r="R2174" s="121">
        <f>SUM(R2175:R2192)</f>
        <v>2.1000000000000001E-2</v>
      </c>
      <c r="T2174" s="122">
        <f>SUM(T2175:T2192)</f>
        <v>0</v>
      </c>
      <c r="AR2174" s="116" t="s">
        <v>84</v>
      </c>
      <c r="AT2174" s="123" t="s">
        <v>74</v>
      </c>
      <c r="AU2174" s="123" t="s">
        <v>14</v>
      </c>
      <c r="AY2174" s="116" t="s">
        <v>165</v>
      </c>
      <c r="BK2174" s="124">
        <f>SUM(BK2175:BK2192)</f>
        <v>0</v>
      </c>
    </row>
    <row r="2175" spans="2:65" s="1" customFormat="1" ht="24.15" customHeight="1">
      <c r="B2175" s="32"/>
      <c r="C2175" s="127" t="s">
        <v>2585</v>
      </c>
      <c r="D2175" s="127" t="s">
        <v>167</v>
      </c>
      <c r="E2175" s="128" t="s">
        <v>2586</v>
      </c>
      <c r="F2175" s="129" t="s">
        <v>2587</v>
      </c>
      <c r="G2175" s="130" t="s">
        <v>2450</v>
      </c>
      <c r="H2175" s="131">
        <v>1</v>
      </c>
      <c r="I2175" s="132"/>
      <c r="J2175" s="133">
        <f>ROUND(I2175*H2175,2)</f>
        <v>0</v>
      </c>
      <c r="K2175" s="129" t="s">
        <v>19</v>
      </c>
      <c r="L2175" s="32"/>
      <c r="M2175" s="134" t="s">
        <v>19</v>
      </c>
      <c r="N2175" s="135" t="s">
        <v>46</v>
      </c>
      <c r="P2175" s="136">
        <f>O2175*H2175</f>
        <v>0</v>
      </c>
      <c r="Q2175" s="136">
        <v>0</v>
      </c>
      <c r="R2175" s="136">
        <f>Q2175*H2175</f>
        <v>0</v>
      </c>
      <c r="S2175" s="136">
        <v>0</v>
      </c>
      <c r="T2175" s="137">
        <f>S2175*H2175</f>
        <v>0</v>
      </c>
      <c r="AR2175" s="138" t="s">
        <v>277</v>
      </c>
      <c r="AT2175" s="138" t="s">
        <v>167</v>
      </c>
      <c r="AU2175" s="138" t="s">
        <v>84</v>
      </c>
      <c r="AY2175" s="17" t="s">
        <v>165</v>
      </c>
      <c r="BE2175" s="139">
        <f>IF(N2175="základní",J2175,0)</f>
        <v>0</v>
      </c>
      <c r="BF2175" s="139">
        <f>IF(N2175="snížená",J2175,0)</f>
        <v>0</v>
      </c>
      <c r="BG2175" s="139">
        <f>IF(N2175="zákl. přenesená",J2175,0)</f>
        <v>0</v>
      </c>
      <c r="BH2175" s="139">
        <f>IF(N2175="sníž. přenesená",J2175,0)</f>
        <v>0</v>
      </c>
      <c r="BI2175" s="139">
        <f>IF(N2175="nulová",J2175,0)</f>
        <v>0</v>
      </c>
      <c r="BJ2175" s="17" t="s">
        <v>14</v>
      </c>
      <c r="BK2175" s="139">
        <f>ROUND(I2175*H2175,2)</f>
        <v>0</v>
      </c>
      <c r="BL2175" s="17" t="s">
        <v>277</v>
      </c>
      <c r="BM2175" s="138" t="s">
        <v>2588</v>
      </c>
    </row>
    <row r="2176" spans="2:65" s="1" customFormat="1" ht="24.15" customHeight="1">
      <c r="B2176" s="32"/>
      <c r="C2176" s="127" t="s">
        <v>2589</v>
      </c>
      <c r="D2176" s="127" t="s">
        <v>167</v>
      </c>
      <c r="E2176" s="128" t="s">
        <v>2590</v>
      </c>
      <c r="F2176" s="129" t="s">
        <v>2591</v>
      </c>
      <c r="G2176" s="130" t="s">
        <v>2450</v>
      </c>
      <c r="H2176" s="131">
        <v>12</v>
      </c>
      <c r="I2176" s="132"/>
      <c r="J2176" s="133">
        <f>ROUND(I2176*H2176,2)</f>
        <v>0</v>
      </c>
      <c r="K2176" s="129" t="s">
        <v>19</v>
      </c>
      <c r="L2176" s="32"/>
      <c r="M2176" s="134" t="s">
        <v>19</v>
      </c>
      <c r="N2176" s="135" t="s">
        <v>46</v>
      </c>
      <c r="P2176" s="136">
        <f>O2176*H2176</f>
        <v>0</v>
      </c>
      <c r="Q2176" s="136">
        <v>0</v>
      </c>
      <c r="R2176" s="136">
        <f>Q2176*H2176</f>
        <v>0</v>
      </c>
      <c r="S2176" s="136">
        <v>0</v>
      </c>
      <c r="T2176" s="137">
        <f>S2176*H2176</f>
        <v>0</v>
      </c>
      <c r="AR2176" s="138" t="s">
        <v>277</v>
      </c>
      <c r="AT2176" s="138" t="s">
        <v>167</v>
      </c>
      <c r="AU2176" s="138" t="s">
        <v>84</v>
      </c>
      <c r="AY2176" s="17" t="s">
        <v>165</v>
      </c>
      <c r="BE2176" s="139">
        <f>IF(N2176="základní",J2176,0)</f>
        <v>0</v>
      </c>
      <c r="BF2176" s="139">
        <f>IF(N2176="snížená",J2176,0)</f>
        <v>0</v>
      </c>
      <c r="BG2176" s="139">
        <f>IF(N2176="zákl. přenesená",J2176,0)</f>
        <v>0</v>
      </c>
      <c r="BH2176" s="139">
        <f>IF(N2176="sníž. přenesená",J2176,0)</f>
        <v>0</v>
      </c>
      <c r="BI2176" s="139">
        <f>IF(N2176="nulová",J2176,0)</f>
        <v>0</v>
      </c>
      <c r="BJ2176" s="17" t="s">
        <v>14</v>
      </c>
      <c r="BK2176" s="139">
        <f>ROUND(I2176*H2176,2)</f>
        <v>0</v>
      </c>
      <c r="BL2176" s="17" t="s">
        <v>277</v>
      </c>
      <c r="BM2176" s="138" t="s">
        <v>2592</v>
      </c>
    </row>
    <row r="2177" spans="2:65" s="1" customFormat="1" ht="24.15" customHeight="1">
      <c r="B2177" s="32"/>
      <c r="C2177" s="127" t="s">
        <v>2593</v>
      </c>
      <c r="D2177" s="127" t="s">
        <v>167</v>
      </c>
      <c r="E2177" s="128" t="s">
        <v>2594</v>
      </c>
      <c r="F2177" s="129" t="s">
        <v>2595</v>
      </c>
      <c r="G2177" s="130" t="s">
        <v>2450</v>
      </c>
      <c r="H2177" s="131">
        <v>1</v>
      </c>
      <c r="I2177" s="132"/>
      <c r="J2177" s="133">
        <f>ROUND(I2177*H2177,2)</f>
        <v>0</v>
      </c>
      <c r="K2177" s="129" t="s">
        <v>19</v>
      </c>
      <c r="L2177" s="32"/>
      <c r="M2177" s="134" t="s">
        <v>19</v>
      </c>
      <c r="N2177" s="135" t="s">
        <v>46</v>
      </c>
      <c r="P2177" s="136">
        <f>O2177*H2177</f>
        <v>0</v>
      </c>
      <c r="Q2177" s="136">
        <v>0</v>
      </c>
      <c r="R2177" s="136">
        <f>Q2177*H2177</f>
        <v>0</v>
      </c>
      <c r="S2177" s="136">
        <v>0</v>
      </c>
      <c r="T2177" s="137">
        <f>S2177*H2177</f>
        <v>0</v>
      </c>
      <c r="AR2177" s="138" t="s">
        <v>277</v>
      </c>
      <c r="AT2177" s="138" t="s">
        <v>167</v>
      </c>
      <c r="AU2177" s="138" t="s">
        <v>84</v>
      </c>
      <c r="AY2177" s="17" t="s">
        <v>165</v>
      </c>
      <c r="BE2177" s="139">
        <f>IF(N2177="základní",J2177,0)</f>
        <v>0</v>
      </c>
      <c r="BF2177" s="139">
        <f>IF(N2177="snížená",J2177,0)</f>
        <v>0</v>
      </c>
      <c r="BG2177" s="139">
        <f>IF(N2177="zákl. přenesená",J2177,0)</f>
        <v>0</v>
      </c>
      <c r="BH2177" s="139">
        <f>IF(N2177="sníž. přenesená",J2177,0)</f>
        <v>0</v>
      </c>
      <c r="BI2177" s="139">
        <f>IF(N2177="nulová",J2177,0)</f>
        <v>0</v>
      </c>
      <c r="BJ2177" s="17" t="s">
        <v>14</v>
      </c>
      <c r="BK2177" s="139">
        <f>ROUND(I2177*H2177,2)</f>
        <v>0</v>
      </c>
      <c r="BL2177" s="17" t="s">
        <v>277</v>
      </c>
      <c r="BM2177" s="138" t="s">
        <v>2596</v>
      </c>
    </row>
    <row r="2178" spans="2:65" s="1" customFormat="1" ht="24.15" customHeight="1">
      <c r="B2178" s="32"/>
      <c r="C2178" s="127" t="s">
        <v>2597</v>
      </c>
      <c r="D2178" s="127" t="s">
        <v>167</v>
      </c>
      <c r="E2178" s="128" t="s">
        <v>2598</v>
      </c>
      <c r="F2178" s="129" t="s">
        <v>2599</v>
      </c>
      <c r="G2178" s="130" t="s">
        <v>182</v>
      </c>
      <c r="H2178" s="131">
        <v>12</v>
      </c>
      <c r="I2178" s="132"/>
      <c r="J2178" s="133">
        <f>ROUND(I2178*H2178,2)</f>
        <v>0</v>
      </c>
      <c r="K2178" s="129" t="s">
        <v>171</v>
      </c>
      <c r="L2178" s="32"/>
      <c r="M2178" s="134" t="s">
        <v>19</v>
      </c>
      <c r="N2178" s="135" t="s">
        <v>46</v>
      </c>
      <c r="P2178" s="136">
        <f>O2178*H2178</f>
        <v>0</v>
      </c>
      <c r="Q2178" s="136">
        <v>0</v>
      </c>
      <c r="R2178" s="136">
        <f>Q2178*H2178</f>
        <v>0</v>
      </c>
      <c r="S2178" s="136">
        <v>0</v>
      </c>
      <c r="T2178" s="137">
        <f>S2178*H2178</f>
        <v>0</v>
      </c>
      <c r="AR2178" s="138" t="s">
        <v>277</v>
      </c>
      <c r="AT2178" s="138" t="s">
        <v>167</v>
      </c>
      <c r="AU2178" s="138" t="s">
        <v>84</v>
      </c>
      <c r="AY2178" s="17" t="s">
        <v>165</v>
      </c>
      <c r="BE2178" s="139">
        <f>IF(N2178="základní",J2178,0)</f>
        <v>0</v>
      </c>
      <c r="BF2178" s="139">
        <f>IF(N2178="snížená",J2178,0)</f>
        <v>0</v>
      </c>
      <c r="BG2178" s="139">
        <f>IF(N2178="zákl. přenesená",J2178,0)</f>
        <v>0</v>
      </c>
      <c r="BH2178" s="139">
        <f>IF(N2178="sníž. přenesená",J2178,0)</f>
        <v>0</v>
      </c>
      <c r="BI2178" s="139">
        <f>IF(N2178="nulová",J2178,0)</f>
        <v>0</v>
      </c>
      <c r="BJ2178" s="17" t="s">
        <v>14</v>
      </c>
      <c r="BK2178" s="139">
        <f>ROUND(I2178*H2178,2)</f>
        <v>0</v>
      </c>
      <c r="BL2178" s="17" t="s">
        <v>277</v>
      </c>
      <c r="BM2178" s="138" t="s">
        <v>2600</v>
      </c>
    </row>
    <row r="2179" spans="2:65" s="1" customFormat="1">
      <c r="B2179" s="32"/>
      <c r="D2179" s="140" t="s">
        <v>174</v>
      </c>
      <c r="F2179" s="141" t="s">
        <v>2601</v>
      </c>
      <c r="I2179" s="142"/>
      <c r="L2179" s="32"/>
      <c r="M2179" s="143"/>
      <c r="T2179" s="53"/>
      <c r="AT2179" s="17" t="s">
        <v>174</v>
      </c>
      <c r="AU2179" s="17" t="s">
        <v>84</v>
      </c>
    </row>
    <row r="2180" spans="2:65" s="12" customFormat="1">
      <c r="B2180" s="144"/>
      <c r="D2180" s="145" t="s">
        <v>176</v>
      </c>
      <c r="E2180" s="146" t="s">
        <v>19</v>
      </c>
      <c r="F2180" s="147" t="s">
        <v>2602</v>
      </c>
      <c r="H2180" s="146" t="s">
        <v>19</v>
      </c>
      <c r="I2180" s="148"/>
      <c r="L2180" s="144"/>
      <c r="M2180" s="149"/>
      <c r="T2180" s="150"/>
      <c r="AT2180" s="146" t="s">
        <v>176</v>
      </c>
      <c r="AU2180" s="146" t="s">
        <v>84</v>
      </c>
      <c r="AV2180" s="12" t="s">
        <v>14</v>
      </c>
      <c r="AW2180" s="12" t="s">
        <v>37</v>
      </c>
      <c r="AX2180" s="12" t="s">
        <v>75</v>
      </c>
      <c r="AY2180" s="146" t="s">
        <v>165</v>
      </c>
    </row>
    <row r="2181" spans="2:65" s="13" customFormat="1">
      <c r="B2181" s="151"/>
      <c r="D2181" s="145" t="s">
        <v>176</v>
      </c>
      <c r="E2181" s="152" t="s">
        <v>19</v>
      </c>
      <c r="F2181" s="153" t="s">
        <v>205</v>
      </c>
      <c r="H2181" s="154">
        <v>6</v>
      </c>
      <c r="I2181" s="155"/>
      <c r="L2181" s="151"/>
      <c r="M2181" s="156"/>
      <c r="T2181" s="157"/>
      <c r="AT2181" s="152" t="s">
        <v>176</v>
      </c>
      <c r="AU2181" s="152" t="s">
        <v>84</v>
      </c>
      <c r="AV2181" s="13" t="s">
        <v>84</v>
      </c>
      <c r="AW2181" s="13" t="s">
        <v>37</v>
      </c>
      <c r="AX2181" s="13" t="s">
        <v>75</v>
      </c>
      <c r="AY2181" s="152" t="s">
        <v>165</v>
      </c>
    </row>
    <row r="2182" spans="2:65" s="12" customFormat="1">
      <c r="B2182" s="144"/>
      <c r="D2182" s="145" t="s">
        <v>176</v>
      </c>
      <c r="E2182" s="146" t="s">
        <v>19</v>
      </c>
      <c r="F2182" s="147" t="s">
        <v>2603</v>
      </c>
      <c r="H2182" s="146" t="s">
        <v>19</v>
      </c>
      <c r="I2182" s="148"/>
      <c r="L2182" s="144"/>
      <c r="M2182" s="149"/>
      <c r="T2182" s="150"/>
      <c r="AT2182" s="146" t="s">
        <v>176</v>
      </c>
      <c r="AU2182" s="146" t="s">
        <v>84</v>
      </c>
      <c r="AV2182" s="12" t="s">
        <v>14</v>
      </c>
      <c r="AW2182" s="12" t="s">
        <v>37</v>
      </c>
      <c r="AX2182" s="12" t="s">
        <v>75</v>
      </c>
      <c r="AY2182" s="146" t="s">
        <v>165</v>
      </c>
    </row>
    <row r="2183" spans="2:65" s="13" customFormat="1">
      <c r="B2183" s="151"/>
      <c r="D2183" s="145" t="s">
        <v>176</v>
      </c>
      <c r="E2183" s="152" t="s">
        <v>19</v>
      </c>
      <c r="F2183" s="153" t="s">
        <v>205</v>
      </c>
      <c r="H2183" s="154">
        <v>6</v>
      </c>
      <c r="I2183" s="155"/>
      <c r="L2183" s="151"/>
      <c r="M2183" s="156"/>
      <c r="T2183" s="157"/>
      <c r="AT2183" s="152" t="s">
        <v>176</v>
      </c>
      <c r="AU2183" s="152" t="s">
        <v>84</v>
      </c>
      <c r="AV2183" s="13" t="s">
        <v>84</v>
      </c>
      <c r="AW2183" s="13" t="s">
        <v>37</v>
      </c>
      <c r="AX2183" s="13" t="s">
        <v>75</v>
      </c>
      <c r="AY2183" s="152" t="s">
        <v>165</v>
      </c>
    </row>
    <row r="2184" spans="2:65" s="14" customFormat="1">
      <c r="B2184" s="158"/>
      <c r="D2184" s="145" t="s">
        <v>176</v>
      </c>
      <c r="E2184" s="159" t="s">
        <v>19</v>
      </c>
      <c r="F2184" s="160" t="s">
        <v>179</v>
      </c>
      <c r="H2184" s="161">
        <v>12</v>
      </c>
      <c r="I2184" s="162"/>
      <c r="L2184" s="158"/>
      <c r="M2184" s="163"/>
      <c r="T2184" s="164"/>
      <c r="AT2184" s="159" t="s">
        <v>176</v>
      </c>
      <c r="AU2184" s="159" t="s">
        <v>84</v>
      </c>
      <c r="AV2184" s="14" t="s">
        <v>172</v>
      </c>
      <c r="AW2184" s="14" t="s">
        <v>37</v>
      </c>
      <c r="AX2184" s="14" t="s">
        <v>14</v>
      </c>
      <c r="AY2184" s="159" t="s">
        <v>165</v>
      </c>
    </row>
    <row r="2185" spans="2:65" s="1" customFormat="1" ht="16.5" customHeight="1">
      <c r="B2185" s="32"/>
      <c r="C2185" s="165" t="s">
        <v>2604</v>
      </c>
      <c r="D2185" s="165" t="s">
        <v>349</v>
      </c>
      <c r="E2185" s="166" t="s">
        <v>2605</v>
      </c>
      <c r="F2185" s="167" t="s">
        <v>2606</v>
      </c>
      <c r="G2185" s="168" t="s">
        <v>182</v>
      </c>
      <c r="H2185" s="169">
        <v>6</v>
      </c>
      <c r="I2185" s="170"/>
      <c r="J2185" s="171">
        <f>ROUND(I2185*H2185,2)</f>
        <v>0</v>
      </c>
      <c r="K2185" s="167" t="s">
        <v>19</v>
      </c>
      <c r="L2185" s="172"/>
      <c r="M2185" s="173" t="s">
        <v>19</v>
      </c>
      <c r="N2185" s="174" t="s">
        <v>46</v>
      </c>
      <c r="P2185" s="136">
        <f>O2185*H2185</f>
        <v>0</v>
      </c>
      <c r="Q2185" s="136">
        <v>1.5E-3</v>
      </c>
      <c r="R2185" s="136">
        <f>Q2185*H2185</f>
        <v>9.0000000000000011E-3</v>
      </c>
      <c r="S2185" s="136">
        <v>0</v>
      </c>
      <c r="T2185" s="137">
        <f>S2185*H2185</f>
        <v>0</v>
      </c>
      <c r="AR2185" s="138" t="s">
        <v>380</v>
      </c>
      <c r="AT2185" s="138" t="s">
        <v>349</v>
      </c>
      <c r="AU2185" s="138" t="s">
        <v>84</v>
      </c>
      <c r="AY2185" s="17" t="s">
        <v>165</v>
      </c>
      <c r="BE2185" s="139">
        <f>IF(N2185="základní",J2185,0)</f>
        <v>0</v>
      </c>
      <c r="BF2185" s="139">
        <f>IF(N2185="snížená",J2185,0)</f>
        <v>0</v>
      </c>
      <c r="BG2185" s="139">
        <f>IF(N2185="zákl. přenesená",J2185,0)</f>
        <v>0</v>
      </c>
      <c r="BH2185" s="139">
        <f>IF(N2185="sníž. přenesená",J2185,0)</f>
        <v>0</v>
      </c>
      <c r="BI2185" s="139">
        <f>IF(N2185="nulová",J2185,0)</f>
        <v>0</v>
      </c>
      <c r="BJ2185" s="17" t="s">
        <v>14</v>
      </c>
      <c r="BK2185" s="139">
        <f>ROUND(I2185*H2185,2)</f>
        <v>0</v>
      </c>
      <c r="BL2185" s="17" t="s">
        <v>277</v>
      </c>
      <c r="BM2185" s="138" t="s">
        <v>2607</v>
      </c>
    </row>
    <row r="2186" spans="2:65" s="13" customFormat="1">
      <c r="B2186" s="151"/>
      <c r="D2186" s="145" t="s">
        <v>176</v>
      </c>
      <c r="E2186" s="152" t="s">
        <v>19</v>
      </c>
      <c r="F2186" s="153" t="s">
        <v>205</v>
      </c>
      <c r="H2186" s="154">
        <v>6</v>
      </c>
      <c r="I2186" s="155"/>
      <c r="L2186" s="151"/>
      <c r="M2186" s="156"/>
      <c r="T2186" s="157"/>
      <c r="AT2186" s="152" t="s">
        <v>176</v>
      </c>
      <c r="AU2186" s="152" t="s">
        <v>84</v>
      </c>
      <c r="AV2186" s="13" t="s">
        <v>84</v>
      </c>
      <c r="AW2186" s="13" t="s">
        <v>37</v>
      </c>
      <c r="AX2186" s="13" t="s">
        <v>14</v>
      </c>
      <c r="AY2186" s="152" t="s">
        <v>165</v>
      </c>
    </row>
    <row r="2187" spans="2:65" s="1" customFormat="1" ht="16.5" customHeight="1">
      <c r="B2187" s="32"/>
      <c r="C2187" s="165" t="s">
        <v>2608</v>
      </c>
      <c r="D2187" s="165" t="s">
        <v>349</v>
      </c>
      <c r="E2187" s="166" t="s">
        <v>2609</v>
      </c>
      <c r="F2187" s="167" t="s">
        <v>2610</v>
      </c>
      <c r="G2187" s="168" t="s">
        <v>19</v>
      </c>
      <c r="H2187" s="169">
        <v>6</v>
      </c>
      <c r="I2187" s="170"/>
      <c r="J2187" s="171">
        <f>ROUND(I2187*H2187,2)</f>
        <v>0</v>
      </c>
      <c r="K2187" s="167" t="s">
        <v>19</v>
      </c>
      <c r="L2187" s="172"/>
      <c r="M2187" s="173" t="s">
        <v>19</v>
      </c>
      <c r="N2187" s="174" t="s">
        <v>46</v>
      </c>
      <c r="P2187" s="136">
        <f>O2187*H2187</f>
        <v>0</v>
      </c>
      <c r="Q2187" s="136">
        <v>2E-3</v>
      </c>
      <c r="R2187" s="136">
        <f>Q2187*H2187</f>
        <v>1.2E-2</v>
      </c>
      <c r="S2187" s="136">
        <v>0</v>
      </c>
      <c r="T2187" s="137">
        <f>S2187*H2187</f>
        <v>0</v>
      </c>
      <c r="AR2187" s="138" t="s">
        <v>380</v>
      </c>
      <c r="AT2187" s="138" t="s">
        <v>349</v>
      </c>
      <c r="AU2187" s="138" t="s">
        <v>84</v>
      </c>
      <c r="AY2187" s="17" t="s">
        <v>165</v>
      </c>
      <c r="BE2187" s="139">
        <f>IF(N2187="základní",J2187,0)</f>
        <v>0</v>
      </c>
      <c r="BF2187" s="139">
        <f>IF(N2187="snížená",J2187,0)</f>
        <v>0</v>
      </c>
      <c r="BG2187" s="139">
        <f>IF(N2187="zákl. přenesená",J2187,0)</f>
        <v>0</v>
      </c>
      <c r="BH2187" s="139">
        <f>IF(N2187="sníž. přenesená",J2187,0)</f>
        <v>0</v>
      </c>
      <c r="BI2187" s="139">
        <f>IF(N2187="nulová",J2187,0)</f>
        <v>0</v>
      </c>
      <c r="BJ2187" s="17" t="s">
        <v>14</v>
      </c>
      <c r="BK2187" s="139">
        <f>ROUND(I2187*H2187,2)</f>
        <v>0</v>
      </c>
      <c r="BL2187" s="17" t="s">
        <v>277</v>
      </c>
      <c r="BM2187" s="138" t="s">
        <v>2611</v>
      </c>
    </row>
    <row r="2188" spans="2:65" s="13" customFormat="1">
      <c r="B2188" s="151"/>
      <c r="D2188" s="145" t="s">
        <v>176</v>
      </c>
      <c r="E2188" s="152" t="s">
        <v>19</v>
      </c>
      <c r="F2188" s="153" t="s">
        <v>205</v>
      </c>
      <c r="H2188" s="154">
        <v>6</v>
      </c>
      <c r="I2188" s="155"/>
      <c r="L2188" s="151"/>
      <c r="M2188" s="156"/>
      <c r="T2188" s="157"/>
      <c r="AT2188" s="152" t="s">
        <v>176</v>
      </c>
      <c r="AU2188" s="152" t="s">
        <v>84</v>
      </c>
      <c r="AV2188" s="13" t="s">
        <v>84</v>
      </c>
      <c r="AW2188" s="13" t="s">
        <v>37</v>
      </c>
      <c r="AX2188" s="13" t="s">
        <v>14</v>
      </c>
      <c r="AY2188" s="152" t="s">
        <v>165</v>
      </c>
    </row>
    <row r="2189" spans="2:65" s="1" customFormat="1" ht="16.5" customHeight="1">
      <c r="B2189" s="32"/>
      <c r="C2189" s="127" t="s">
        <v>2612</v>
      </c>
      <c r="D2189" s="127" t="s">
        <v>167</v>
      </c>
      <c r="E2189" s="128" t="s">
        <v>2613</v>
      </c>
      <c r="F2189" s="129" t="s">
        <v>2614</v>
      </c>
      <c r="G2189" s="130" t="s">
        <v>2450</v>
      </c>
      <c r="H2189" s="131">
        <v>13</v>
      </c>
      <c r="I2189" s="132"/>
      <c r="J2189" s="133">
        <f>ROUND(I2189*H2189,2)</f>
        <v>0</v>
      </c>
      <c r="K2189" s="129" t="s">
        <v>19</v>
      </c>
      <c r="L2189" s="32"/>
      <c r="M2189" s="134" t="s">
        <v>19</v>
      </c>
      <c r="N2189" s="135" t="s">
        <v>46</v>
      </c>
      <c r="P2189" s="136">
        <f>O2189*H2189</f>
        <v>0</v>
      </c>
      <c r="Q2189" s="136">
        <v>0</v>
      </c>
      <c r="R2189" s="136">
        <f>Q2189*H2189</f>
        <v>0</v>
      </c>
      <c r="S2189" s="136">
        <v>0</v>
      </c>
      <c r="T2189" s="137">
        <f>S2189*H2189</f>
        <v>0</v>
      </c>
      <c r="AR2189" s="138" t="s">
        <v>277</v>
      </c>
      <c r="AT2189" s="138" t="s">
        <v>167</v>
      </c>
      <c r="AU2189" s="138" t="s">
        <v>84</v>
      </c>
      <c r="AY2189" s="17" t="s">
        <v>165</v>
      </c>
      <c r="BE2189" s="139">
        <f>IF(N2189="základní",J2189,0)</f>
        <v>0</v>
      </c>
      <c r="BF2189" s="139">
        <f>IF(N2189="snížená",J2189,0)</f>
        <v>0</v>
      </c>
      <c r="BG2189" s="139">
        <f>IF(N2189="zákl. přenesená",J2189,0)</f>
        <v>0</v>
      </c>
      <c r="BH2189" s="139">
        <f>IF(N2189="sníž. přenesená",J2189,0)</f>
        <v>0</v>
      </c>
      <c r="BI2189" s="139">
        <f>IF(N2189="nulová",J2189,0)</f>
        <v>0</v>
      </c>
      <c r="BJ2189" s="17" t="s">
        <v>14</v>
      </c>
      <c r="BK2189" s="139">
        <f>ROUND(I2189*H2189,2)</f>
        <v>0</v>
      </c>
      <c r="BL2189" s="17" t="s">
        <v>277</v>
      </c>
      <c r="BM2189" s="138" t="s">
        <v>2615</v>
      </c>
    </row>
    <row r="2190" spans="2:65" s="1" customFormat="1" ht="21.75" customHeight="1">
      <c r="B2190" s="32"/>
      <c r="C2190" s="127" t="s">
        <v>2616</v>
      </c>
      <c r="D2190" s="127" t="s">
        <v>167</v>
      </c>
      <c r="E2190" s="128" t="s">
        <v>2617</v>
      </c>
      <c r="F2190" s="129" t="s">
        <v>2618</v>
      </c>
      <c r="G2190" s="130" t="s">
        <v>2450</v>
      </c>
      <c r="H2190" s="131">
        <v>12</v>
      </c>
      <c r="I2190" s="132"/>
      <c r="J2190" s="133">
        <f>ROUND(I2190*H2190,2)</f>
        <v>0</v>
      </c>
      <c r="K2190" s="129" t="s">
        <v>19</v>
      </c>
      <c r="L2190" s="32"/>
      <c r="M2190" s="134" t="s">
        <v>19</v>
      </c>
      <c r="N2190" s="135" t="s">
        <v>46</v>
      </c>
      <c r="P2190" s="136">
        <f>O2190*H2190</f>
        <v>0</v>
      </c>
      <c r="Q2190" s="136">
        <v>0</v>
      </c>
      <c r="R2190" s="136">
        <f>Q2190*H2190</f>
        <v>0</v>
      </c>
      <c r="S2190" s="136">
        <v>0</v>
      </c>
      <c r="T2190" s="137">
        <f>S2190*H2190</f>
        <v>0</v>
      </c>
      <c r="AR2190" s="138" t="s">
        <v>277</v>
      </c>
      <c r="AT2190" s="138" t="s">
        <v>167</v>
      </c>
      <c r="AU2190" s="138" t="s">
        <v>84</v>
      </c>
      <c r="AY2190" s="17" t="s">
        <v>165</v>
      </c>
      <c r="BE2190" s="139">
        <f>IF(N2190="základní",J2190,0)</f>
        <v>0</v>
      </c>
      <c r="BF2190" s="139">
        <f>IF(N2190="snížená",J2190,0)</f>
        <v>0</v>
      </c>
      <c r="BG2190" s="139">
        <f>IF(N2190="zákl. přenesená",J2190,0)</f>
        <v>0</v>
      </c>
      <c r="BH2190" s="139">
        <f>IF(N2190="sníž. přenesená",J2190,0)</f>
        <v>0</v>
      </c>
      <c r="BI2190" s="139">
        <f>IF(N2190="nulová",J2190,0)</f>
        <v>0</v>
      </c>
      <c r="BJ2190" s="17" t="s">
        <v>14</v>
      </c>
      <c r="BK2190" s="139">
        <f>ROUND(I2190*H2190,2)</f>
        <v>0</v>
      </c>
      <c r="BL2190" s="17" t="s">
        <v>277</v>
      </c>
      <c r="BM2190" s="138" t="s">
        <v>2619</v>
      </c>
    </row>
    <row r="2191" spans="2:65" s="1" customFormat="1" ht="16.5" customHeight="1">
      <c r="B2191" s="32"/>
      <c r="C2191" s="127" t="s">
        <v>2620</v>
      </c>
      <c r="D2191" s="127" t="s">
        <v>167</v>
      </c>
      <c r="E2191" s="128" t="s">
        <v>2621</v>
      </c>
      <c r="F2191" s="129" t="s">
        <v>2622</v>
      </c>
      <c r="G2191" s="130" t="s">
        <v>182</v>
      </c>
      <c r="H2191" s="131">
        <v>13</v>
      </c>
      <c r="I2191" s="132"/>
      <c r="J2191" s="133">
        <f>ROUND(I2191*H2191,2)</f>
        <v>0</v>
      </c>
      <c r="K2191" s="129" t="s">
        <v>19</v>
      </c>
      <c r="L2191" s="32"/>
      <c r="M2191" s="134" t="s">
        <v>19</v>
      </c>
      <c r="N2191" s="135" t="s">
        <v>46</v>
      </c>
      <c r="P2191" s="136">
        <f>O2191*H2191</f>
        <v>0</v>
      </c>
      <c r="Q2191" s="136">
        <v>0</v>
      </c>
      <c r="R2191" s="136">
        <f>Q2191*H2191</f>
        <v>0</v>
      </c>
      <c r="S2191" s="136">
        <v>0</v>
      </c>
      <c r="T2191" s="137">
        <f>S2191*H2191</f>
        <v>0</v>
      </c>
      <c r="AR2191" s="138" t="s">
        <v>277</v>
      </c>
      <c r="AT2191" s="138" t="s">
        <v>167</v>
      </c>
      <c r="AU2191" s="138" t="s">
        <v>84</v>
      </c>
      <c r="AY2191" s="17" t="s">
        <v>165</v>
      </c>
      <c r="BE2191" s="139">
        <f>IF(N2191="základní",J2191,0)</f>
        <v>0</v>
      </c>
      <c r="BF2191" s="139">
        <f>IF(N2191="snížená",J2191,0)</f>
        <v>0</v>
      </c>
      <c r="BG2191" s="139">
        <f>IF(N2191="zákl. přenesená",J2191,0)</f>
        <v>0</v>
      </c>
      <c r="BH2191" s="139">
        <f>IF(N2191="sníž. přenesená",J2191,0)</f>
        <v>0</v>
      </c>
      <c r="BI2191" s="139">
        <f>IF(N2191="nulová",J2191,0)</f>
        <v>0</v>
      </c>
      <c r="BJ2191" s="17" t="s">
        <v>14</v>
      </c>
      <c r="BK2191" s="139">
        <f>ROUND(I2191*H2191,2)</f>
        <v>0</v>
      </c>
      <c r="BL2191" s="17" t="s">
        <v>277</v>
      </c>
      <c r="BM2191" s="138" t="s">
        <v>2623</v>
      </c>
    </row>
    <row r="2192" spans="2:65" s="1" customFormat="1" ht="16.5" customHeight="1">
      <c r="B2192" s="32"/>
      <c r="C2192" s="127" t="s">
        <v>2624</v>
      </c>
      <c r="D2192" s="127" t="s">
        <v>167</v>
      </c>
      <c r="E2192" s="128" t="s">
        <v>2625</v>
      </c>
      <c r="F2192" s="129" t="s">
        <v>2626</v>
      </c>
      <c r="G2192" s="130" t="s">
        <v>182</v>
      </c>
      <c r="H2192" s="131">
        <v>8</v>
      </c>
      <c r="I2192" s="132"/>
      <c r="J2192" s="133">
        <f>ROUND(I2192*H2192,2)</f>
        <v>0</v>
      </c>
      <c r="K2192" s="129" t="s">
        <v>19</v>
      </c>
      <c r="L2192" s="32"/>
      <c r="M2192" s="134" t="s">
        <v>19</v>
      </c>
      <c r="N2192" s="135" t="s">
        <v>46</v>
      </c>
      <c r="P2192" s="136">
        <f>O2192*H2192</f>
        <v>0</v>
      </c>
      <c r="Q2192" s="136">
        <v>0</v>
      </c>
      <c r="R2192" s="136">
        <f>Q2192*H2192</f>
        <v>0</v>
      </c>
      <c r="S2192" s="136">
        <v>0</v>
      </c>
      <c r="T2192" s="137">
        <f>S2192*H2192</f>
        <v>0</v>
      </c>
      <c r="AR2192" s="138" t="s">
        <v>277</v>
      </c>
      <c r="AT2192" s="138" t="s">
        <v>167</v>
      </c>
      <c r="AU2192" s="138" t="s">
        <v>84</v>
      </c>
      <c r="AY2192" s="17" t="s">
        <v>165</v>
      </c>
      <c r="BE2192" s="139">
        <f>IF(N2192="základní",J2192,0)</f>
        <v>0</v>
      </c>
      <c r="BF2192" s="139">
        <f>IF(N2192="snížená",J2192,0)</f>
        <v>0</v>
      </c>
      <c r="BG2192" s="139">
        <f>IF(N2192="zákl. přenesená",J2192,0)</f>
        <v>0</v>
      </c>
      <c r="BH2192" s="139">
        <f>IF(N2192="sníž. přenesená",J2192,0)</f>
        <v>0</v>
      </c>
      <c r="BI2192" s="139">
        <f>IF(N2192="nulová",J2192,0)</f>
        <v>0</v>
      </c>
      <c r="BJ2192" s="17" t="s">
        <v>14</v>
      </c>
      <c r="BK2192" s="139">
        <f>ROUND(I2192*H2192,2)</f>
        <v>0</v>
      </c>
      <c r="BL2192" s="17" t="s">
        <v>277</v>
      </c>
      <c r="BM2192" s="138" t="s">
        <v>2627</v>
      </c>
    </row>
    <row r="2193" spans="2:65" s="11" customFormat="1" ht="22.95" customHeight="1">
      <c r="B2193" s="115"/>
      <c r="D2193" s="116" t="s">
        <v>74</v>
      </c>
      <c r="E2193" s="125" t="s">
        <v>2628</v>
      </c>
      <c r="F2193" s="125" t="s">
        <v>2629</v>
      </c>
      <c r="I2193" s="118"/>
      <c r="J2193" s="126">
        <f>BK2193</f>
        <v>0</v>
      </c>
      <c r="L2193" s="115"/>
      <c r="M2193" s="120"/>
      <c r="P2193" s="121">
        <f>SUM(P2194:P2198)</f>
        <v>0</v>
      </c>
      <c r="R2193" s="121">
        <f>SUM(R2194:R2198)</f>
        <v>0</v>
      </c>
      <c r="T2193" s="122">
        <f>SUM(T2194:T2198)</f>
        <v>0</v>
      </c>
      <c r="AR2193" s="116" t="s">
        <v>84</v>
      </c>
      <c r="AT2193" s="123" t="s">
        <v>74</v>
      </c>
      <c r="AU2193" s="123" t="s">
        <v>14</v>
      </c>
      <c r="AY2193" s="116" t="s">
        <v>165</v>
      </c>
      <c r="BK2193" s="124">
        <f>SUM(BK2194:BK2198)</f>
        <v>0</v>
      </c>
    </row>
    <row r="2194" spans="2:65" s="1" customFormat="1" ht="24.15" customHeight="1">
      <c r="B2194" s="32"/>
      <c r="C2194" s="165" t="s">
        <v>2630</v>
      </c>
      <c r="D2194" s="165" t="s">
        <v>349</v>
      </c>
      <c r="E2194" s="166" t="s">
        <v>2631</v>
      </c>
      <c r="F2194" s="167" t="s">
        <v>2632</v>
      </c>
      <c r="G2194" s="168" t="s">
        <v>182</v>
      </c>
      <c r="H2194" s="169">
        <v>1</v>
      </c>
      <c r="I2194" s="170"/>
      <c r="J2194" s="171">
        <f>ROUND(I2194*H2194,2)</f>
        <v>0</v>
      </c>
      <c r="K2194" s="167" t="s">
        <v>19</v>
      </c>
      <c r="L2194" s="172"/>
      <c r="M2194" s="173" t="s">
        <v>19</v>
      </c>
      <c r="N2194" s="174" t="s">
        <v>46</v>
      </c>
      <c r="P2194" s="136">
        <f>O2194*H2194</f>
        <v>0</v>
      </c>
      <c r="Q2194" s="136">
        <v>0</v>
      </c>
      <c r="R2194" s="136">
        <f>Q2194*H2194</f>
        <v>0</v>
      </c>
      <c r="S2194" s="136">
        <v>0</v>
      </c>
      <c r="T2194" s="137">
        <f>S2194*H2194</f>
        <v>0</v>
      </c>
      <c r="AR2194" s="138" t="s">
        <v>380</v>
      </c>
      <c r="AT2194" s="138" t="s">
        <v>349</v>
      </c>
      <c r="AU2194" s="138" t="s">
        <v>84</v>
      </c>
      <c r="AY2194" s="17" t="s">
        <v>165</v>
      </c>
      <c r="BE2194" s="139">
        <f>IF(N2194="základní",J2194,0)</f>
        <v>0</v>
      </c>
      <c r="BF2194" s="139">
        <f>IF(N2194="snížená",J2194,0)</f>
        <v>0</v>
      </c>
      <c r="BG2194" s="139">
        <f>IF(N2194="zákl. přenesená",J2194,0)</f>
        <v>0</v>
      </c>
      <c r="BH2194" s="139">
        <f>IF(N2194="sníž. přenesená",J2194,0)</f>
        <v>0</v>
      </c>
      <c r="BI2194" s="139">
        <f>IF(N2194="nulová",J2194,0)</f>
        <v>0</v>
      </c>
      <c r="BJ2194" s="17" t="s">
        <v>14</v>
      </c>
      <c r="BK2194" s="139">
        <f>ROUND(I2194*H2194,2)</f>
        <v>0</v>
      </c>
      <c r="BL2194" s="17" t="s">
        <v>277</v>
      </c>
      <c r="BM2194" s="138" t="s">
        <v>2633</v>
      </c>
    </row>
    <row r="2195" spans="2:65" s="1" customFormat="1" ht="33" customHeight="1">
      <c r="B2195" s="32"/>
      <c r="C2195" s="127" t="s">
        <v>2634</v>
      </c>
      <c r="D2195" s="127" t="s">
        <v>167</v>
      </c>
      <c r="E2195" s="128" t="s">
        <v>2635</v>
      </c>
      <c r="F2195" s="129" t="s">
        <v>2636</v>
      </c>
      <c r="G2195" s="130" t="s">
        <v>2450</v>
      </c>
      <c r="H2195" s="131">
        <v>1</v>
      </c>
      <c r="I2195" s="132"/>
      <c r="J2195" s="133">
        <f>ROUND(I2195*H2195,2)</f>
        <v>0</v>
      </c>
      <c r="K2195" s="129" t="s">
        <v>19</v>
      </c>
      <c r="L2195" s="32"/>
      <c r="M2195" s="134" t="s">
        <v>19</v>
      </c>
      <c r="N2195" s="135" t="s">
        <v>46</v>
      </c>
      <c r="P2195" s="136">
        <f>O2195*H2195</f>
        <v>0</v>
      </c>
      <c r="Q2195" s="136">
        <v>0</v>
      </c>
      <c r="R2195" s="136">
        <f>Q2195*H2195</f>
        <v>0</v>
      </c>
      <c r="S2195" s="136">
        <v>0</v>
      </c>
      <c r="T2195" s="137">
        <f>S2195*H2195</f>
        <v>0</v>
      </c>
      <c r="AR2195" s="138" t="s">
        <v>277</v>
      </c>
      <c r="AT2195" s="138" t="s">
        <v>167</v>
      </c>
      <c r="AU2195" s="138" t="s">
        <v>84</v>
      </c>
      <c r="AY2195" s="17" t="s">
        <v>165</v>
      </c>
      <c r="BE2195" s="139">
        <f>IF(N2195="základní",J2195,0)</f>
        <v>0</v>
      </c>
      <c r="BF2195" s="139">
        <f>IF(N2195="snížená",J2195,0)</f>
        <v>0</v>
      </c>
      <c r="BG2195" s="139">
        <f>IF(N2195="zákl. přenesená",J2195,0)</f>
        <v>0</v>
      </c>
      <c r="BH2195" s="139">
        <f>IF(N2195="sníž. přenesená",J2195,0)</f>
        <v>0</v>
      </c>
      <c r="BI2195" s="139">
        <f>IF(N2195="nulová",J2195,0)</f>
        <v>0</v>
      </c>
      <c r="BJ2195" s="17" t="s">
        <v>14</v>
      </c>
      <c r="BK2195" s="139">
        <f>ROUND(I2195*H2195,2)</f>
        <v>0</v>
      </c>
      <c r="BL2195" s="17" t="s">
        <v>277</v>
      </c>
      <c r="BM2195" s="138" t="s">
        <v>2637</v>
      </c>
    </row>
    <row r="2196" spans="2:65" s="1" customFormat="1" ht="16.5" customHeight="1">
      <c r="B2196" s="32"/>
      <c r="C2196" s="127" t="s">
        <v>2638</v>
      </c>
      <c r="D2196" s="127" t="s">
        <v>167</v>
      </c>
      <c r="E2196" s="128" t="s">
        <v>2639</v>
      </c>
      <c r="F2196" s="129" t="s">
        <v>2640</v>
      </c>
      <c r="G2196" s="130" t="s">
        <v>2450</v>
      </c>
      <c r="H2196" s="131">
        <v>1</v>
      </c>
      <c r="I2196" s="132"/>
      <c r="J2196" s="133">
        <f>ROUND(I2196*H2196,2)</f>
        <v>0</v>
      </c>
      <c r="K2196" s="129" t="s">
        <v>19</v>
      </c>
      <c r="L2196" s="32"/>
      <c r="M2196" s="134" t="s">
        <v>19</v>
      </c>
      <c r="N2196" s="135" t="s">
        <v>46</v>
      </c>
      <c r="P2196" s="136">
        <f>O2196*H2196</f>
        <v>0</v>
      </c>
      <c r="Q2196" s="136">
        <v>0</v>
      </c>
      <c r="R2196" s="136">
        <f>Q2196*H2196</f>
        <v>0</v>
      </c>
      <c r="S2196" s="136">
        <v>0</v>
      </c>
      <c r="T2196" s="137">
        <f>S2196*H2196</f>
        <v>0</v>
      </c>
      <c r="AR2196" s="138" t="s">
        <v>277</v>
      </c>
      <c r="AT2196" s="138" t="s">
        <v>167</v>
      </c>
      <c r="AU2196" s="138" t="s">
        <v>84</v>
      </c>
      <c r="AY2196" s="17" t="s">
        <v>165</v>
      </c>
      <c r="BE2196" s="139">
        <f>IF(N2196="základní",J2196,0)</f>
        <v>0</v>
      </c>
      <c r="BF2196" s="139">
        <f>IF(N2196="snížená",J2196,0)</f>
        <v>0</v>
      </c>
      <c r="BG2196" s="139">
        <f>IF(N2196="zákl. přenesená",J2196,0)</f>
        <v>0</v>
      </c>
      <c r="BH2196" s="139">
        <f>IF(N2196="sníž. přenesená",J2196,0)</f>
        <v>0</v>
      </c>
      <c r="BI2196" s="139">
        <f>IF(N2196="nulová",J2196,0)</f>
        <v>0</v>
      </c>
      <c r="BJ2196" s="17" t="s">
        <v>14</v>
      </c>
      <c r="BK2196" s="139">
        <f>ROUND(I2196*H2196,2)</f>
        <v>0</v>
      </c>
      <c r="BL2196" s="17" t="s">
        <v>277</v>
      </c>
      <c r="BM2196" s="138" t="s">
        <v>2641</v>
      </c>
    </row>
    <row r="2197" spans="2:65" s="1" customFormat="1" ht="16.5" customHeight="1">
      <c r="B2197" s="32"/>
      <c r="C2197" s="127" t="s">
        <v>2642</v>
      </c>
      <c r="D2197" s="127" t="s">
        <v>167</v>
      </c>
      <c r="E2197" s="128" t="s">
        <v>2643</v>
      </c>
      <c r="F2197" s="129" t="s">
        <v>2644</v>
      </c>
      <c r="G2197" s="130" t="s">
        <v>2450</v>
      </c>
      <c r="H2197" s="131">
        <v>1</v>
      </c>
      <c r="I2197" s="132"/>
      <c r="J2197" s="133">
        <f>ROUND(I2197*H2197,2)</f>
        <v>0</v>
      </c>
      <c r="K2197" s="129" t="s">
        <v>19</v>
      </c>
      <c r="L2197" s="32"/>
      <c r="M2197" s="134" t="s">
        <v>19</v>
      </c>
      <c r="N2197" s="135" t="s">
        <v>46</v>
      </c>
      <c r="P2197" s="136">
        <f>O2197*H2197</f>
        <v>0</v>
      </c>
      <c r="Q2197" s="136">
        <v>0</v>
      </c>
      <c r="R2197" s="136">
        <f>Q2197*H2197</f>
        <v>0</v>
      </c>
      <c r="S2197" s="136">
        <v>0</v>
      </c>
      <c r="T2197" s="137">
        <f>S2197*H2197</f>
        <v>0</v>
      </c>
      <c r="AR2197" s="138" t="s">
        <v>277</v>
      </c>
      <c r="AT2197" s="138" t="s">
        <v>167</v>
      </c>
      <c r="AU2197" s="138" t="s">
        <v>84</v>
      </c>
      <c r="AY2197" s="17" t="s">
        <v>165</v>
      </c>
      <c r="BE2197" s="139">
        <f>IF(N2197="základní",J2197,0)</f>
        <v>0</v>
      </c>
      <c r="BF2197" s="139">
        <f>IF(N2197="snížená",J2197,0)</f>
        <v>0</v>
      </c>
      <c r="BG2197" s="139">
        <f>IF(N2197="zákl. přenesená",J2197,0)</f>
        <v>0</v>
      </c>
      <c r="BH2197" s="139">
        <f>IF(N2197="sníž. přenesená",J2197,0)</f>
        <v>0</v>
      </c>
      <c r="BI2197" s="139">
        <f>IF(N2197="nulová",J2197,0)</f>
        <v>0</v>
      </c>
      <c r="BJ2197" s="17" t="s">
        <v>14</v>
      </c>
      <c r="BK2197" s="139">
        <f>ROUND(I2197*H2197,2)</f>
        <v>0</v>
      </c>
      <c r="BL2197" s="17" t="s">
        <v>277</v>
      </c>
      <c r="BM2197" s="138" t="s">
        <v>2645</v>
      </c>
    </row>
    <row r="2198" spans="2:65" s="1" customFormat="1" ht="24.15" customHeight="1">
      <c r="B2198" s="32"/>
      <c r="C2198" s="127" t="s">
        <v>2646</v>
      </c>
      <c r="D2198" s="127" t="s">
        <v>167</v>
      </c>
      <c r="E2198" s="128" t="s">
        <v>2647</v>
      </c>
      <c r="F2198" s="129" t="s">
        <v>2648</v>
      </c>
      <c r="G2198" s="130" t="s">
        <v>2450</v>
      </c>
      <c r="H2198" s="131">
        <v>1</v>
      </c>
      <c r="I2198" s="132"/>
      <c r="J2198" s="133">
        <f>ROUND(I2198*H2198,2)</f>
        <v>0</v>
      </c>
      <c r="K2198" s="129" t="s">
        <v>19</v>
      </c>
      <c r="L2198" s="32"/>
      <c r="M2198" s="134" t="s">
        <v>19</v>
      </c>
      <c r="N2198" s="135" t="s">
        <v>46</v>
      </c>
      <c r="P2198" s="136">
        <f>O2198*H2198</f>
        <v>0</v>
      </c>
      <c r="Q2198" s="136">
        <v>0</v>
      </c>
      <c r="R2198" s="136">
        <f>Q2198*H2198</f>
        <v>0</v>
      </c>
      <c r="S2198" s="136">
        <v>0</v>
      </c>
      <c r="T2198" s="137">
        <f>S2198*H2198</f>
        <v>0</v>
      </c>
      <c r="AR2198" s="138" t="s">
        <v>277</v>
      </c>
      <c r="AT2198" s="138" t="s">
        <v>167</v>
      </c>
      <c r="AU2198" s="138" t="s">
        <v>84</v>
      </c>
      <c r="AY2198" s="17" t="s">
        <v>165</v>
      </c>
      <c r="BE2198" s="139">
        <f>IF(N2198="základní",J2198,0)</f>
        <v>0</v>
      </c>
      <c r="BF2198" s="139">
        <f>IF(N2198="snížená",J2198,0)</f>
        <v>0</v>
      </c>
      <c r="BG2198" s="139">
        <f>IF(N2198="zákl. přenesená",J2198,0)</f>
        <v>0</v>
      </c>
      <c r="BH2198" s="139">
        <f>IF(N2198="sníž. přenesená",J2198,0)</f>
        <v>0</v>
      </c>
      <c r="BI2198" s="139">
        <f>IF(N2198="nulová",J2198,0)</f>
        <v>0</v>
      </c>
      <c r="BJ2198" s="17" t="s">
        <v>14</v>
      </c>
      <c r="BK2198" s="139">
        <f>ROUND(I2198*H2198,2)</f>
        <v>0</v>
      </c>
      <c r="BL2198" s="17" t="s">
        <v>277</v>
      </c>
      <c r="BM2198" s="138" t="s">
        <v>2649</v>
      </c>
    </row>
    <row r="2199" spans="2:65" s="11" customFormat="1" ht="22.95" customHeight="1">
      <c r="B2199" s="115"/>
      <c r="D2199" s="116" t="s">
        <v>74</v>
      </c>
      <c r="E2199" s="125" t="s">
        <v>2650</v>
      </c>
      <c r="F2199" s="125" t="s">
        <v>2651</v>
      </c>
      <c r="I2199" s="118"/>
      <c r="J2199" s="126">
        <f>BK2199</f>
        <v>0</v>
      </c>
      <c r="L2199" s="115"/>
      <c r="M2199" s="120"/>
      <c r="P2199" s="121">
        <f>P2200</f>
        <v>0</v>
      </c>
      <c r="R2199" s="121">
        <f>R2200</f>
        <v>0</v>
      </c>
      <c r="T2199" s="122">
        <f>T2200</f>
        <v>0</v>
      </c>
      <c r="AR2199" s="116" t="s">
        <v>84</v>
      </c>
      <c r="AT2199" s="123" t="s">
        <v>74</v>
      </c>
      <c r="AU2199" s="123" t="s">
        <v>14</v>
      </c>
      <c r="AY2199" s="116" t="s">
        <v>165</v>
      </c>
      <c r="BK2199" s="124">
        <f>BK2200</f>
        <v>0</v>
      </c>
    </row>
    <row r="2200" spans="2:65" s="1" customFormat="1" ht="16.5" customHeight="1">
      <c r="B2200" s="32"/>
      <c r="C2200" s="127" t="s">
        <v>2652</v>
      </c>
      <c r="D2200" s="127" t="s">
        <v>167</v>
      </c>
      <c r="E2200" s="128" t="s">
        <v>2653</v>
      </c>
      <c r="F2200" s="129" t="s">
        <v>2654</v>
      </c>
      <c r="G2200" s="130" t="s">
        <v>19</v>
      </c>
      <c r="H2200" s="131">
        <v>1</v>
      </c>
      <c r="I2200" s="460">
        <f>SUM(ÚT!E14)</f>
        <v>0</v>
      </c>
      <c r="J2200" s="133">
        <f>ROUND(I2200*H2200,2)</f>
        <v>0</v>
      </c>
      <c r="K2200" s="129" t="s">
        <v>19</v>
      </c>
      <c r="L2200" s="32"/>
      <c r="M2200" s="134" t="s">
        <v>19</v>
      </c>
      <c r="N2200" s="135" t="s">
        <v>46</v>
      </c>
      <c r="P2200" s="136">
        <f>O2200*H2200</f>
        <v>0</v>
      </c>
      <c r="Q2200" s="136">
        <v>0</v>
      </c>
      <c r="R2200" s="136">
        <f>Q2200*H2200</f>
        <v>0</v>
      </c>
      <c r="S2200" s="136">
        <v>0</v>
      </c>
      <c r="T2200" s="137">
        <f>S2200*H2200</f>
        <v>0</v>
      </c>
      <c r="AR2200" s="138" t="s">
        <v>277</v>
      </c>
      <c r="AT2200" s="138" t="s">
        <v>167</v>
      </c>
      <c r="AU2200" s="138" t="s">
        <v>84</v>
      </c>
      <c r="AY2200" s="17" t="s">
        <v>165</v>
      </c>
      <c r="BE2200" s="139">
        <f>IF(N2200="základní",J2200,0)</f>
        <v>0</v>
      </c>
      <c r="BF2200" s="139">
        <f>IF(N2200="snížená",J2200,0)</f>
        <v>0</v>
      </c>
      <c r="BG2200" s="139">
        <f>IF(N2200="zákl. přenesená",J2200,0)</f>
        <v>0</v>
      </c>
      <c r="BH2200" s="139">
        <f>IF(N2200="sníž. přenesená",J2200,0)</f>
        <v>0</v>
      </c>
      <c r="BI2200" s="139">
        <f>IF(N2200="nulová",J2200,0)</f>
        <v>0</v>
      </c>
      <c r="BJ2200" s="17" t="s">
        <v>14</v>
      </c>
      <c r="BK2200" s="139">
        <f>ROUND(I2200*H2200,2)</f>
        <v>0</v>
      </c>
      <c r="BL2200" s="17" t="s">
        <v>277</v>
      </c>
      <c r="BM2200" s="138" t="s">
        <v>2655</v>
      </c>
    </row>
    <row r="2201" spans="2:65" s="11" customFormat="1" ht="22.95" customHeight="1">
      <c r="B2201" s="115"/>
      <c r="D2201" s="116" t="s">
        <v>74</v>
      </c>
      <c r="E2201" s="125" t="s">
        <v>2656</v>
      </c>
      <c r="F2201" s="125" t="s">
        <v>2657</v>
      </c>
      <c r="I2201" s="118"/>
      <c r="J2201" s="126">
        <f>BK2201</f>
        <v>0</v>
      </c>
      <c r="L2201" s="115"/>
      <c r="M2201" s="120"/>
      <c r="P2201" s="121">
        <f>SUM(P2202:P2206)</f>
        <v>0</v>
      </c>
      <c r="R2201" s="121">
        <f>SUM(R2202:R2206)</f>
        <v>2.8800000000000002E-3</v>
      </c>
      <c r="T2201" s="122">
        <f>SUM(T2202:T2206)</f>
        <v>0.84623999999999999</v>
      </c>
      <c r="AR2201" s="116" t="s">
        <v>84</v>
      </c>
      <c r="AT2201" s="123" t="s">
        <v>74</v>
      </c>
      <c r="AU2201" s="123" t="s">
        <v>14</v>
      </c>
      <c r="AY2201" s="116" t="s">
        <v>165</v>
      </c>
      <c r="BK2201" s="124">
        <f>SUM(BK2202:BK2206)</f>
        <v>0</v>
      </c>
    </row>
    <row r="2202" spans="2:65" s="1" customFormat="1" ht="21.75" customHeight="1">
      <c r="B2202" s="32"/>
      <c r="C2202" s="127" t="s">
        <v>2658</v>
      </c>
      <c r="D2202" s="127" t="s">
        <v>167</v>
      </c>
      <c r="E2202" s="128" t="s">
        <v>2659</v>
      </c>
      <c r="F2202" s="129" t="s">
        <v>2660</v>
      </c>
      <c r="G2202" s="130" t="s">
        <v>700</v>
      </c>
      <c r="H2202" s="131">
        <v>16</v>
      </c>
      <c r="I2202" s="132"/>
      <c r="J2202" s="133">
        <f>ROUND(I2202*H2202,2)</f>
        <v>0</v>
      </c>
      <c r="K2202" s="129" t="s">
        <v>171</v>
      </c>
      <c r="L2202" s="32"/>
      <c r="M2202" s="134" t="s">
        <v>19</v>
      </c>
      <c r="N2202" s="135" t="s">
        <v>46</v>
      </c>
      <c r="P2202" s="136">
        <f>O2202*H2202</f>
        <v>0</v>
      </c>
      <c r="Q2202" s="136">
        <v>1.8000000000000001E-4</v>
      </c>
      <c r="R2202" s="136">
        <f>Q2202*H2202</f>
        <v>2.8800000000000002E-3</v>
      </c>
      <c r="S2202" s="136">
        <v>5.289E-2</v>
      </c>
      <c r="T2202" s="137">
        <f>S2202*H2202</f>
        <v>0.84623999999999999</v>
      </c>
      <c r="AR2202" s="138" t="s">
        <v>277</v>
      </c>
      <c r="AT2202" s="138" t="s">
        <v>167</v>
      </c>
      <c r="AU2202" s="138" t="s">
        <v>84</v>
      </c>
      <c r="AY2202" s="17" t="s">
        <v>165</v>
      </c>
      <c r="BE2202" s="139">
        <f>IF(N2202="základní",J2202,0)</f>
        <v>0</v>
      </c>
      <c r="BF2202" s="139">
        <f>IF(N2202="snížená",J2202,0)</f>
        <v>0</v>
      </c>
      <c r="BG2202" s="139">
        <f>IF(N2202="zákl. přenesená",J2202,0)</f>
        <v>0</v>
      </c>
      <c r="BH2202" s="139">
        <f>IF(N2202="sníž. přenesená",J2202,0)</f>
        <v>0</v>
      </c>
      <c r="BI2202" s="139">
        <f>IF(N2202="nulová",J2202,0)</f>
        <v>0</v>
      </c>
      <c r="BJ2202" s="17" t="s">
        <v>14</v>
      </c>
      <c r="BK2202" s="139">
        <f>ROUND(I2202*H2202,2)</f>
        <v>0</v>
      </c>
      <c r="BL2202" s="17" t="s">
        <v>277</v>
      </c>
      <c r="BM2202" s="138" t="s">
        <v>2661</v>
      </c>
    </row>
    <row r="2203" spans="2:65" s="1" customFormat="1">
      <c r="B2203" s="32"/>
      <c r="D2203" s="140" t="s">
        <v>174</v>
      </c>
      <c r="F2203" s="141" t="s">
        <v>2662</v>
      </c>
      <c r="I2203" s="142"/>
      <c r="L2203" s="32"/>
      <c r="M2203" s="143"/>
      <c r="T2203" s="53"/>
      <c r="AT2203" s="17" t="s">
        <v>174</v>
      </c>
      <c r="AU2203" s="17" t="s">
        <v>84</v>
      </c>
    </row>
    <row r="2204" spans="2:65" s="12" customFormat="1" ht="20.399999999999999">
      <c r="B2204" s="144"/>
      <c r="D2204" s="145" t="s">
        <v>176</v>
      </c>
      <c r="E2204" s="146" t="s">
        <v>19</v>
      </c>
      <c r="F2204" s="147" t="s">
        <v>1785</v>
      </c>
      <c r="H2204" s="146" t="s">
        <v>19</v>
      </c>
      <c r="I2204" s="148"/>
      <c r="L2204" s="144"/>
      <c r="M2204" s="149"/>
      <c r="T2204" s="150"/>
      <c r="AT2204" s="146" t="s">
        <v>176</v>
      </c>
      <c r="AU2204" s="146" t="s">
        <v>84</v>
      </c>
      <c r="AV2204" s="12" t="s">
        <v>14</v>
      </c>
      <c r="AW2204" s="12" t="s">
        <v>37</v>
      </c>
      <c r="AX2204" s="12" t="s">
        <v>75</v>
      </c>
      <c r="AY2204" s="146" t="s">
        <v>165</v>
      </c>
    </row>
    <row r="2205" spans="2:65" s="13" customFormat="1">
      <c r="B2205" s="151"/>
      <c r="D2205" s="145" t="s">
        <v>176</v>
      </c>
      <c r="E2205" s="152" t="s">
        <v>19</v>
      </c>
      <c r="F2205" s="153" t="s">
        <v>277</v>
      </c>
      <c r="H2205" s="154">
        <v>16</v>
      </c>
      <c r="I2205" s="155"/>
      <c r="L2205" s="151"/>
      <c r="M2205" s="156"/>
      <c r="T2205" s="157"/>
      <c r="AT2205" s="152" t="s">
        <v>176</v>
      </c>
      <c r="AU2205" s="152" t="s">
        <v>84</v>
      </c>
      <c r="AV2205" s="13" t="s">
        <v>84</v>
      </c>
      <c r="AW2205" s="13" t="s">
        <v>37</v>
      </c>
      <c r="AX2205" s="13" t="s">
        <v>75</v>
      </c>
      <c r="AY2205" s="152" t="s">
        <v>165</v>
      </c>
    </row>
    <row r="2206" spans="2:65" s="14" customFormat="1">
      <c r="B2206" s="158"/>
      <c r="D2206" s="145" t="s">
        <v>176</v>
      </c>
      <c r="E2206" s="159" t="s">
        <v>19</v>
      </c>
      <c r="F2206" s="160" t="s">
        <v>179</v>
      </c>
      <c r="H2206" s="161">
        <v>16</v>
      </c>
      <c r="I2206" s="162"/>
      <c r="L2206" s="158"/>
      <c r="M2206" s="163"/>
      <c r="T2206" s="164"/>
      <c r="AT2206" s="159" t="s">
        <v>176</v>
      </c>
      <c r="AU2206" s="159" t="s">
        <v>84</v>
      </c>
      <c r="AV2206" s="14" t="s">
        <v>172</v>
      </c>
      <c r="AW2206" s="14" t="s">
        <v>37</v>
      </c>
      <c r="AX2206" s="14" t="s">
        <v>14</v>
      </c>
      <c r="AY2206" s="159" t="s">
        <v>165</v>
      </c>
    </row>
    <row r="2207" spans="2:65" s="11" customFormat="1" ht="22.95" customHeight="1">
      <c r="B2207" s="115"/>
      <c r="D2207" s="116" t="s">
        <v>74</v>
      </c>
      <c r="E2207" s="125" t="s">
        <v>2663</v>
      </c>
      <c r="F2207" s="125" t="s">
        <v>2664</v>
      </c>
      <c r="I2207" s="118"/>
      <c r="J2207" s="126">
        <f>BK2207</f>
        <v>0</v>
      </c>
      <c r="L2207" s="115"/>
      <c r="M2207" s="120"/>
      <c r="P2207" s="121">
        <f>SUM(P2208:P2211)</f>
        <v>0</v>
      </c>
      <c r="R2207" s="121">
        <f>SUM(R2208:R2211)</f>
        <v>0.35861399999999999</v>
      </c>
      <c r="T2207" s="122">
        <f>SUM(T2208:T2211)</f>
        <v>0</v>
      </c>
      <c r="AR2207" s="116" t="s">
        <v>84</v>
      </c>
      <c r="AT2207" s="123" t="s">
        <v>74</v>
      </c>
      <c r="AU2207" s="123" t="s">
        <v>14</v>
      </c>
      <c r="AY2207" s="116" t="s">
        <v>165</v>
      </c>
      <c r="BK2207" s="124">
        <f>SUM(BK2208:BK2211)</f>
        <v>0</v>
      </c>
    </row>
    <row r="2208" spans="2:65" s="1" customFormat="1" ht="37.950000000000003" customHeight="1">
      <c r="B2208" s="32"/>
      <c r="C2208" s="127" t="s">
        <v>2665</v>
      </c>
      <c r="D2208" s="127" t="s">
        <v>167</v>
      </c>
      <c r="E2208" s="128" t="s">
        <v>2666</v>
      </c>
      <c r="F2208" s="129" t="s">
        <v>2667</v>
      </c>
      <c r="G2208" s="130" t="s">
        <v>170</v>
      </c>
      <c r="H2208" s="131">
        <v>206.1</v>
      </c>
      <c r="I2208" s="132"/>
      <c r="J2208" s="133">
        <f>ROUND(I2208*H2208,2)</f>
        <v>0</v>
      </c>
      <c r="K2208" s="129" t="s">
        <v>19</v>
      </c>
      <c r="L2208" s="32"/>
      <c r="M2208" s="134" t="s">
        <v>19</v>
      </c>
      <c r="N2208" s="135" t="s">
        <v>46</v>
      </c>
      <c r="P2208" s="136">
        <f>O2208*H2208</f>
        <v>0</v>
      </c>
      <c r="Q2208" s="136">
        <v>1.74E-3</v>
      </c>
      <c r="R2208" s="136">
        <f>Q2208*H2208</f>
        <v>0.35861399999999999</v>
      </c>
      <c r="S2208" s="136">
        <v>0</v>
      </c>
      <c r="T2208" s="137">
        <f>S2208*H2208</f>
        <v>0</v>
      </c>
      <c r="AR2208" s="138" t="s">
        <v>277</v>
      </c>
      <c r="AT2208" s="138" t="s">
        <v>167</v>
      </c>
      <c r="AU2208" s="138" t="s">
        <v>84</v>
      </c>
      <c r="AY2208" s="17" t="s">
        <v>165</v>
      </c>
      <c r="BE2208" s="139">
        <f>IF(N2208="základní",J2208,0)</f>
        <v>0</v>
      </c>
      <c r="BF2208" s="139">
        <f>IF(N2208="snížená",J2208,0)</f>
        <v>0</v>
      </c>
      <c r="BG2208" s="139">
        <f>IF(N2208="zákl. přenesená",J2208,0)</f>
        <v>0</v>
      </c>
      <c r="BH2208" s="139">
        <f>IF(N2208="sníž. přenesená",J2208,0)</f>
        <v>0</v>
      </c>
      <c r="BI2208" s="139">
        <f>IF(N2208="nulová",J2208,0)</f>
        <v>0</v>
      </c>
      <c r="BJ2208" s="17" t="s">
        <v>14</v>
      </c>
      <c r="BK2208" s="139">
        <f>ROUND(I2208*H2208,2)</f>
        <v>0</v>
      </c>
      <c r="BL2208" s="17" t="s">
        <v>277</v>
      </c>
      <c r="BM2208" s="138" t="s">
        <v>2668</v>
      </c>
    </row>
    <row r="2209" spans="2:65" s="12" customFormat="1" ht="20.399999999999999">
      <c r="B2209" s="144"/>
      <c r="D2209" s="145" t="s">
        <v>176</v>
      </c>
      <c r="E2209" s="146" t="s">
        <v>19</v>
      </c>
      <c r="F2209" s="147" t="s">
        <v>2669</v>
      </c>
      <c r="H2209" s="146" t="s">
        <v>19</v>
      </c>
      <c r="I2209" s="148"/>
      <c r="L2209" s="144"/>
      <c r="M2209" s="149"/>
      <c r="T2209" s="150"/>
      <c r="AT2209" s="146" t="s">
        <v>176</v>
      </c>
      <c r="AU2209" s="146" t="s">
        <v>84</v>
      </c>
      <c r="AV2209" s="12" t="s">
        <v>14</v>
      </c>
      <c r="AW2209" s="12" t="s">
        <v>37</v>
      </c>
      <c r="AX2209" s="12" t="s">
        <v>75</v>
      </c>
      <c r="AY2209" s="146" t="s">
        <v>165</v>
      </c>
    </row>
    <row r="2210" spans="2:65" s="13" customFormat="1">
      <c r="B2210" s="151"/>
      <c r="D2210" s="145" t="s">
        <v>176</v>
      </c>
      <c r="E2210" s="152" t="s">
        <v>19</v>
      </c>
      <c r="F2210" s="153" t="s">
        <v>1240</v>
      </c>
      <c r="H2210" s="154">
        <v>206.1</v>
      </c>
      <c r="I2210" s="155"/>
      <c r="L2210" s="151"/>
      <c r="M2210" s="156"/>
      <c r="T2210" s="157"/>
      <c r="AT2210" s="152" t="s">
        <v>176</v>
      </c>
      <c r="AU2210" s="152" t="s">
        <v>84</v>
      </c>
      <c r="AV2210" s="13" t="s">
        <v>84</v>
      </c>
      <c r="AW2210" s="13" t="s">
        <v>37</v>
      </c>
      <c r="AX2210" s="13" t="s">
        <v>75</v>
      </c>
      <c r="AY2210" s="152" t="s">
        <v>165</v>
      </c>
    </row>
    <row r="2211" spans="2:65" s="14" customFormat="1">
      <c r="B2211" s="158"/>
      <c r="D2211" s="145" t="s">
        <v>176</v>
      </c>
      <c r="E2211" s="159" t="s">
        <v>19</v>
      </c>
      <c r="F2211" s="160" t="s">
        <v>179</v>
      </c>
      <c r="H2211" s="161">
        <v>206.1</v>
      </c>
      <c r="I2211" s="162"/>
      <c r="L2211" s="158"/>
      <c r="M2211" s="163"/>
      <c r="T2211" s="164"/>
      <c r="AT2211" s="159" t="s">
        <v>176</v>
      </c>
      <c r="AU2211" s="159" t="s">
        <v>84</v>
      </c>
      <c r="AV2211" s="14" t="s">
        <v>172</v>
      </c>
      <c r="AW2211" s="14" t="s">
        <v>37</v>
      </c>
      <c r="AX2211" s="14" t="s">
        <v>14</v>
      </c>
      <c r="AY2211" s="159" t="s">
        <v>165</v>
      </c>
    </row>
    <row r="2212" spans="2:65" s="11" customFormat="1" ht="22.95" customHeight="1">
      <c r="B2212" s="115"/>
      <c r="D2212" s="116" t="s">
        <v>74</v>
      </c>
      <c r="E2212" s="125" t="s">
        <v>2670</v>
      </c>
      <c r="F2212" s="125" t="s">
        <v>2671</v>
      </c>
      <c r="I2212" s="118"/>
      <c r="J2212" s="126">
        <f>BK2212</f>
        <v>0</v>
      </c>
      <c r="L2212" s="115"/>
      <c r="M2212" s="120"/>
      <c r="P2212" s="121">
        <f>SUM(P2213:P2308)</f>
        <v>0</v>
      </c>
      <c r="R2212" s="121">
        <f>SUM(R2213:R2308)</f>
        <v>0</v>
      </c>
      <c r="T2212" s="122">
        <f>SUM(T2213:T2308)</f>
        <v>0</v>
      </c>
      <c r="AR2212" s="116" t="s">
        <v>84</v>
      </c>
      <c r="AT2212" s="123" t="s">
        <v>74</v>
      </c>
      <c r="AU2212" s="123" t="s">
        <v>14</v>
      </c>
      <c r="AY2212" s="116" t="s">
        <v>165</v>
      </c>
      <c r="BK2212" s="124">
        <f>SUM(BK2213:BK2308)</f>
        <v>0</v>
      </c>
    </row>
    <row r="2213" spans="2:65" s="1" customFormat="1" ht="16.5" customHeight="1">
      <c r="B2213" s="32"/>
      <c r="C2213" s="127" t="s">
        <v>2672</v>
      </c>
      <c r="D2213" s="127" t="s">
        <v>167</v>
      </c>
      <c r="E2213" s="128" t="s">
        <v>2673</v>
      </c>
      <c r="F2213" s="129" t="s">
        <v>2674</v>
      </c>
      <c r="G2213" s="130" t="s">
        <v>700</v>
      </c>
      <c r="H2213" s="131">
        <v>15</v>
      </c>
      <c r="I2213" s="132"/>
      <c r="J2213" s="133">
        <f t="shared" ref="J2213:J2244" si="50">ROUND(I2213*H2213,2)</f>
        <v>0</v>
      </c>
      <c r="K2213" s="129" t="s">
        <v>19</v>
      </c>
      <c r="L2213" s="32"/>
      <c r="M2213" s="134" t="s">
        <v>19</v>
      </c>
      <c r="N2213" s="135" t="s">
        <v>46</v>
      </c>
      <c r="P2213" s="136">
        <f t="shared" ref="P2213:P2244" si="51">O2213*H2213</f>
        <v>0</v>
      </c>
      <c r="Q2213" s="136">
        <v>0</v>
      </c>
      <c r="R2213" s="136">
        <f t="shared" ref="R2213:R2244" si="52">Q2213*H2213</f>
        <v>0</v>
      </c>
      <c r="S2213" s="136">
        <v>0</v>
      </c>
      <c r="T2213" s="137">
        <f t="shared" ref="T2213:T2244" si="53">S2213*H2213</f>
        <v>0</v>
      </c>
      <c r="AR2213" s="138" t="s">
        <v>172</v>
      </c>
      <c r="AT2213" s="138" t="s">
        <v>167</v>
      </c>
      <c r="AU2213" s="138" t="s">
        <v>84</v>
      </c>
      <c r="AY2213" s="17" t="s">
        <v>165</v>
      </c>
      <c r="BE2213" s="139">
        <f t="shared" ref="BE2213:BE2244" si="54">IF(N2213="základní",J2213,0)</f>
        <v>0</v>
      </c>
      <c r="BF2213" s="139">
        <f t="shared" ref="BF2213:BF2244" si="55">IF(N2213="snížená",J2213,0)</f>
        <v>0</v>
      </c>
      <c r="BG2213" s="139">
        <f t="shared" ref="BG2213:BG2244" si="56">IF(N2213="zákl. přenesená",J2213,0)</f>
        <v>0</v>
      </c>
      <c r="BH2213" s="139">
        <f t="shared" ref="BH2213:BH2244" si="57">IF(N2213="sníž. přenesená",J2213,0)</f>
        <v>0</v>
      </c>
      <c r="BI2213" s="139">
        <f t="shared" ref="BI2213:BI2244" si="58">IF(N2213="nulová",J2213,0)</f>
        <v>0</v>
      </c>
      <c r="BJ2213" s="17" t="s">
        <v>14</v>
      </c>
      <c r="BK2213" s="139">
        <f t="shared" ref="BK2213:BK2244" si="59">ROUND(I2213*H2213,2)</f>
        <v>0</v>
      </c>
      <c r="BL2213" s="17" t="s">
        <v>172</v>
      </c>
      <c r="BM2213" s="138" t="s">
        <v>2675</v>
      </c>
    </row>
    <row r="2214" spans="2:65" s="1" customFormat="1" ht="16.5" customHeight="1">
      <c r="B2214" s="32"/>
      <c r="C2214" s="127" t="s">
        <v>2676</v>
      </c>
      <c r="D2214" s="127" t="s">
        <v>167</v>
      </c>
      <c r="E2214" s="128" t="s">
        <v>2677</v>
      </c>
      <c r="F2214" s="129" t="s">
        <v>2678</v>
      </c>
      <c r="G2214" s="130" t="s">
        <v>700</v>
      </c>
      <c r="H2214" s="131">
        <v>119</v>
      </c>
      <c r="I2214" s="132"/>
      <c r="J2214" s="133">
        <f t="shared" si="50"/>
        <v>0</v>
      </c>
      <c r="K2214" s="129" t="s">
        <v>19</v>
      </c>
      <c r="L2214" s="32"/>
      <c r="M2214" s="134" t="s">
        <v>19</v>
      </c>
      <c r="N2214" s="135" t="s">
        <v>46</v>
      </c>
      <c r="P2214" s="136">
        <f t="shared" si="51"/>
        <v>0</v>
      </c>
      <c r="Q2214" s="136">
        <v>0</v>
      </c>
      <c r="R2214" s="136">
        <f t="shared" si="52"/>
        <v>0</v>
      </c>
      <c r="S2214" s="136">
        <v>0</v>
      </c>
      <c r="T2214" s="137">
        <f t="shared" si="53"/>
        <v>0</v>
      </c>
      <c r="AR2214" s="138" t="s">
        <v>172</v>
      </c>
      <c r="AT2214" s="138" t="s">
        <v>167</v>
      </c>
      <c r="AU2214" s="138" t="s">
        <v>84</v>
      </c>
      <c r="AY2214" s="17" t="s">
        <v>165</v>
      </c>
      <c r="BE2214" s="139">
        <f t="shared" si="54"/>
        <v>0</v>
      </c>
      <c r="BF2214" s="139">
        <f t="shared" si="55"/>
        <v>0</v>
      </c>
      <c r="BG2214" s="139">
        <f t="shared" si="56"/>
        <v>0</v>
      </c>
      <c r="BH2214" s="139">
        <f t="shared" si="57"/>
        <v>0</v>
      </c>
      <c r="BI2214" s="139">
        <f t="shared" si="58"/>
        <v>0</v>
      </c>
      <c r="BJ2214" s="17" t="s">
        <v>14</v>
      </c>
      <c r="BK2214" s="139">
        <f t="shared" si="59"/>
        <v>0</v>
      </c>
      <c r="BL2214" s="17" t="s">
        <v>172</v>
      </c>
      <c r="BM2214" s="138" t="s">
        <v>2679</v>
      </c>
    </row>
    <row r="2215" spans="2:65" s="1" customFormat="1" ht="16.5" customHeight="1">
      <c r="B2215" s="32"/>
      <c r="C2215" s="127" t="s">
        <v>2680</v>
      </c>
      <c r="D2215" s="127" t="s">
        <v>167</v>
      </c>
      <c r="E2215" s="128" t="s">
        <v>2681</v>
      </c>
      <c r="F2215" s="129" t="s">
        <v>2682</v>
      </c>
      <c r="G2215" s="130" t="s">
        <v>700</v>
      </c>
      <c r="H2215" s="131">
        <v>116</v>
      </c>
      <c r="I2215" s="132"/>
      <c r="J2215" s="133">
        <f t="shared" si="50"/>
        <v>0</v>
      </c>
      <c r="K2215" s="129" t="s">
        <v>19</v>
      </c>
      <c r="L2215" s="32"/>
      <c r="M2215" s="134" t="s">
        <v>19</v>
      </c>
      <c r="N2215" s="135" t="s">
        <v>46</v>
      </c>
      <c r="P2215" s="136">
        <f t="shared" si="51"/>
        <v>0</v>
      </c>
      <c r="Q2215" s="136">
        <v>0</v>
      </c>
      <c r="R2215" s="136">
        <f t="shared" si="52"/>
        <v>0</v>
      </c>
      <c r="S2215" s="136">
        <v>0</v>
      </c>
      <c r="T2215" s="137">
        <f t="shared" si="53"/>
        <v>0</v>
      </c>
      <c r="AR2215" s="138" t="s">
        <v>172</v>
      </c>
      <c r="AT2215" s="138" t="s">
        <v>167</v>
      </c>
      <c r="AU2215" s="138" t="s">
        <v>84</v>
      </c>
      <c r="AY2215" s="17" t="s">
        <v>165</v>
      </c>
      <c r="BE2215" s="139">
        <f t="shared" si="54"/>
        <v>0</v>
      </c>
      <c r="BF2215" s="139">
        <f t="shared" si="55"/>
        <v>0</v>
      </c>
      <c r="BG2215" s="139">
        <f t="shared" si="56"/>
        <v>0</v>
      </c>
      <c r="BH2215" s="139">
        <f t="shared" si="57"/>
        <v>0</v>
      </c>
      <c r="BI2215" s="139">
        <f t="shared" si="58"/>
        <v>0</v>
      </c>
      <c r="BJ2215" s="17" t="s">
        <v>14</v>
      </c>
      <c r="BK2215" s="139">
        <f t="shared" si="59"/>
        <v>0</v>
      </c>
      <c r="BL2215" s="17" t="s">
        <v>172</v>
      </c>
      <c r="BM2215" s="138" t="s">
        <v>2683</v>
      </c>
    </row>
    <row r="2216" spans="2:65" s="1" customFormat="1" ht="16.5" customHeight="1">
      <c r="B2216" s="32"/>
      <c r="C2216" s="127" t="s">
        <v>2684</v>
      </c>
      <c r="D2216" s="127" t="s">
        <v>167</v>
      </c>
      <c r="E2216" s="128" t="s">
        <v>2685</v>
      </c>
      <c r="F2216" s="129" t="s">
        <v>2686</v>
      </c>
      <c r="G2216" s="130" t="s">
        <v>700</v>
      </c>
      <c r="H2216" s="131">
        <v>92</v>
      </c>
      <c r="I2216" s="132"/>
      <c r="J2216" s="133">
        <f t="shared" si="50"/>
        <v>0</v>
      </c>
      <c r="K2216" s="129" t="s">
        <v>19</v>
      </c>
      <c r="L2216" s="32"/>
      <c r="M2216" s="134" t="s">
        <v>19</v>
      </c>
      <c r="N2216" s="135" t="s">
        <v>46</v>
      </c>
      <c r="P2216" s="136">
        <f t="shared" si="51"/>
        <v>0</v>
      </c>
      <c r="Q2216" s="136">
        <v>0</v>
      </c>
      <c r="R2216" s="136">
        <f t="shared" si="52"/>
        <v>0</v>
      </c>
      <c r="S2216" s="136">
        <v>0</v>
      </c>
      <c r="T2216" s="137">
        <f t="shared" si="53"/>
        <v>0</v>
      </c>
      <c r="AR2216" s="138" t="s">
        <v>172</v>
      </c>
      <c r="AT2216" s="138" t="s">
        <v>167</v>
      </c>
      <c r="AU2216" s="138" t="s">
        <v>84</v>
      </c>
      <c r="AY2216" s="17" t="s">
        <v>165</v>
      </c>
      <c r="BE2216" s="139">
        <f t="shared" si="54"/>
        <v>0</v>
      </c>
      <c r="BF2216" s="139">
        <f t="shared" si="55"/>
        <v>0</v>
      </c>
      <c r="BG2216" s="139">
        <f t="shared" si="56"/>
        <v>0</v>
      </c>
      <c r="BH2216" s="139">
        <f t="shared" si="57"/>
        <v>0</v>
      </c>
      <c r="BI2216" s="139">
        <f t="shared" si="58"/>
        <v>0</v>
      </c>
      <c r="BJ2216" s="17" t="s">
        <v>14</v>
      </c>
      <c r="BK2216" s="139">
        <f t="shared" si="59"/>
        <v>0</v>
      </c>
      <c r="BL2216" s="17" t="s">
        <v>172</v>
      </c>
      <c r="BM2216" s="138" t="s">
        <v>2687</v>
      </c>
    </row>
    <row r="2217" spans="2:65" s="1" customFormat="1" ht="21.75" customHeight="1">
      <c r="B2217" s="32"/>
      <c r="C2217" s="127" t="s">
        <v>2688</v>
      </c>
      <c r="D2217" s="127" t="s">
        <v>167</v>
      </c>
      <c r="E2217" s="128" t="s">
        <v>2689</v>
      </c>
      <c r="F2217" s="129" t="s">
        <v>2690</v>
      </c>
      <c r="G2217" s="130" t="s">
        <v>700</v>
      </c>
      <c r="H2217" s="131">
        <v>36</v>
      </c>
      <c r="I2217" s="132"/>
      <c r="J2217" s="133">
        <f t="shared" si="50"/>
        <v>0</v>
      </c>
      <c r="K2217" s="129" t="s">
        <v>19</v>
      </c>
      <c r="L2217" s="32"/>
      <c r="M2217" s="134" t="s">
        <v>19</v>
      </c>
      <c r="N2217" s="135" t="s">
        <v>46</v>
      </c>
      <c r="P2217" s="136">
        <f t="shared" si="51"/>
        <v>0</v>
      </c>
      <c r="Q2217" s="136">
        <v>0</v>
      </c>
      <c r="R2217" s="136">
        <f t="shared" si="52"/>
        <v>0</v>
      </c>
      <c r="S2217" s="136">
        <v>0</v>
      </c>
      <c r="T2217" s="137">
        <f t="shared" si="53"/>
        <v>0</v>
      </c>
      <c r="AR2217" s="138" t="s">
        <v>172</v>
      </c>
      <c r="AT2217" s="138" t="s">
        <v>167</v>
      </c>
      <c r="AU2217" s="138" t="s">
        <v>84</v>
      </c>
      <c r="AY2217" s="17" t="s">
        <v>165</v>
      </c>
      <c r="BE2217" s="139">
        <f t="shared" si="54"/>
        <v>0</v>
      </c>
      <c r="BF2217" s="139">
        <f t="shared" si="55"/>
        <v>0</v>
      </c>
      <c r="BG2217" s="139">
        <f t="shared" si="56"/>
        <v>0</v>
      </c>
      <c r="BH2217" s="139">
        <f t="shared" si="57"/>
        <v>0</v>
      </c>
      <c r="BI2217" s="139">
        <f t="shared" si="58"/>
        <v>0</v>
      </c>
      <c r="BJ2217" s="17" t="s">
        <v>14</v>
      </c>
      <c r="BK2217" s="139">
        <f t="shared" si="59"/>
        <v>0</v>
      </c>
      <c r="BL2217" s="17" t="s">
        <v>172</v>
      </c>
      <c r="BM2217" s="138" t="s">
        <v>2691</v>
      </c>
    </row>
    <row r="2218" spans="2:65" s="1" customFormat="1" ht="16.5" customHeight="1">
      <c r="B2218" s="32"/>
      <c r="C2218" s="127" t="s">
        <v>2692</v>
      </c>
      <c r="D2218" s="127" t="s">
        <v>167</v>
      </c>
      <c r="E2218" s="128" t="s">
        <v>2693</v>
      </c>
      <c r="F2218" s="129" t="s">
        <v>2694</v>
      </c>
      <c r="G2218" s="130" t="s">
        <v>700</v>
      </c>
      <c r="H2218" s="131">
        <v>4</v>
      </c>
      <c r="I2218" s="132"/>
      <c r="J2218" s="133">
        <f t="shared" si="50"/>
        <v>0</v>
      </c>
      <c r="K2218" s="129" t="s">
        <v>19</v>
      </c>
      <c r="L2218" s="32"/>
      <c r="M2218" s="134" t="s">
        <v>19</v>
      </c>
      <c r="N2218" s="135" t="s">
        <v>46</v>
      </c>
      <c r="P2218" s="136">
        <f t="shared" si="51"/>
        <v>0</v>
      </c>
      <c r="Q2218" s="136">
        <v>0</v>
      </c>
      <c r="R2218" s="136">
        <f t="shared" si="52"/>
        <v>0</v>
      </c>
      <c r="S2218" s="136">
        <v>0</v>
      </c>
      <c r="T2218" s="137">
        <f t="shared" si="53"/>
        <v>0</v>
      </c>
      <c r="AR2218" s="138" t="s">
        <v>172</v>
      </c>
      <c r="AT2218" s="138" t="s">
        <v>167</v>
      </c>
      <c r="AU2218" s="138" t="s">
        <v>84</v>
      </c>
      <c r="AY2218" s="17" t="s">
        <v>165</v>
      </c>
      <c r="BE2218" s="139">
        <f t="shared" si="54"/>
        <v>0</v>
      </c>
      <c r="BF2218" s="139">
        <f t="shared" si="55"/>
        <v>0</v>
      </c>
      <c r="BG2218" s="139">
        <f t="shared" si="56"/>
        <v>0</v>
      </c>
      <c r="BH2218" s="139">
        <f t="shared" si="57"/>
        <v>0</v>
      </c>
      <c r="BI2218" s="139">
        <f t="shared" si="58"/>
        <v>0</v>
      </c>
      <c r="BJ2218" s="17" t="s">
        <v>14</v>
      </c>
      <c r="BK2218" s="139">
        <f t="shared" si="59"/>
        <v>0</v>
      </c>
      <c r="BL2218" s="17" t="s">
        <v>172</v>
      </c>
      <c r="BM2218" s="138" t="s">
        <v>2695</v>
      </c>
    </row>
    <row r="2219" spans="2:65" s="1" customFormat="1" ht="16.5" customHeight="1">
      <c r="B2219" s="32"/>
      <c r="C2219" s="127" t="s">
        <v>2696</v>
      </c>
      <c r="D2219" s="127" t="s">
        <v>167</v>
      </c>
      <c r="E2219" s="128" t="s">
        <v>2697</v>
      </c>
      <c r="F2219" s="129" t="s">
        <v>2698</v>
      </c>
      <c r="G2219" s="130" t="s">
        <v>2699</v>
      </c>
      <c r="H2219" s="131">
        <v>62</v>
      </c>
      <c r="I2219" s="132"/>
      <c r="J2219" s="133">
        <f t="shared" si="50"/>
        <v>0</v>
      </c>
      <c r="K2219" s="129" t="s">
        <v>19</v>
      </c>
      <c r="L2219" s="32"/>
      <c r="M2219" s="134" t="s">
        <v>19</v>
      </c>
      <c r="N2219" s="135" t="s">
        <v>46</v>
      </c>
      <c r="P2219" s="136">
        <f t="shared" si="51"/>
        <v>0</v>
      </c>
      <c r="Q2219" s="136">
        <v>0</v>
      </c>
      <c r="R2219" s="136">
        <f t="shared" si="52"/>
        <v>0</v>
      </c>
      <c r="S2219" s="136">
        <v>0</v>
      </c>
      <c r="T2219" s="137">
        <f t="shared" si="53"/>
        <v>0</v>
      </c>
      <c r="AR2219" s="138" t="s">
        <v>172</v>
      </c>
      <c r="AT2219" s="138" t="s">
        <v>167</v>
      </c>
      <c r="AU2219" s="138" t="s">
        <v>84</v>
      </c>
      <c r="AY2219" s="17" t="s">
        <v>165</v>
      </c>
      <c r="BE2219" s="139">
        <f t="shared" si="54"/>
        <v>0</v>
      </c>
      <c r="BF2219" s="139">
        <f t="shared" si="55"/>
        <v>0</v>
      </c>
      <c r="BG2219" s="139">
        <f t="shared" si="56"/>
        <v>0</v>
      </c>
      <c r="BH2219" s="139">
        <f t="shared" si="57"/>
        <v>0</v>
      </c>
      <c r="BI2219" s="139">
        <f t="shared" si="58"/>
        <v>0</v>
      </c>
      <c r="BJ2219" s="17" t="s">
        <v>14</v>
      </c>
      <c r="BK2219" s="139">
        <f t="shared" si="59"/>
        <v>0</v>
      </c>
      <c r="BL2219" s="17" t="s">
        <v>172</v>
      </c>
      <c r="BM2219" s="138" t="s">
        <v>2700</v>
      </c>
    </row>
    <row r="2220" spans="2:65" s="1" customFormat="1" ht="16.5" customHeight="1">
      <c r="B2220" s="32"/>
      <c r="C2220" s="127" t="s">
        <v>2701</v>
      </c>
      <c r="D2220" s="127" t="s">
        <v>167</v>
      </c>
      <c r="E2220" s="128" t="s">
        <v>2702</v>
      </c>
      <c r="F2220" s="129" t="s">
        <v>2703</v>
      </c>
      <c r="G2220" s="130" t="s">
        <v>2699</v>
      </c>
      <c r="H2220" s="131">
        <v>3</v>
      </c>
      <c r="I2220" s="132"/>
      <c r="J2220" s="133">
        <f t="shared" si="50"/>
        <v>0</v>
      </c>
      <c r="K2220" s="129" t="s">
        <v>19</v>
      </c>
      <c r="L2220" s="32"/>
      <c r="M2220" s="134" t="s">
        <v>19</v>
      </c>
      <c r="N2220" s="135" t="s">
        <v>46</v>
      </c>
      <c r="P2220" s="136">
        <f t="shared" si="51"/>
        <v>0</v>
      </c>
      <c r="Q2220" s="136">
        <v>0</v>
      </c>
      <c r="R2220" s="136">
        <f t="shared" si="52"/>
        <v>0</v>
      </c>
      <c r="S2220" s="136">
        <v>0</v>
      </c>
      <c r="T2220" s="137">
        <f t="shared" si="53"/>
        <v>0</v>
      </c>
      <c r="AR2220" s="138" t="s">
        <v>172</v>
      </c>
      <c r="AT2220" s="138" t="s">
        <v>167</v>
      </c>
      <c r="AU2220" s="138" t="s">
        <v>84</v>
      </c>
      <c r="AY2220" s="17" t="s">
        <v>165</v>
      </c>
      <c r="BE2220" s="139">
        <f t="shared" si="54"/>
        <v>0</v>
      </c>
      <c r="BF2220" s="139">
        <f t="shared" si="55"/>
        <v>0</v>
      </c>
      <c r="BG2220" s="139">
        <f t="shared" si="56"/>
        <v>0</v>
      </c>
      <c r="BH2220" s="139">
        <f t="shared" si="57"/>
        <v>0</v>
      </c>
      <c r="BI2220" s="139">
        <f t="shared" si="58"/>
        <v>0</v>
      </c>
      <c r="BJ2220" s="17" t="s">
        <v>14</v>
      </c>
      <c r="BK2220" s="139">
        <f t="shared" si="59"/>
        <v>0</v>
      </c>
      <c r="BL2220" s="17" t="s">
        <v>172</v>
      </c>
      <c r="BM2220" s="138" t="s">
        <v>2704</v>
      </c>
    </row>
    <row r="2221" spans="2:65" s="1" customFormat="1" ht="16.5" customHeight="1">
      <c r="B2221" s="32"/>
      <c r="C2221" s="127" t="s">
        <v>2705</v>
      </c>
      <c r="D2221" s="127" t="s">
        <v>167</v>
      </c>
      <c r="E2221" s="128" t="s">
        <v>2706</v>
      </c>
      <c r="F2221" s="129" t="s">
        <v>2707</v>
      </c>
      <c r="G2221" s="130" t="s">
        <v>700</v>
      </c>
      <c r="H2221" s="131">
        <v>197</v>
      </c>
      <c r="I2221" s="132"/>
      <c r="J2221" s="133">
        <f t="shared" si="50"/>
        <v>0</v>
      </c>
      <c r="K2221" s="129" t="s">
        <v>19</v>
      </c>
      <c r="L2221" s="32"/>
      <c r="M2221" s="134" t="s">
        <v>19</v>
      </c>
      <c r="N2221" s="135" t="s">
        <v>46</v>
      </c>
      <c r="P2221" s="136">
        <f t="shared" si="51"/>
        <v>0</v>
      </c>
      <c r="Q2221" s="136">
        <v>0</v>
      </c>
      <c r="R2221" s="136">
        <f t="shared" si="52"/>
        <v>0</v>
      </c>
      <c r="S2221" s="136">
        <v>0</v>
      </c>
      <c r="T2221" s="137">
        <f t="shared" si="53"/>
        <v>0</v>
      </c>
      <c r="AR2221" s="138" t="s">
        <v>172</v>
      </c>
      <c r="AT2221" s="138" t="s">
        <v>167</v>
      </c>
      <c r="AU2221" s="138" t="s">
        <v>84</v>
      </c>
      <c r="AY2221" s="17" t="s">
        <v>165</v>
      </c>
      <c r="BE2221" s="139">
        <f t="shared" si="54"/>
        <v>0</v>
      </c>
      <c r="BF2221" s="139">
        <f t="shared" si="55"/>
        <v>0</v>
      </c>
      <c r="BG2221" s="139">
        <f t="shared" si="56"/>
        <v>0</v>
      </c>
      <c r="BH2221" s="139">
        <f t="shared" si="57"/>
        <v>0</v>
      </c>
      <c r="BI2221" s="139">
        <f t="shared" si="58"/>
        <v>0</v>
      </c>
      <c r="BJ2221" s="17" t="s">
        <v>14</v>
      </c>
      <c r="BK2221" s="139">
        <f t="shared" si="59"/>
        <v>0</v>
      </c>
      <c r="BL2221" s="17" t="s">
        <v>172</v>
      </c>
      <c r="BM2221" s="138" t="s">
        <v>2708</v>
      </c>
    </row>
    <row r="2222" spans="2:65" s="1" customFormat="1" ht="16.5" customHeight="1">
      <c r="B2222" s="32"/>
      <c r="C2222" s="127" t="s">
        <v>2709</v>
      </c>
      <c r="D2222" s="127" t="s">
        <v>167</v>
      </c>
      <c r="E2222" s="128" t="s">
        <v>2710</v>
      </c>
      <c r="F2222" s="129" t="s">
        <v>2711</v>
      </c>
      <c r="G2222" s="130" t="s">
        <v>700</v>
      </c>
      <c r="H2222" s="131">
        <v>119</v>
      </c>
      <c r="I2222" s="132"/>
      <c r="J2222" s="133">
        <f t="shared" si="50"/>
        <v>0</v>
      </c>
      <c r="K2222" s="129" t="s">
        <v>19</v>
      </c>
      <c r="L2222" s="32"/>
      <c r="M2222" s="134" t="s">
        <v>19</v>
      </c>
      <c r="N2222" s="135" t="s">
        <v>46</v>
      </c>
      <c r="P2222" s="136">
        <f t="shared" si="51"/>
        <v>0</v>
      </c>
      <c r="Q2222" s="136">
        <v>0</v>
      </c>
      <c r="R2222" s="136">
        <f t="shared" si="52"/>
        <v>0</v>
      </c>
      <c r="S2222" s="136">
        <v>0</v>
      </c>
      <c r="T2222" s="137">
        <f t="shared" si="53"/>
        <v>0</v>
      </c>
      <c r="AR2222" s="138" t="s">
        <v>172</v>
      </c>
      <c r="AT2222" s="138" t="s">
        <v>167</v>
      </c>
      <c r="AU2222" s="138" t="s">
        <v>84</v>
      </c>
      <c r="AY2222" s="17" t="s">
        <v>165</v>
      </c>
      <c r="BE2222" s="139">
        <f t="shared" si="54"/>
        <v>0</v>
      </c>
      <c r="BF2222" s="139">
        <f t="shared" si="55"/>
        <v>0</v>
      </c>
      <c r="BG2222" s="139">
        <f t="shared" si="56"/>
        <v>0</v>
      </c>
      <c r="BH2222" s="139">
        <f t="shared" si="57"/>
        <v>0</v>
      </c>
      <c r="BI2222" s="139">
        <f t="shared" si="58"/>
        <v>0</v>
      </c>
      <c r="BJ2222" s="17" t="s">
        <v>14</v>
      </c>
      <c r="BK2222" s="139">
        <f t="shared" si="59"/>
        <v>0</v>
      </c>
      <c r="BL2222" s="17" t="s">
        <v>172</v>
      </c>
      <c r="BM2222" s="138" t="s">
        <v>2712</v>
      </c>
    </row>
    <row r="2223" spans="2:65" s="1" customFormat="1" ht="16.5" customHeight="1">
      <c r="B2223" s="32"/>
      <c r="C2223" s="127" t="s">
        <v>2713</v>
      </c>
      <c r="D2223" s="127" t="s">
        <v>167</v>
      </c>
      <c r="E2223" s="128" t="s">
        <v>2714</v>
      </c>
      <c r="F2223" s="129" t="s">
        <v>2715</v>
      </c>
      <c r="G2223" s="130" t="s">
        <v>700</v>
      </c>
      <c r="H2223" s="131">
        <v>219</v>
      </c>
      <c r="I2223" s="132"/>
      <c r="J2223" s="133">
        <f t="shared" si="50"/>
        <v>0</v>
      </c>
      <c r="K2223" s="129" t="s">
        <v>19</v>
      </c>
      <c r="L2223" s="32"/>
      <c r="M2223" s="134" t="s">
        <v>19</v>
      </c>
      <c r="N2223" s="135" t="s">
        <v>46</v>
      </c>
      <c r="P2223" s="136">
        <f t="shared" si="51"/>
        <v>0</v>
      </c>
      <c r="Q2223" s="136">
        <v>0</v>
      </c>
      <c r="R2223" s="136">
        <f t="shared" si="52"/>
        <v>0</v>
      </c>
      <c r="S2223" s="136">
        <v>0</v>
      </c>
      <c r="T2223" s="137">
        <f t="shared" si="53"/>
        <v>0</v>
      </c>
      <c r="AR2223" s="138" t="s">
        <v>172</v>
      </c>
      <c r="AT2223" s="138" t="s">
        <v>167</v>
      </c>
      <c r="AU2223" s="138" t="s">
        <v>84</v>
      </c>
      <c r="AY2223" s="17" t="s">
        <v>165</v>
      </c>
      <c r="BE2223" s="139">
        <f t="shared" si="54"/>
        <v>0</v>
      </c>
      <c r="BF2223" s="139">
        <f t="shared" si="55"/>
        <v>0</v>
      </c>
      <c r="BG2223" s="139">
        <f t="shared" si="56"/>
        <v>0</v>
      </c>
      <c r="BH2223" s="139">
        <f t="shared" si="57"/>
        <v>0</v>
      </c>
      <c r="BI2223" s="139">
        <f t="shared" si="58"/>
        <v>0</v>
      </c>
      <c r="BJ2223" s="17" t="s">
        <v>14</v>
      </c>
      <c r="BK2223" s="139">
        <f t="shared" si="59"/>
        <v>0</v>
      </c>
      <c r="BL2223" s="17" t="s">
        <v>172</v>
      </c>
      <c r="BM2223" s="138" t="s">
        <v>2716</v>
      </c>
    </row>
    <row r="2224" spans="2:65" s="1" customFormat="1" ht="16.5" customHeight="1">
      <c r="B2224" s="32"/>
      <c r="C2224" s="127" t="s">
        <v>2717</v>
      </c>
      <c r="D2224" s="127" t="s">
        <v>167</v>
      </c>
      <c r="E2224" s="128" t="s">
        <v>2718</v>
      </c>
      <c r="F2224" s="129" t="s">
        <v>2719</v>
      </c>
      <c r="G2224" s="130" t="s">
        <v>700</v>
      </c>
      <c r="H2224" s="131">
        <v>121</v>
      </c>
      <c r="I2224" s="132"/>
      <c r="J2224" s="133">
        <f t="shared" si="50"/>
        <v>0</v>
      </c>
      <c r="K2224" s="129" t="s">
        <v>19</v>
      </c>
      <c r="L2224" s="32"/>
      <c r="M2224" s="134" t="s">
        <v>19</v>
      </c>
      <c r="N2224" s="135" t="s">
        <v>46</v>
      </c>
      <c r="P2224" s="136">
        <f t="shared" si="51"/>
        <v>0</v>
      </c>
      <c r="Q2224" s="136">
        <v>0</v>
      </c>
      <c r="R2224" s="136">
        <f t="shared" si="52"/>
        <v>0</v>
      </c>
      <c r="S2224" s="136">
        <v>0</v>
      </c>
      <c r="T2224" s="137">
        <f t="shared" si="53"/>
        <v>0</v>
      </c>
      <c r="AR2224" s="138" t="s">
        <v>172</v>
      </c>
      <c r="AT2224" s="138" t="s">
        <v>167</v>
      </c>
      <c r="AU2224" s="138" t="s">
        <v>84</v>
      </c>
      <c r="AY2224" s="17" t="s">
        <v>165</v>
      </c>
      <c r="BE2224" s="139">
        <f t="shared" si="54"/>
        <v>0</v>
      </c>
      <c r="BF2224" s="139">
        <f t="shared" si="55"/>
        <v>0</v>
      </c>
      <c r="BG2224" s="139">
        <f t="shared" si="56"/>
        <v>0</v>
      </c>
      <c r="BH2224" s="139">
        <f t="shared" si="57"/>
        <v>0</v>
      </c>
      <c r="BI2224" s="139">
        <f t="shared" si="58"/>
        <v>0</v>
      </c>
      <c r="BJ2224" s="17" t="s">
        <v>14</v>
      </c>
      <c r="BK2224" s="139">
        <f t="shared" si="59"/>
        <v>0</v>
      </c>
      <c r="BL2224" s="17" t="s">
        <v>172</v>
      </c>
      <c r="BM2224" s="138" t="s">
        <v>2720</v>
      </c>
    </row>
    <row r="2225" spans="2:65" s="1" customFormat="1" ht="16.5" customHeight="1">
      <c r="B2225" s="32"/>
      <c r="C2225" s="127" t="s">
        <v>2721</v>
      </c>
      <c r="D2225" s="127" t="s">
        <v>167</v>
      </c>
      <c r="E2225" s="128" t="s">
        <v>2722</v>
      </c>
      <c r="F2225" s="129" t="s">
        <v>2723</v>
      </c>
      <c r="G2225" s="130" t="s">
        <v>700</v>
      </c>
      <c r="H2225" s="131">
        <v>98</v>
      </c>
      <c r="I2225" s="132"/>
      <c r="J2225" s="133">
        <f t="shared" si="50"/>
        <v>0</v>
      </c>
      <c r="K2225" s="129" t="s">
        <v>19</v>
      </c>
      <c r="L2225" s="32"/>
      <c r="M2225" s="134" t="s">
        <v>19</v>
      </c>
      <c r="N2225" s="135" t="s">
        <v>46</v>
      </c>
      <c r="P2225" s="136">
        <f t="shared" si="51"/>
        <v>0</v>
      </c>
      <c r="Q2225" s="136">
        <v>0</v>
      </c>
      <c r="R2225" s="136">
        <f t="shared" si="52"/>
        <v>0</v>
      </c>
      <c r="S2225" s="136">
        <v>0</v>
      </c>
      <c r="T2225" s="137">
        <f t="shared" si="53"/>
        <v>0</v>
      </c>
      <c r="AR2225" s="138" t="s">
        <v>172</v>
      </c>
      <c r="AT2225" s="138" t="s">
        <v>167</v>
      </c>
      <c r="AU2225" s="138" t="s">
        <v>84</v>
      </c>
      <c r="AY2225" s="17" t="s">
        <v>165</v>
      </c>
      <c r="BE2225" s="139">
        <f t="shared" si="54"/>
        <v>0</v>
      </c>
      <c r="BF2225" s="139">
        <f t="shared" si="55"/>
        <v>0</v>
      </c>
      <c r="BG2225" s="139">
        <f t="shared" si="56"/>
        <v>0</v>
      </c>
      <c r="BH2225" s="139">
        <f t="shared" si="57"/>
        <v>0</v>
      </c>
      <c r="BI2225" s="139">
        <f t="shared" si="58"/>
        <v>0</v>
      </c>
      <c r="BJ2225" s="17" t="s">
        <v>14</v>
      </c>
      <c r="BK2225" s="139">
        <f t="shared" si="59"/>
        <v>0</v>
      </c>
      <c r="BL2225" s="17" t="s">
        <v>172</v>
      </c>
      <c r="BM2225" s="138" t="s">
        <v>2724</v>
      </c>
    </row>
    <row r="2226" spans="2:65" s="1" customFormat="1" ht="16.5" customHeight="1">
      <c r="B2226" s="32"/>
      <c r="C2226" s="127" t="s">
        <v>2725</v>
      </c>
      <c r="D2226" s="127" t="s">
        <v>167</v>
      </c>
      <c r="E2226" s="128" t="s">
        <v>2726</v>
      </c>
      <c r="F2226" s="129" t="s">
        <v>2727</v>
      </c>
      <c r="G2226" s="130" t="s">
        <v>700</v>
      </c>
      <c r="H2226" s="131">
        <v>298</v>
      </c>
      <c r="I2226" s="132"/>
      <c r="J2226" s="133">
        <f t="shared" si="50"/>
        <v>0</v>
      </c>
      <c r="K2226" s="129" t="s">
        <v>19</v>
      </c>
      <c r="L2226" s="32"/>
      <c r="M2226" s="134" t="s">
        <v>19</v>
      </c>
      <c r="N2226" s="135" t="s">
        <v>46</v>
      </c>
      <c r="P2226" s="136">
        <f t="shared" si="51"/>
        <v>0</v>
      </c>
      <c r="Q2226" s="136">
        <v>0</v>
      </c>
      <c r="R2226" s="136">
        <f t="shared" si="52"/>
        <v>0</v>
      </c>
      <c r="S2226" s="136">
        <v>0</v>
      </c>
      <c r="T2226" s="137">
        <f t="shared" si="53"/>
        <v>0</v>
      </c>
      <c r="AR2226" s="138" t="s">
        <v>172</v>
      </c>
      <c r="AT2226" s="138" t="s">
        <v>167</v>
      </c>
      <c r="AU2226" s="138" t="s">
        <v>84</v>
      </c>
      <c r="AY2226" s="17" t="s">
        <v>165</v>
      </c>
      <c r="BE2226" s="139">
        <f t="shared" si="54"/>
        <v>0</v>
      </c>
      <c r="BF2226" s="139">
        <f t="shared" si="55"/>
        <v>0</v>
      </c>
      <c r="BG2226" s="139">
        <f t="shared" si="56"/>
        <v>0</v>
      </c>
      <c r="BH2226" s="139">
        <f t="shared" si="57"/>
        <v>0</v>
      </c>
      <c r="BI2226" s="139">
        <f t="shared" si="58"/>
        <v>0</v>
      </c>
      <c r="BJ2226" s="17" t="s">
        <v>14</v>
      </c>
      <c r="BK2226" s="139">
        <f t="shared" si="59"/>
        <v>0</v>
      </c>
      <c r="BL2226" s="17" t="s">
        <v>172</v>
      </c>
      <c r="BM2226" s="138" t="s">
        <v>2728</v>
      </c>
    </row>
    <row r="2227" spans="2:65" s="1" customFormat="1" ht="16.5" customHeight="1">
      <c r="B2227" s="32"/>
      <c r="C2227" s="127" t="s">
        <v>2729</v>
      </c>
      <c r="D2227" s="127" t="s">
        <v>167</v>
      </c>
      <c r="E2227" s="128" t="s">
        <v>2730</v>
      </c>
      <c r="F2227" s="129" t="s">
        <v>2731</v>
      </c>
      <c r="G2227" s="130" t="s">
        <v>700</v>
      </c>
      <c r="H2227" s="131">
        <v>56</v>
      </c>
      <c r="I2227" s="132"/>
      <c r="J2227" s="133">
        <f t="shared" si="50"/>
        <v>0</v>
      </c>
      <c r="K2227" s="129" t="s">
        <v>19</v>
      </c>
      <c r="L2227" s="32"/>
      <c r="M2227" s="134" t="s">
        <v>19</v>
      </c>
      <c r="N2227" s="135" t="s">
        <v>46</v>
      </c>
      <c r="P2227" s="136">
        <f t="shared" si="51"/>
        <v>0</v>
      </c>
      <c r="Q2227" s="136">
        <v>0</v>
      </c>
      <c r="R2227" s="136">
        <f t="shared" si="52"/>
        <v>0</v>
      </c>
      <c r="S2227" s="136">
        <v>0</v>
      </c>
      <c r="T2227" s="137">
        <f t="shared" si="53"/>
        <v>0</v>
      </c>
      <c r="AR2227" s="138" t="s">
        <v>172</v>
      </c>
      <c r="AT2227" s="138" t="s">
        <v>167</v>
      </c>
      <c r="AU2227" s="138" t="s">
        <v>84</v>
      </c>
      <c r="AY2227" s="17" t="s">
        <v>165</v>
      </c>
      <c r="BE2227" s="139">
        <f t="shared" si="54"/>
        <v>0</v>
      </c>
      <c r="BF2227" s="139">
        <f t="shared" si="55"/>
        <v>0</v>
      </c>
      <c r="BG2227" s="139">
        <f t="shared" si="56"/>
        <v>0</v>
      </c>
      <c r="BH2227" s="139">
        <f t="shared" si="57"/>
        <v>0</v>
      </c>
      <c r="BI2227" s="139">
        <f t="shared" si="58"/>
        <v>0</v>
      </c>
      <c r="BJ2227" s="17" t="s">
        <v>14</v>
      </c>
      <c r="BK2227" s="139">
        <f t="shared" si="59"/>
        <v>0</v>
      </c>
      <c r="BL2227" s="17" t="s">
        <v>172</v>
      </c>
      <c r="BM2227" s="138" t="s">
        <v>2732</v>
      </c>
    </row>
    <row r="2228" spans="2:65" s="1" customFormat="1" ht="16.5" customHeight="1">
      <c r="B2228" s="32"/>
      <c r="C2228" s="127" t="s">
        <v>2733</v>
      </c>
      <c r="D2228" s="127" t="s">
        <v>167</v>
      </c>
      <c r="E2228" s="128" t="s">
        <v>2734</v>
      </c>
      <c r="F2228" s="129" t="s">
        <v>2735</v>
      </c>
      <c r="G2228" s="130" t="s">
        <v>700</v>
      </c>
      <c r="H2228" s="131">
        <v>417</v>
      </c>
      <c r="I2228" s="132"/>
      <c r="J2228" s="133">
        <f t="shared" si="50"/>
        <v>0</v>
      </c>
      <c r="K2228" s="129" t="s">
        <v>19</v>
      </c>
      <c r="L2228" s="32"/>
      <c r="M2228" s="134" t="s">
        <v>19</v>
      </c>
      <c r="N2228" s="135" t="s">
        <v>46</v>
      </c>
      <c r="P2228" s="136">
        <f t="shared" si="51"/>
        <v>0</v>
      </c>
      <c r="Q2228" s="136">
        <v>0</v>
      </c>
      <c r="R2228" s="136">
        <f t="shared" si="52"/>
        <v>0</v>
      </c>
      <c r="S2228" s="136">
        <v>0</v>
      </c>
      <c r="T2228" s="137">
        <f t="shared" si="53"/>
        <v>0</v>
      </c>
      <c r="AR2228" s="138" t="s">
        <v>172</v>
      </c>
      <c r="AT2228" s="138" t="s">
        <v>167</v>
      </c>
      <c r="AU2228" s="138" t="s">
        <v>84</v>
      </c>
      <c r="AY2228" s="17" t="s">
        <v>165</v>
      </c>
      <c r="BE2228" s="139">
        <f t="shared" si="54"/>
        <v>0</v>
      </c>
      <c r="BF2228" s="139">
        <f t="shared" si="55"/>
        <v>0</v>
      </c>
      <c r="BG2228" s="139">
        <f t="shared" si="56"/>
        <v>0</v>
      </c>
      <c r="BH2228" s="139">
        <f t="shared" si="57"/>
        <v>0</v>
      </c>
      <c r="BI2228" s="139">
        <f t="shared" si="58"/>
        <v>0</v>
      </c>
      <c r="BJ2228" s="17" t="s">
        <v>14</v>
      </c>
      <c r="BK2228" s="139">
        <f t="shared" si="59"/>
        <v>0</v>
      </c>
      <c r="BL2228" s="17" t="s">
        <v>172</v>
      </c>
      <c r="BM2228" s="138" t="s">
        <v>2736</v>
      </c>
    </row>
    <row r="2229" spans="2:65" s="1" customFormat="1" ht="16.5" customHeight="1">
      <c r="B2229" s="32"/>
      <c r="C2229" s="127" t="s">
        <v>2737</v>
      </c>
      <c r="D2229" s="127" t="s">
        <v>167</v>
      </c>
      <c r="E2229" s="128" t="s">
        <v>2738</v>
      </c>
      <c r="F2229" s="129" t="s">
        <v>2739</v>
      </c>
      <c r="G2229" s="130" t="s">
        <v>700</v>
      </c>
      <c r="H2229" s="131">
        <v>86</v>
      </c>
      <c r="I2229" s="132"/>
      <c r="J2229" s="133">
        <f t="shared" si="50"/>
        <v>0</v>
      </c>
      <c r="K2229" s="129" t="s">
        <v>19</v>
      </c>
      <c r="L2229" s="32"/>
      <c r="M2229" s="134" t="s">
        <v>19</v>
      </c>
      <c r="N2229" s="135" t="s">
        <v>46</v>
      </c>
      <c r="P2229" s="136">
        <f t="shared" si="51"/>
        <v>0</v>
      </c>
      <c r="Q2229" s="136">
        <v>0</v>
      </c>
      <c r="R2229" s="136">
        <f t="shared" si="52"/>
        <v>0</v>
      </c>
      <c r="S2229" s="136">
        <v>0</v>
      </c>
      <c r="T2229" s="137">
        <f t="shared" si="53"/>
        <v>0</v>
      </c>
      <c r="AR2229" s="138" t="s">
        <v>172</v>
      </c>
      <c r="AT2229" s="138" t="s">
        <v>167</v>
      </c>
      <c r="AU2229" s="138" t="s">
        <v>84</v>
      </c>
      <c r="AY2229" s="17" t="s">
        <v>165</v>
      </c>
      <c r="BE2229" s="139">
        <f t="shared" si="54"/>
        <v>0</v>
      </c>
      <c r="BF2229" s="139">
        <f t="shared" si="55"/>
        <v>0</v>
      </c>
      <c r="BG2229" s="139">
        <f t="shared" si="56"/>
        <v>0</v>
      </c>
      <c r="BH2229" s="139">
        <f t="shared" si="57"/>
        <v>0</v>
      </c>
      <c r="BI2229" s="139">
        <f t="shared" si="58"/>
        <v>0</v>
      </c>
      <c r="BJ2229" s="17" t="s">
        <v>14</v>
      </c>
      <c r="BK2229" s="139">
        <f t="shared" si="59"/>
        <v>0</v>
      </c>
      <c r="BL2229" s="17" t="s">
        <v>172</v>
      </c>
      <c r="BM2229" s="138" t="s">
        <v>2740</v>
      </c>
    </row>
    <row r="2230" spans="2:65" s="1" customFormat="1" ht="16.5" customHeight="1">
      <c r="B2230" s="32"/>
      <c r="C2230" s="127" t="s">
        <v>2741</v>
      </c>
      <c r="D2230" s="127" t="s">
        <v>167</v>
      </c>
      <c r="E2230" s="128" t="s">
        <v>2742</v>
      </c>
      <c r="F2230" s="129" t="s">
        <v>2743</v>
      </c>
      <c r="G2230" s="130" t="s">
        <v>700</v>
      </c>
      <c r="H2230" s="131">
        <v>334</v>
      </c>
      <c r="I2230" s="132"/>
      <c r="J2230" s="133">
        <f t="shared" si="50"/>
        <v>0</v>
      </c>
      <c r="K2230" s="129" t="s">
        <v>19</v>
      </c>
      <c r="L2230" s="32"/>
      <c r="M2230" s="134" t="s">
        <v>19</v>
      </c>
      <c r="N2230" s="135" t="s">
        <v>46</v>
      </c>
      <c r="P2230" s="136">
        <f t="shared" si="51"/>
        <v>0</v>
      </c>
      <c r="Q2230" s="136">
        <v>0</v>
      </c>
      <c r="R2230" s="136">
        <f t="shared" si="52"/>
        <v>0</v>
      </c>
      <c r="S2230" s="136">
        <v>0</v>
      </c>
      <c r="T2230" s="137">
        <f t="shared" si="53"/>
        <v>0</v>
      </c>
      <c r="AR2230" s="138" t="s">
        <v>172</v>
      </c>
      <c r="AT2230" s="138" t="s">
        <v>167</v>
      </c>
      <c r="AU2230" s="138" t="s">
        <v>84</v>
      </c>
      <c r="AY2230" s="17" t="s">
        <v>165</v>
      </c>
      <c r="BE2230" s="139">
        <f t="shared" si="54"/>
        <v>0</v>
      </c>
      <c r="BF2230" s="139">
        <f t="shared" si="55"/>
        <v>0</v>
      </c>
      <c r="BG2230" s="139">
        <f t="shared" si="56"/>
        <v>0</v>
      </c>
      <c r="BH2230" s="139">
        <f t="shared" si="57"/>
        <v>0</v>
      </c>
      <c r="BI2230" s="139">
        <f t="shared" si="58"/>
        <v>0</v>
      </c>
      <c r="BJ2230" s="17" t="s">
        <v>14</v>
      </c>
      <c r="BK2230" s="139">
        <f t="shared" si="59"/>
        <v>0</v>
      </c>
      <c r="BL2230" s="17" t="s">
        <v>172</v>
      </c>
      <c r="BM2230" s="138" t="s">
        <v>2744</v>
      </c>
    </row>
    <row r="2231" spans="2:65" s="1" customFormat="1" ht="16.5" customHeight="1">
      <c r="B2231" s="32"/>
      <c r="C2231" s="127" t="s">
        <v>2745</v>
      </c>
      <c r="D2231" s="127" t="s">
        <v>167</v>
      </c>
      <c r="E2231" s="128" t="s">
        <v>2746</v>
      </c>
      <c r="F2231" s="129" t="s">
        <v>2747</v>
      </c>
      <c r="G2231" s="130" t="s">
        <v>700</v>
      </c>
      <c r="H2231" s="131">
        <v>388</v>
      </c>
      <c r="I2231" s="132"/>
      <c r="J2231" s="133">
        <f t="shared" si="50"/>
        <v>0</v>
      </c>
      <c r="K2231" s="129" t="s">
        <v>19</v>
      </c>
      <c r="L2231" s="32"/>
      <c r="M2231" s="134" t="s">
        <v>19</v>
      </c>
      <c r="N2231" s="135" t="s">
        <v>46</v>
      </c>
      <c r="P2231" s="136">
        <f t="shared" si="51"/>
        <v>0</v>
      </c>
      <c r="Q2231" s="136">
        <v>0</v>
      </c>
      <c r="R2231" s="136">
        <f t="shared" si="52"/>
        <v>0</v>
      </c>
      <c r="S2231" s="136">
        <v>0</v>
      </c>
      <c r="T2231" s="137">
        <f t="shared" si="53"/>
        <v>0</v>
      </c>
      <c r="AR2231" s="138" t="s">
        <v>172</v>
      </c>
      <c r="AT2231" s="138" t="s">
        <v>167</v>
      </c>
      <c r="AU2231" s="138" t="s">
        <v>84</v>
      </c>
      <c r="AY2231" s="17" t="s">
        <v>165</v>
      </c>
      <c r="BE2231" s="139">
        <f t="shared" si="54"/>
        <v>0</v>
      </c>
      <c r="BF2231" s="139">
        <f t="shared" si="55"/>
        <v>0</v>
      </c>
      <c r="BG2231" s="139">
        <f t="shared" si="56"/>
        <v>0</v>
      </c>
      <c r="BH2231" s="139">
        <f t="shared" si="57"/>
        <v>0</v>
      </c>
      <c r="BI2231" s="139">
        <f t="shared" si="58"/>
        <v>0</v>
      </c>
      <c r="BJ2231" s="17" t="s">
        <v>14</v>
      </c>
      <c r="BK2231" s="139">
        <f t="shared" si="59"/>
        <v>0</v>
      </c>
      <c r="BL2231" s="17" t="s">
        <v>172</v>
      </c>
      <c r="BM2231" s="138" t="s">
        <v>2748</v>
      </c>
    </row>
    <row r="2232" spans="2:65" s="1" customFormat="1" ht="16.5" customHeight="1">
      <c r="B2232" s="32"/>
      <c r="C2232" s="127" t="s">
        <v>2749</v>
      </c>
      <c r="D2232" s="127" t="s">
        <v>167</v>
      </c>
      <c r="E2232" s="128" t="s">
        <v>2750</v>
      </c>
      <c r="F2232" s="129" t="s">
        <v>2751</v>
      </c>
      <c r="G2232" s="130" t="s">
        <v>700</v>
      </c>
      <c r="H2232" s="131">
        <v>15</v>
      </c>
      <c r="I2232" s="132"/>
      <c r="J2232" s="133">
        <f t="shared" si="50"/>
        <v>0</v>
      </c>
      <c r="K2232" s="129" t="s">
        <v>19</v>
      </c>
      <c r="L2232" s="32"/>
      <c r="M2232" s="134" t="s">
        <v>19</v>
      </c>
      <c r="N2232" s="135" t="s">
        <v>46</v>
      </c>
      <c r="P2232" s="136">
        <f t="shared" si="51"/>
        <v>0</v>
      </c>
      <c r="Q2232" s="136">
        <v>0</v>
      </c>
      <c r="R2232" s="136">
        <f t="shared" si="52"/>
        <v>0</v>
      </c>
      <c r="S2232" s="136">
        <v>0</v>
      </c>
      <c r="T2232" s="137">
        <f t="shared" si="53"/>
        <v>0</v>
      </c>
      <c r="AR2232" s="138" t="s">
        <v>172</v>
      </c>
      <c r="AT2232" s="138" t="s">
        <v>167</v>
      </c>
      <c r="AU2232" s="138" t="s">
        <v>84</v>
      </c>
      <c r="AY2232" s="17" t="s">
        <v>165</v>
      </c>
      <c r="BE2232" s="139">
        <f t="shared" si="54"/>
        <v>0</v>
      </c>
      <c r="BF2232" s="139">
        <f t="shared" si="55"/>
        <v>0</v>
      </c>
      <c r="BG2232" s="139">
        <f t="shared" si="56"/>
        <v>0</v>
      </c>
      <c r="BH2232" s="139">
        <f t="shared" si="57"/>
        <v>0</v>
      </c>
      <c r="BI2232" s="139">
        <f t="shared" si="58"/>
        <v>0</v>
      </c>
      <c r="BJ2232" s="17" t="s">
        <v>14</v>
      </c>
      <c r="BK2232" s="139">
        <f t="shared" si="59"/>
        <v>0</v>
      </c>
      <c r="BL2232" s="17" t="s">
        <v>172</v>
      </c>
      <c r="BM2232" s="138" t="s">
        <v>2752</v>
      </c>
    </row>
    <row r="2233" spans="2:65" s="1" customFormat="1" ht="16.5" customHeight="1">
      <c r="B2233" s="32"/>
      <c r="C2233" s="127" t="s">
        <v>2753</v>
      </c>
      <c r="D2233" s="127" t="s">
        <v>167</v>
      </c>
      <c r="E2233" s="128" t="s">
        <v>2754</v>
      </c>
      <c r="F2233" s="129" t="s">
        <v>2755</v>
      </c>
      <c r="G2233" s="130" t="s">
        <v>700</v>
      </c>
      <c r="H2233" s="131">
        <v>215</v>
      </c>
      <c r="I2233" s="132"/>
      <c r="J2233" s="133">
        <f t="shared" si="50"/>
        <v>0</v>
      </c>
      <c r="K2233" s="129" t="s">
        <v>19</v>
      </c>
      <c r="L2233" s="32"/>
      <c r="M2233" s="134" t="s">
        <v>19</v>
      </c>
      <c r="N2233" s="135" t="s">
        <v>46</v>
      </c>
      <c r="P2233" s="136">
        <f t="shared" si="51"/>
        <v>0</v>
      </c>
      <c r="Q2233" s="136">
        <v>0</v>
      </c>
      <c r="R2233" s="136">
        <f t="shared" si="52"/>
        <v>0</v>
      </c>
      <c r="S2233" s="136">
        <v>0</v>
      </c>
      <c r="T2233" s="137">
        <f t="shared" si="53"/>
        <v>0</v>
      </c>
      <c r="AR2233" s="138" t="s">
        <v>172</v>
      </c>
      <c r="AT2233" s="138" t="s">
        <v>167</v>
      </c>
      <c r="AU2233" s="138" t="s">
        <v>84</v>
      </c>
      <c r="AY2233" s="17" t="s">
        <v>165</v>
      </c>
      <c r="BE2233" s="139">
        <f t="shared" si="54"/>
        <v>0</v>
      </c>
      <c r="BF2233" s="139">
        <f t="shared" si="55"/>
        <v>0</v>
      </c>
      <c r="BG2233" s="139">
        <f t="shared" si="56"/>
        <v>0</v>
      </c>
      <c r="BH2233" s="139">
        <f t="shared" si="57"/>
        <v>0</v>
      </c>
      <c r="BI2233" s="139">
        <f t="shared" si="58"/>
        <v>0</v>
      </c>
      <c r="BJ2233" s="17" t="s">
        <v>14</v>
      </c>
      <c r="BK2233" s="139">
        <f t="shared" si="59"/>
        <v>0</v>
      </c>
      <c r="BL2233" s="17" t="s">
        <v>172</v>
      </c>
      <c r="BM2233" s="138" t="s">
        <v>2756</v>
      </c>
    </row>
    <row r="2234" spans="2:65" s="1" customFormat="1" ht="16.5" customHeight="1">
      <c r="B2234" s="32"/>
      <c r="C2234" s="127" t="s">
        <v>2757</v>
      </c>
      <c r="D2234" s="127" t="s">
        <v>167</v>
      </c>
      <c r="E2234" s="128" t="s">
        <v>2758</v>
      </c>
      <c r="F2234" s="129" t="s">
        <v>2759</v>
      </c>
      <c r="G2234" s="130" t="s">
        <v>700</v>
      </c>
      <c r="H2234" s="131">
        <v>437</v>
      </c>
      <c r="I2234" s="132"/>
      <c r="J2234" s="133">
        <f t="shared" si="50"/>
        <v>0</v>
      </c>
      <c r="K2234" s="129" t="s">
        <v>19</v>
      </c>
      <c r="L2234" s="32"/>
      <c r="M2234" s="134" t="s">
        <v>19</v>
      </c>
      <c r="N2234" s="135" t="s">
        <v>46</v>
      </c>
      <c r="P2234" s="136">
        <f t="shared" si="51"/>
        <v>0</v>
      </c>
      <c r="Q2234" s="136">
        <v>0</v>
      </c>
      <c r="R2234" s="136">
        <f t="shared" si="52"/>
        <v>0</v>
      </c>
      <c r="S2234" s="136">
        <v>0</v>
      </c>
      <c r="T2234" s="137">
        <f t="shared" si="53"/>
        <v>0</v>
      </c>
      <c r="AR2234" s="138" t="s">
        <v>172</v>
      </c>
      <c r="AT2234" s="138" t="s">
        <v>167</v>
      </c>
      <c r="AU2234" s="138" t="s">
        <v>84</v>
      </c>
      <c r="AY2234" s="17" t="s">
        <v>165</v>
      </c>
      <c r="BE2234" s="139">
        <f t="shared" si="54"/>
        <v>0</v>
      </c>
      <c r="BF2234" s="139">
        <f t="shared" si="55"/>
        <v>0</v>
      </c>
      <c r="BG2234" s="139">
        <f t="shared" si="56"/>
        <v>0</v>
      </c>
      <c r="BH2234" s="139">
        <f t="shared" si="57"/>
        <v>0</v>
      </c>
      <c r="BI2234" s="139">
        <f t="shared" si="58"/>
        <v>0</v>
      </c>
      <c r="BJ2234" s="17" t="s">
        <v>14</v>
      </c>
      <c r="BK2234" s="139">
        <f t="shared" si="59"/>
        <v>0</v>
      </c>
      <c r="BL2234" s="17" t="s">
        <v>172</v>
      </c>
      <c r="BM2234" s="138" t="s">
        <v>2760</v>
      </c>
    </row>
    <row r="2235" spans="2:65" s="1" customFormat="1" ht="16.5" customHeight="1">
      <c r="B2235" s="32"/>
      <c r="C2235" s="127" t="s">
        <v>2761</v>
      </c>
      <c r="D2235" s="127" t="s">
        <v>167</v>
      </c>
      <c r="E2235" s="128" t="s">
        <v>2762</v>
      </c>
      <c r="F2235" s="129" t="s">
        <v>2763</v>
      </c>
      <c r="G2235" s="130" t="s">
        <v>2699</v>
      </c>
      <c r="H2235" s="131">
        <v>16</v>
      </c>
      <c r="I2235" s="132"/>
      <c r="J2235" s="133">
        <f t="shared" si="50"/>
        <v>0</v>
      </c>
      <c r="K2235" s="129" t="s">
        <v>19</v>
      </c>
      <c r="L2235" s="32"/>
      <c r="M2235" s="134" t="s">
        <v>19</v>
      </c>
      <c r="N2235" s="135" t="s">
        <v>46</v>
      </c>
      <c r="P2235" s="136">
        <f t="shared" si="51"/>
        <v>0</v>
      </c>
      <c r="Q2235" s="136">
        <v>0</v>
      </c>
      <c r="R2235" s="136">
        <f t="shared" si="52"/>
        <v>0</v>
      </c>
      <c r="S2235" s="136">
        <v>0</v>
      </c>
      <c r="T2235" s="137">
        <f t="shared" si="53"/>
        <v>0</v>
      </c>
      <c r="AR2235" s="138" t="s">
        <v>172</v>
      </c>
      <c r="AT2235" s="138" t="s">
        <v>167</v>
      </c>
      <c r="AU2235" s="138" t="s">
        <v>84</v>
      </c>
      <c r="AY2235" s="17" t="s">
        <v>165</v>
      </c>
      <c r="BE2235" s="139">
        <f t="shared" si="54"/>
        <v>0</v>
      </c>
      <c r="BF2235" s="139">
        <f t="shared" si="55"/>
        <v>0</v>
      </c>
      <c r="BG2235" s="139">
        <f t="shared" si="56"/>
        <v>0</v>
      </c>
      <c r="BH2235" s="139">
        <f t="shared" si="57"/>
        <v>0</v>
      </c>
      <c r="BI2235" s="139">
        <f t="shared" si="58"/>
        <v>0</v>
      </c>
      <c r="BJ2235" s="17" t="s">
        <v>14</v>
      </c>
      <c r="BK2235" s="139">
        <f t="shared" si="59"/>
        <v>0</v>
      </c>
      <c r="BL2235" s="17" t="s">
        <v>172</v>
      </c>
      <c r="BM2235" s="138" t="s">
        <v>2764</v>
      </c>
    </row>
    <row r="2236" spans="2:65" s="1" customFormat="1" ht="16.5" customHeight="1">
      <c r="B2236" s="32"/>
      <c r="C2236" s="127" t="s">
        <v>2765</v>
      </c>
      <c r="D2236" s="127" t="s">
        <v>167</v>
      </c>
      <c r="E2236" s="128" t="s">
        <v>2766</v>
      </c>
      <c r="F2236" s="129" t="s">
        <v>2767</v>
      </c>
      <c r="G2236" s="130" t="s">
        <v>2699</v>
      </c>
      <c r="H2236" s="131">
        <v>10</v>
      </c>
      <c r="I2236" s="132"/>
      <c r="J2236" s="133">
        <f t="shared" si="50"/>
        <v>0</v>
      </c>
      <c r="K2236" s="129" t="s">
        <v>19</v>
      </c>
      <c r="L2236" s="32"/>
      <c r="M2236" s="134" t="s">
        <v>19</v>
      </c>
      <c r="N2236" s="135" t="s">
        <v>46</v>
      </c>
      <c r="P2236" s="136">
        <f t="shared" si="51"/>
        <v>0</v>
      </c>
      <c r="Q2236" s="136">
        <v>0</v>
      </c>
      <c r="R2236" s="136">
        <f t="shared" si="52"/>
        <v>0</v>
      </c>
      <c r="S2236" s="136">
        <v>0</v>
      </c>
      <c r="T2236" s="137">
        <f t="shared" si="53"/>
        <v>0</v>
      </c>
      <c r="AR2236" s="138" t="s">
        <v>172</v>
      </c>
      <c r="AT2236" s="138" t="s">
        <v>167</v>
      </c>
      <c r="AU2236" s="138" t="s">
        <v>84</v>
      </c>
      <c r="AY2236" s="17" t="s">
        <v>165</v>
      </c>
      <c r="BE2236" s="139">
        <f t="shared" si="54"/>
        <v>0</v>
      </c>
      <c r="BF2236" s="139">
        <f t="shared" si="55"/>
        <v>0</v>
      </c>
      <c r="BG2236" s="139">
        <f t="shared" si="56"/>
        <v>0</v>
      </c>
      <c r="BH2236" s="139">
        <f t="shared" si="57"/>
        <v>0</v>
      </c>
      <c r="BI2236" s="139">
        <f t="shared" si="58"/>
        <v>0</v>
      </c>
      <c r="BJ2236" s="17" t="s">
        <v>14</v>
      </c>
      <c r="BK2236" s="139">
        <f t="shared" si="59"/>
        <v>0</v>
      </c>
      <c r="BL2236" s="17" t="s">
        <v>172</v>
      </c>
      <c r="BM2236" s="138" t="s">
        <v>2768</v>
      </c>
    </row>
    <row r="2237" spans="2:65" s="1" customFormat="1" ht="16.5" customHeight="1">
      <c r="B2237" s="32"/>
      <c r="C2237" s="127" t="s">
        <v>2769</v>
      </c>
      <c r="D2237" s="127" t="s">
        <v>167</v>
      </c>
      <c r="E2237" s="128" t="s">
        <v>2770</v>
      </c>
      <c r="F2237" s="129" t="s">
        <v>2771</v>
      </c>
      <c r="G2237" s="130" t="s">
        <v>2699</v>
      </c>
      <c r="H2237" s="131">
        <v>19</v>
      </c>
      <c r="I2237" s="132"/>
      <c r="J2237" s="133">
        <f t="shared" si="50"/>
        <v>0</v>
      </c>
      <c r="K2237" s="129" t="s">
        <v>19</v>
      </c>
      <c r="L2237" s="32"/>
      <c r="M2237" s="134" t="s">
        <v>19</v>
      </c>
      <c r="N2237" s="135" t="s">
        <v>46</v>
      </c>
      <c r="P2237" s="136">
        <f t="shared" si="51"/>
        <v>0</v>
      </c>
      <c r="Q2237" s="136">
        <v>0</v>
      </c>
      <c r="R2237" s="136">
        <f t="shared" si="52"/>
        <v>0</v>
      </c>
      <c r="S2237" s="136">
        <v>0</v>
      </c>
      <c r="T2237" s="137">
        <f t="shared" si="53"/>
        <v>0</v>
      </c>
      <c r="AR2237" s="138" t="s">
        <v>172</v>
      </c>
      <c r="AT2237" s="138" t="s">
        <v>167</v>
      </c>
      <c r="AU2237" s="138" t="s">
        <v>84</v>
      </c>
      <c r="AY2237" s="17" t="s">
        <v>165</v>
      </c>
      <c r="BE2237" s="139">
        <f t="shared" si="54"/>
        <v>0</v>
      </c>
      <c r="BF2237" s="139">
        <f t="shared" si="55"/>
        <v>0</v>
      </c>
      <c r="BG2237" s="139">
        <f t="shared" si="56"/>
        <v>0</v>
      </c>
      <c r="BH2237" s="139">
        <f t="shared" si="57"/>
        <v>0</v>
      </c>
      <c r="BI2237" s="139">
        <f t="shared" si="58"/>
        <v>0</v>
      </c>
      <c r="BJ2237" s="17" t="s">
        <v>14</v>
      </c>
      <c r="BK2237" s="139">
        <f t="shared" si="59"/>
        <v>0</v>
      </c>
      <c r="BL2237" s="17" t="s">
        <v>172</v>
      </c>
      <c r="BM2237" s="138" t="s">
        <v>2772</v>
      </c>
    </row>
    <row r="2238" spans="2:65" s="1" customFormat="1" ht="16.5" customHeight="1">
      <c r="B2238" s="32"/>
      <c r="C2238" s="127" t="s">
        <v>2773</v>
      </c>
      <c r="D2238" s="127" t="s">
        <v>167</v>
      </c>
      <c r="E2238" s="128" t="s">
        <v>2774</v>
      </c>
      <c r="F2238" s="129" t="s">
        <v>2775</v>
      </c>
      <c r="G2238" s="130" t="s">
        <v>2699</v>
      </c>
      <c r="H2238" s="131">
        <v>2</v>
      </c>
      <c r="I2238" s="132"/>
      <c r="J2238" s="133">
        <f t="shared" si="50"/>
        <v>0</v>
      </c>
      <c r="K2238" s="129" t="s">
        <v>19</v>
      </c>
      <c r="L2238" s="32"/>
      <c r="M2238" s="134" t="s">
        <v>19</v>
      </c>
      <c r="N2238" s="135" t="s">
        <v>46</v>
      </c>
      <c r="P2238" s="136">
        <f t="shared" si="51"/>
        <v>0</v>
      </c>
      <c r="Q2238" s="136">
        <v>0</v>
      </c>
      <c r="R2238" s="136">
        <f t="shared" si="52"/>
        <v>0</v>
      </c>
      <c r="S2238" s="136">
        <v>0</v>
      </c>
      <c r="T2238" s="137">
        <f t="shared" si="53"/>
        <v>0</v>
      </c>
      <c r="AR2238" s="138" t="s">
        <v>172</v>
      </c>
      <c r="AT2238" s="138" t="s">
        <v>167</v>
      </c>
      <c r="AU2238" s="138" t="s">
        <v>84</v>
      </c>
      <c r="AY2238" s="17" t="s">
        <v>165</v>
      </c>
      <c r="BE2238" s="139">
        <f t="shared" si="54"/>
        <v>0</v>
      </c>
      <c r="BF2238" s="139">
        <f t="shared" si="55"/>
        <v>0</v>
      </c>
      <c r="BG2238" s="139">
        <f t="shared" si="56"/>
        <v>0</v>
      </c>
      <c r="BH2238" s="139">
        <f t="shared" si="57"/>
        <v>0</v>
      </c>
      <c r="BI2238" s="139">
        <f t="shared" si="58"/>
        <v>0</v>
      </c>
      <c r="BJ2238" s="17" t="s">
        <v>14</v>
      </c>
      <c r="BK2238" s="139">
        <f t="shared" si="59"/>
        <v>0</v>
      </c>
      <c r="BL2238" s="17" t="s">
        <v>172</v>
      </c>
      <c r="BM2238" s="138" t="s">
        <v>2776</v>
      </c>
    </row>
    <row r="2239" spans="2:65" s="1" customFormat="1" ht="16.5" customHeight="1">
      <c r="B2239" s="32"/>
      <c r="C2239" s="127" t="s">
        <v>2777</v>
      </c>
      <c r="D2239" s="127" t="s">
        <v>167</v>
      </c>
      <c r="E2239" s="128" t="s">
        <v>2778</v>
      </c>
      <c r="F2239" s="129" t="s">
        <v>2779</v>
      </c>
      <c r="G2239" s="130" t="s">
        <v>2699</v>
      </c>
      <c r="H2239" s="131">
        <v>2</v>
      </c>
      <c r="I2239" s="132"/>
      <c r="J2239" s="133">
        <f t="shared" si="50"/>
        <v>0</v>
      </c>
      <c r="K2239" s="129" t="s">
        <v>19</v>
      </c>
      <c r="L2239" s="32"/>
      <c r="M2239" s="134" t="s">
        <v>19</v>
      </c>
      <c r="N2239" s="135" t="s">
        <v>46</v>
      </c>
      <c r="P2239" s="136">
        <f t="shared" si="51"/>
        <v>0</v>
      </c>
      <c r="Q2239" s="136">
        <v>0</v>
      </c>
      <c r="R2239" s="136">
        <f t="shared" si="52"/>
        <v>0</v>
      </c>
      <c r="S2239" s="136">
        <v>0</v>
      </c>
      <c r="T2239" s="137">
        <f t="shared" si="53"/>
        <v>0</v>
      </c>
      <c r="AR2239" s="138" t="s">
        <v>172</v>
      </c>
      <c r="AT2239" s="138" t="s">
        <v>167</v>
      </c>
      <c r="AU2239" s="138" t="s">
        <v>84</v>
      </c>
      <c r="AY2239" s="17" t="s">
        <v>165</v>
      </c>
      <c r="BE2239" s="139">
        <f t="shared" si="54"/>
        <v>0</v>
      </c>
      <c r="BF2239" s="139">
        <f t="shared" si="55"/>
        <v>0</v>
      </c>
      <c r="BG2239" s="139">
        <f t="shared" si="56"/>
        <v>0</v>
      </c>
      <c r="BH2239" s="139">
        <f t="shared" si="57"/>
        <v>0</v>
      </c>
      <c r="BI2239" s="139">
        <f t="shared" si="58"/>
        <v>0</v>
      </c>
      <c r="BJ2239" s="17" t="s">
        <v>14</v>
      </c>
      <c r="BK2239" s="139">
        <f t="shared" si="59"/>
        <v>0</v>
      </c>
      <c r="BL2239" s="17" t="s">
        <v>172</v>
      </c>
      <c r="BM2239" s="138" t="s">
        <v>2780</v>
      </c>
    </row>
    <row r="2240" spans="2:65" s="1" customFormat="1" ht="16.5" customHeight="1">
      <c r="B2240" s="32"/>
      <c r="C2240" s="127" t="s">
        <v>2781</v>
      </c>
      <c r="D2240" s="127" t="s">
        <v>167</v>
      </c>
      <c r="E2240" s="128" t="s">
        <v>2782</v>
      </c>
      <c r="F2240" s="129" t="s">
        <v>2783</v>
      </c>
      <c r="G2240" s="130" t="s">
        <v>2699</v>
      </c>
      <c r="H2240" s="131">
        <v>4</v>
      </c>
      <c r="I2240" s="132"/>
      <c r="J2240" s="133">
        <f t="shared" si="50"/>
        <v>0</v>
      </c>
      <c r="K2240" s="129" t="s">
        <v>19</v>
      </c>
      <c r="L2240" s="32"/>
      <c r="M2240" s="134" t="s">
        <v>19</v>
      </c>
      <c r="N2240" s="135" t="s">
        <v>46</v>
      </c>
      <c r="P2240" s="136">
        <f t="shared" si="51"/>
        <v>0</v>
      </c>
      <c r="Q2240" s="136">
        <v>0</v>
      </c>
      <c r="R2240" s="136">
        <f t="shared" si="52"/>
        <v>0</v>
      </c>
      <c r="S2240" s="136">
        <v>0</v>
      </c>
      <c r="T2240" s="137">
        <f t="shared" si="53"/>
        <v>0</v>
      </c>
      <c r="AR2240" s="138" t="s">
        <v>172</v>
      </c>
      <c r="AT2240" s="138" t="s">
        <v>167</v>
      </c>
      <c r="AU2240" s="138" t="s">
        <v>84</v>
      </c>
      <c r="AY2240" s="17" t="s">
        <v>165</v>
      </c>
      <c r="BE2240" s="139">
        <f t="shared" si="54"/>
        <v>0</v>
      </c>
      <c r="BF2240" s="139">
        <f t="shared" si="55"/>
        <v>0</v>
      </c>
      <c r="BG2240" s="139">
        <f t="shared" si="56"/>
        <v>0</v>
      </c>
      <c r="BH2240" s="139">
        <f t="shared" si="57"/>
        <v>0</v>
      </c>
      <c r="BI2240" s="139">
        <f t="shared" si="58"/>
        <v>0</v>
      </c>
      <c r="BJ2240" s="17" t="s">
        <v>14</v>
      </c>
      <c r="BK2240" s="139">
        <f t="shared" si="59"/>
        <v>0</v>
      </c>
      <c r="BL2240" s="17" t="s">
        <v>172</v>
      </c>
      <c r="BM2240" s="138" t="s">
        <v>2784</v>
      </c>
    </row>
    <row r="2241" spans="2:65" s="1" customFormat="1" ht="16.5" customHeight="1">
      <c r="B2241" s="32"/>
      <c r="C2241" s="127" t="s">
        <v>2785</v>
      </c>
      <c r="D2241" s="127" t="s">
        <v>167</v>
      </c>
      <c r="E2241" s="128" t="s">
        <v>2786</v>
      </c>
      <c r="F2241" s="129" t="s">
        <v>2787</v>
      </c>
      <c r="G2241" s="130" t="s">
        <v>2699</v>
      </c>
      <c r="H2241" s="131">
        <v>4</v>
      </c>
      <c r="I2241" s="132"/>
      <c r="J2241" s="133">
        <f t="shared" si="50"/>
        <v>0</v>
      </c>
      <c r="K2241" s="129" t="s">
        <v>19</v>
      </c>
      <c r="L2241" s="32"/>
      <c r="M2241" s="134" t="s">
        <v>19</v>
      </c>
      <c r="N2241" s="135" t="s">
        <v>46</v>
      </c>
      <c r="P2241" s="136">
        <f t="shared" si="51"/>
        <v>0</v>
      </c>
      <c r="Q2241" s="136">
        <v>0</v>
      </c>
      <c r="R2241" s="136">
        <f t="shared" si="52"/>
        <v>0</v>
      </c>
      <c r="S2241" s="136">
        <v>0</v>
      </c>
      <c r="T2241" s="137">
        <f t="shared" si="53"/>
        <v>0</v>
      </c>
      <c r="AR2241" s="138" t="s">
        <v>172</v>
      </c>
      <c r="AT2241" s="138" t="s">
        <v>167</v>
      </c>
      <c r="AU2241" s="138" t="s">
        <v>84</v>
      </c>
      <c r="AY2241" s="17" t="s">
        <v>165</v>
      </c>
      <c r="BE2241" s="139">
        <f t="shared" si="54"/>
        <v>0</v>
      </c>
      <c r="BF2241" s="139">
        <f t="shared" si="55"/>
        <v>0</v>
      </c>
      <c r="BG2241" s="139">
        <f t="shared" si="56"/>
        <v>0</v>
      </c>
      <c r="BH2241" s="139">
        <f t="shared" si="57"/>
        <v>0</v>
      </c>
      <c r="BI2241" s="139">
        <f t="shared" si="58"/>
        <v>0</v>
      </c>
      <c r="BJ2241" s="17" t="s">
        <v>14</v>
      </c>
      <c r="BK2241" s="139">
        <f t="shared" si="59"/>
        <v>0</v>
      </c>
      <c r="BL2241" s="17" t="s">
        <v>172</v>
      </c>
      <c r="BM2241" s="138" t="s">
        <v>2788</v>
      </c>
    </row>
    <row r="2242" spans="2:65" s="1" customFormat="1" ht="16.5" customHeight="1">
      <c r="B2242" s="32"/>
      <c r="C2242" s="127" t="s">
        <v>2789</v>
      </c>
      <c r="D2242" s="127" t="s">
        <v>167</v>
      </c>
      <c r="E2242" s="128" t="s">
        <v>2790</v>
      </c>
      <c r="F2242" s="129" t="s">
        <v>2791</v>
      </c>
      <c r="G2242" s="130" t="s">
        <v>2699</v>
      </c>
      <c r="H2242" s="131">
        <v>2</v>
      </c>
      <c r="I2242" s="132"/>
      <c r="J2242" s="133">
        <f t="shared" si="50"/>
        <v>0</v>
      </c>
      <c r="K2242" s="129" t="s">
        <v>19</v>
      </c>
      <c r="L2242" s="32"/>
      <c r="M2242" s="134" t="s">
        <v>19</v>
      </c>
      <c r="N2242" s="135" t="s">
        <v>46</v>
      </c>
      <c r="P2242" s="136">
        <f t="shared" si="51"/>
        <v>0</v>
      </c>
      <c r="Q2242" s="136">
        <v>0</v>
      </c>
      <c r="R2242" s="136">
        <f t="shared" si="52"/>
        <v>0</v>
      </c>
      <c r="S2242" s="136">
        <v>0</v>
      </c>
      <c r="T2242" s="137">
        <f t="shared" si="53"/>
        <v>0</v>
      </c>
      <c r="AR2242" s="138" t="s">
        <v>172</v>
      </c>
      <c r="AT2242" s="138" t="s">
        <v>167</v>
      </c>
      <c r="AU2242" s="138" t="s">
        <v>84</v>
      </c>
      <c r="AY2242" s="17" t="s">
        <v>165</v>
      </c>
      <c r="BE2242" s="139">
        <f t="shared" si="54"/>
        <v>0</v>
      </c>
      <c r="BF2242" s="139">
        <f t="shared" si="55"/>
        <v>0</v>
      </c>
      <c r="BG2242" s="139">
        <f t="shared" si="56"/>
        <v>0</v>
      </c>
      <c r="BH2242" s="139">
        <f t="shared" si="57"/>
        <v>0</v>
      </c>
      <c r="BI2242" s="139">
        <f t="shared" si="58"/>
        <v>0</v>
      </c>
      <c r="BJ2242" s="17" t="s">
        <v>14</v>
      </c>
      <c r="BK2242" s="139">
        <f t="shared" si="59"/>
        <v>0</v>
      </c>
      <c r="BL2242" s="17" t="s">
        <v>172</v>
      </c>
      <c r="BM2242" s="138" t="s">
        <v>2792</v>
      </c>
    </row>
    <row r="2243" spans="2:65" s="1" customFormat="1" ht="16.5" customHeight="1">
      <c r="B2243" s="32"/>
      <c r="C2243" s="127" t="s">
        <v>2793</v>
      </c>
      <c r="D2243" s="127" t="s">
        <v>167</v>
      </c>
      <c r="E2243" s="128" t="s">
        <v>2794</v>
      </c>
      <c r="F2243" s="129" t="s">
        <v>2795</v>
      </c>
      <c r="G2243" s="130" t="s">
        <v>2699</v>
      </c>
      <c r="H2243" s="131">
        <v>15</v>
      </c>
      <c r="I2243" s="132"/>
      <c r="J2243" s="133">
        <f t="shared" si="50"/>
        <v>0</v>
      </c>
      <c r="K2243" s="129" t="s">
        <v>19</v>
      </c>
      <c r="L2243" s="32"/>
      <c r="M2243" s="134" t="s">
        <v>19</v>
      </c>
      <c r="N2243" s="135" t="s">
        <v>46</v>
      </c>
      <c r="P2243" s="136">
        <f t="shared" si="51"/>
        <v>0</v>
      </c>
      <c r="Q2243" s="136">
        <v>0</v>
      </c>
      <c r="R2243" s="136">
        <f t="shared" si="52"/>
        <v>0</v>
      </c>
      <c r="S2243" s="136">
        <v>0</v>
      </c>
      <c r="T2243" s="137">
        <f t="shared" si="53"/>
        <v>0</v>
      </c>
      <c r="AR2243" s="138" t="s">
        <v>172</v>
      </c>
      <c r="AT2243" s="138" t="s">
        <v>167</v>
      </c>
      <c r="AU2243" s="138" t="s">
        <v>84</v>
      </c>
      <c r="AY2243" s="17" t="s">
        <v>165</v>
      </c>
      <c r="BE2243" s="139">
        <f t="shared" si="54"/>
        <v>0</v>
      </c>
      <c r="BF2243" s="139">
        <f t="shared" si="55"/>
        <v>0</v>
      </c>
      <c r="BG2243" s="139">
        <f t="shared" si="56"/>
        <v>0</v>
      </c>
      <c r="BH2243" s="139">
        <f t="shared" si="57"/>
        <v>0</v>
      </c>
      <c r="BI2243" s="139">
        <f t="shared" si="58"/>
        <v>0</v>
      </c>
      <c r="BJ2243" s="17" t="s">
        <v>14</v>
      </c>
      <c r="BK2243" s="139">
        <f t="shared" si="59"/>
        <v>0</v>
      </c>
      <c r="BL2243" s="17" t="s">
        <v>172</v>
      </c>
      <c r="BM2243" s="138" t="s">
        <v>2796</v>
      </c>
    </row>
    <row r="2244" spans="2:65" s="1" customFormat="1" ht="16.5" customHeight="1">
      <c r="B2244" s="32"/>
      <c r="C2244" s="127" t="s">
        <v>2797</v>
      </c>
      <c r="D2244" s="127" t="s">
        <v>167</v>
      </c>
      <c r="E2244" s="128" t="s">
        <v>2798</v>
      </c>
      <c r="F2244" s="129" t="s">
        <v>2799</v>
      </c>
      <c r="G2244" s="130" t="s">
        <v>2699</v>
      </c>
      <c r="H2244" s="131">
        <v>4</v>
      </c>
      <c r="I2244" s="132"/>
      <c r="J2244" s="133">
        <f t="shared" si="50"/>
        <v>0</v>
      </c>
      <c r="K2244" s="129" t="s">
        <v>19</v>
      </c>
      <c r="L2244" s="32"/>
      <c r="M2244" s="134" t="s">
        <v>19</v>
      </c>
      <c r="N2244" s="135" t="s">
        <v>46</v>
      </c>
      <c r="P2244" s="136">
        <f t="shared" si="51"/>
        <v>0</v>
      </c>
      <c r="Q2244" s="136">
        <v>0</v>
      </c>
      <c r="R2244" s="136">
        <f t="shared" si="52"/>
        <v>0</v>
      </c>
      <c r="S2244" s="136">
        <v>0</v>
      </c>
      <c r="T2244" s="137">
        <f t="shared" si="53"/>
        <v>0</v>
      </c>
      <c r="AR2244" s="138" t="s">
        <v>172</v>
      </c>
      <c r="AT2244" s="138" t="s">
        <v>167</v>
      </c>
      <c r="AU2244" s="138" t="s">
        <v>84</v>
      </c>
      <c r="AY2244" s="17" t="s">
        <v>165</v>
      </c>
      <c r="BE2244" s="139">
        <f t="shared" si="54"/>
        <v>0</v>
      </c>
      <c r="BF2244" s="139">
        <f t="shared" si="55"/>
        <v>0</v>
      </c>
      <c r="BG2244" s="139">
        <f t="shared" si="56"/>
        <v>0</v>
      </c>
      <c r="BH2244" s="139">
        <f t="shared" si="57"/>
        <v>0</v>
      </c>
      <c r="BI2244" s="139">
        <f t="shared" si="58"/>
        <v>0</v>
      </c>
      <c r="BJ2244" s="17" t="s">
        <v>14</v>
      </c>
      <c r="BK2244" s="139">
        <f t="shared" si="59"/>
        <v>0</v>
      </c>
      <c r="BL2244" s="17" t="s">
        <v>172</v>
      </c>
      <c r="BM2244" s="138" t="s">
        <v>2800</v>
      </c>
    </row>
    <row r="2245" spans="2:65" s="1" customFormat="1" ht="16.5" customHeight="1">
      <c r="B2245" s="32"/>
      <c r="C2245" s="127" t="s">
        <v>2801</v>
      </c>
      <c r="D2245" s="127" t="s">
        <v>167</v>
      </c>
      <c r="E2245" s="128" t="s">
        <v>2802</v>
      </c>
      <c r="F2245" s="129" t="s">
        <v>2803</v>
      </c>
      <c r="G2245" s="130" t="s">
        <v>2699</v>
      </c>
      <c r="H2245" s="131">
        <v>3</v>
      </c>
      <c r="I2245" s="132"/>
      <c r="J2245" s="133">
        <f t="shared" ref="J2245:J2276" si="60">ROUND(I2245*H2245,2)</f>
        <v>0</v>
      </c>
      <c r="K2245" s="129" t="s">
        <v>19</v>
      </c>
      <c r="L2245" s="32"/>
      <c r="M2245" s="134" t="s">
        <v>19</v>
      </c>
      <c r="N2245" s="135" t="s">
        <v>46</v>
      </c>
      <c r="P2245" s="136">
        <f t="shared" ref="P2245:P2276" si="61">O2245*H2245</f>
        <v>0</v>
      </c>
      <c r="Q2245" s="136">
        <v>0</v>
      </c>
      <c r="R2245" s="136">
        <f t="shared" ref="R2245:R2276" si="62">Q2245*H2245</f>
        <v>0</v>
      </c>
      <c r="S2245" s="136">
        <v>0</v>
      </c>
      <c r="T2245" s="137">
        <f t="shared" ref="T2245:T2276" si="63">S2245*H2245</f>
        <v>0</v>
      </c>
      <c r="AR2245" s="138" t="s">
        <v>172</v>
      </c>
      <c r="AT2245" s="138" t="s">
        <v>167</v>
      </c>
      <c r="AU2245" s="138" t="s">
        <v>84</v>
      </c>
      <c r="AY2245" s="17" t="s">
        <v>165</v>
      </c>
      <c r="BE2245" s="139">
        <f t="shared" ref="BE2245:BE2276" si="64">IF(N2245="základní",J2245,0)</f>
        <v>0</v>
      </c>
      <c r="BF2245" s="139">
        <f t="shared" ref="BF2245:BF2276" si="65">IF(N2245="snížená",J2245,0)</f>
        <v>0</v>
      </c>
      <c r="BG2245" s="139">
        <f t="shared" ref="BG2245:BG2276" si="66">IF(N2245="zákl. přenesená",J2245,0)</f>
        <v>0</v>
      </c>
      <c r="BH2245" s="139">
        <f t="shared" ref="BH2245:BH2276" si="67">IF(N2245="sníž. přenesená",J2245,0)</f>
        <v>0</v>
      </c>
      <c r="BI2245" s="139">
        <f t="shared" ref="BI2245:BI2276" si="68">IF(N2245="nulová",J2245,0)</f>
        <v>0</v>
      </c>
      <c r="BJ2245" s="17" t="s">
        <v>14</v>
      </c>
      <c r="BK2245" s="139">
        <f t="shared" ref="BK2245:BK2276" si="69">ROUND(I2245*H2245,2)</f>
        <v>0</v>
      </c>
      <c r="BL2245" s="17" t="s">
        <v>172</v>
      </c>
      <c r="BM2245" s="138" t="s">
        <v>2804</v>
      </c>
    </row>
    <row r="2246" spans="2:65" s="1" customFormat="1" ht="16.5" customHeight="1">
      <c r="B2246" s="32"/>
      <c r="C2246" s="127" t="s">
        <v>2805</v>
      </c>
      <c r="D2246" s="127" t="s">
        <v>167</v>
      </c>
      <c r="E2246" s="128" t="s">
        <v>2806</v>
      </c>
      <c r="F2246" s="129" t="s">
        <v>2807</v>
      </c>
      <c r="G2246" s="130" t="s">
        <v>2699</v>
      </c>
      <c r="H2246" s="131">
        <v>4</v>
      </c>
      <c r="I2246" s="132"/>
      <c r="J2246" s="133">
        <f t="shared" si="60"/>
        <v>0</v>
      </c>
      <c r="K2246" s="129" t="s">
        <v>19</v>
      </c>
      <c r="L2246" s="32"/>
      <c r="M2246" s="134" t="s">
        <v>19</v>
      </c>
      <c r="N2246" s="135" t="s">
        <v>46</v>
      </c>
      <c r="P2246" s="136">
        <f t="shared" si="61"/>
        <v>0</v>
      </c>
      <c r="Q2246" s="136">
        <v>0</v>
      </c>
      <c r="R2246" s="136">
        <f t="shared" si="62"/>
        <v>0</v>
      </c>
      <c r="S2246" s="136">
        <v>0</v>
      </c>
      <c r="T2246" s="137">
        <f t="shared" si="63"/>
        <v>0</v>
      </c>
      <c r="AR2246" s="138" t="s">
        <v>172</v>
      </c>
      <c r="AT2246" s="138" t="s">
        <v>167</v>
      </c>
      <c r="AU2246" s="138" t="s">
        <v>84</v>
      </c>
      <c r="AY2246" s="17" t="s">
        <v>165</v>
      </c>
      <c r="BE2246" s="139">
        <f t="shared" si="64"/>
        <v>0</v>
      </c>
      <c r="BF2246" s="139">
        <f t="shared" si="65"/>
        <v>0</v>
      </c>
      <c r="BG2246" s="139">
        <f t="shared" si="66"/>
        <v>0</v>
      </c>
      <c r="BH2246" s="139">
        <f t="shared" si="67"/>
        <v>0</v>
      </c>
      <c r="BI2246" s="139">
        <f t="shared" si="68"/>
        <v>0</v>
      </c>
      <c r="BJ2246" s="17" t="s">
        <v>14</v>
      </c>
      <c r="BK2246" s="139">
        <f t="shared" si="69"/>
        <v>0</v>
      </c>
      <c r="BL2246" s="17" t="s">
        <v>172</v>
      </c>
      <c r="BM2246" s="138" t="s">
        <v>2808</v>
      </c>
    </row>
    <row r="2247" spans="2:65" s="1" customFormat="1" ht="16.5" customHeight="1">
      <c r="B2247" s="32"/>
      <c r="C2247" s="127" t="s">
        <v>2809</v>
      </c>
      <c r="D2247" s="127" t="s">
        <v>167</v>
      </c>
      <c r="E2247" s="128" t="s">
        <v>2810</v>
      </c>
      <c r="F2247" s="129" t="s">
        <v>2811</v>
      </c>
      <c r="G2247" s="130" t="s">
        <v>2812</v>
      </c>
      <c r="H2247" s="176"/>
      <c r="I2247" s="132"/>
      <c r="J2247" s="133">
        <f t="shared" si="60"/>
        <v>0</v>
      </c>
      <c r="K2247" s="129" t="s">
        <v>19</v>
      </c>
      <c r="L2247" s="32"/>
      <c r="M2247" s="134" t="s">
        <v>19</v>
      </c>
      <c r="N2247" s="135" t="s">
        <v>46</v>
      </c>
      <c r="P2247" s="136">
        <f t="shared" si="61"/>
        <v>0</v>
      </c>
      <c r="Q2247" s="136">
        <v>0</v>
      </c>
      <c r="R2247" s="136">
        <f t="shared" si="62"/>
        <v>0</v>
      </c>
      <c r="S2247" s="136">
        <v>0</v>
      </c>
      <c r="T2247" s="137">
        <f t="shared" si="63"/>
        <v>0</v>
      </c>
      <c r="AR2247" s="138" t="s">
        <v>277</v>
      </c>
      <c r="AT2247" s="138" t="s">
        <v>167</v>
      </c>
      <c r="AU2247" s="138" t="s">
        <v>84</v>
      </c>
      <c r="AY2247" s="17" t="s">
        <v>165</v>
      </c>
      <c r="BE2247" s="139">
        <f t="shared" si="64"/>
        <v>0</v>
      </c>
      <c r="BF2247" s="139">
        <f t="shared" si="65"/>
        <v>0</v>
      </c>
      <c r="BG2247" s="139">
        <f t="shared" si="66"/>
        <v>0</v>
      </c>
      <c r="BH2247" s="139">
        <f t="shared" si="67"/>
        <v>0</v>
      </c>
      <c r="BI2247" s="139">
        <f t="shared" si="68"/>
        <v>0</v>
      </c>
      <c r="BJ2247" s="17" t="s">
        <v>14</v>
      </c>
      <c r="BK2247" s="139">
        <f t="shared" si="69"/>
        <v>0</v>
      </c>
      <c r="BL2247" s="17" t="s">
        <v>277</v>
      </c>
      <c r="BM2247" s="138" t="s">
        <v>2813</v>
      </c>
    </row>
    <row r="2248" spans="2:65" s="1" customFormat="1" ht="16.5" customHeight="1">
      <c r="B2248" s="32"/>
      <c r="C2248" s="127" t="s">
        <v>2814</v>
      </c>
      <c r="D2248" s="127" t="s">
        <v>167</v>
      </c>
      <c r="E2248" s="128" t="s">
        <v>2815</v>
      </c>
      <c r="F2248" s="129" t="s">
        <v>2816</v>
      </c>
      <c r="G2248" s="130" t="s">
        <v>2699</v>
      </c>
      <c r="H2248" s="131">
        <v>2</v>
      </c>
      <c r="I2248" s="132"/>
      <c r="J2248" s="133">
        <f t="shared" si="60"/>
        <v>0</v>
      </c>
      <c r="K2248" s="129" t="s">
        <v>19</v>
      </c>
      <c r="L2248" s="32"/>
      <c r="M2248" s="134" t="s">
        <v>19</v>
      </c>
      <c r="N2248" s="135" t="s">
        <v>46</v>
      </c>
      <c r="P2248" s="136">
        <f t="shared" si="61"/>
        <v>0</v>
      </c>
      <c r="Q2248" s="136">
        <v>0</v>
      </c>
      <c r="R2248" s="136">
        <f t="shared" si="62"/>
        <v>0</v>
      </c>
      <c r="S2248" s="136">
        <v>0</v>
      </c>
      <c r="T2248" s="137">
        <f t="shared" si="63"/>
        <v>0</v>
      </c>
      <c r="AR2248" s="138" t="s">
        <v>172</v>
      </c>
      <c r="AT2248" s="138" t="s">
        <v>167</v>
      </c>
      <c r="AU2248" s="138" t="s">
        <v>84</v>
      </c>
      <c r="AY2248" s="17" t="s">
        <v>165</v>
      </c>
      <c r="BE2248" s="139">
        <f t="shared" si="64"/>
        <v>0</v>
      </c>
      <c r="BF2248" s="139">
        <f t="shared" si="65"/>
        <v>0</v>
      </c>
      <c r="BG2248" s="139">
        <f t="shared" si="66"/>
        <v>0</v>
      </c>
      <c r="BH2248" s="139">
        <f t="shared" si="67"/>
        <v>0</v>
      </c>
      <c r="BI2248" s="139">
        <f t="shared" si="68"/>
        <v>0</v>
      </c>
      <c r="BJ2248" s="17" t="s">
        <v>14</v>
      </c>
      <c r="BK2248" s="139">
        <f t="shared" si="69"/>
        <v>0</v>
      </c>
      <c r="BL2248" s="17" t="s">
        <v>172</v>
      </c>
      <c r="BM2248" s="138" t="s">
        <v>2817</v>
      </c>
    </row>
    <row r="2249" spans="2:65" s="1" customFormat="1" ht="16.5" customHeight="1">
      <c r="B2249" s="32"/>
      <c r="C2249" s="127" t="s">
        <v>2818</v>
      </c>
      <c r="D2249" s="127" t="s">
        <v>167</v>
      </c>
      <c r="E2249" s="128" t="s">
        <v>2819</v>
      </c>
      <c r="F2249" s="129" t="s">
        <v>2820</v>
      </c>
      <c r="G2249" s="130" t="s">
        <v>2699</v>
      </c>
      <c r="H2249" s="131">
        <v>1</v>
      </c>
      <c r="I2249" s="132"/>
      <c r="J2249" s="133">
        <f t="shared" si="60"/>
        <v>0</v>
      </c>
      <c r="K2249" s="129" t="s">
        <v>19</v>
      </c>
      <c r="L2249" s="32"/>
      <c r="M2249" s="134" t="s">
        <v>19</v>
      </c>
      <c r="N2249" s="135" t="s">
        <v>46</v>
      </c>
      <c r="P2249" s="136">
        <f t="shared" si="61"/>
        <v>0</v>
      </c>
      <c r="Q2249" s="136">
        <v>0</v>
      </c>
      <c r="R2249" s="136">
        <f t="shared" si="62"/>
        <v>0</v>
      </c>
      <c r="S2249" s="136">
        <v>0</v>
      </c>
      <c r="T2249" s="137">
        <f t="shared" si="63"/>
        <v>0</v>
      </c>
      <c r="AR2249" s="138" t="s">
        <v>172</v>
      </c>
      <c r="AT2249" s="138" t="s">
        <v>167</v>
      </c>
      <c r="AU2249" s="138" t="s">
        <v>84</v>
      </c>
      <c r="AY2249" s="17" t="s">
        <v>165</v>
      </c>
      <c r="BE2249" s="139">
        <f t="shared" si="64"/>
        <v>0</v>
      </c>
      <c r="BF2249" s="139">
        <f t="shared" si="65"/>
        <v>0</v>
      </c>
      <c r="BG2249" s="139">
        <f t="shared" si="66"/>
        <v>0</v>
      </c>
      <c r="BH2249" s="139">
        <f t="shared" si="67"/>
        <v>0</v>
      </c>
      <c r="BI2249" s="139">
        <f t="shared" si="68"/>
        <v>0</v>
      </c>
      <c r="BJ2249" s="17" t="s">
        <v>14</v>
      </c>
      <c r="BK2249" s="139">
        <f t="shared" si="69"/>
        <v>0</v>
      </c>
      <c r="BL2249" s="17" t="s">
        <v>172</v>
      </c>
      <c r="BM2249" s="138" t="s">
        <v>2821</v>
      </c>
    </row>
    <row r="2250" spans="2:65" s="1" customFormat="1" ht="16.5" customHeight="1">
      <c r="B2250" s="32"/>
      <c r="C2250" s="127" t="s">
        <v>2822</v>
      </c>
      <c r="D2250" s="127" t="s">
        <v>167</v>
      </c>
      <c r="E2250" s="128" t="s">
        <v>2823</v>
      </c>
      <c r="F2250" s="129" t="s">
        <v>2824</v>
      </c>
      <c r="G2250" s="130" t="s">
        <v>2699</v>
      </c>
      <c r="H2250" s="131">
        <v>3</v>
      </c>
      <c r="I2250" s="132"/>
      <c r="J2250" s="133">
        <f t="shared" si="60"/>
        <v>0</v>
      </c>
      <c r="K2250" s="129" t="s">
        <v>19</v>
      </c>
      <c r="L2250" s="32"/>
      <c r="M2250" s="134" t="s">
        <v>19</v>
      </c>
      <c r="N2250" s="135" t="s">
        <v>46</v>
      </c>
      <c r="P2250" s="136">
        <f t="shared" si="61"/>
        <v>0</v>
      </c>
      <c r="Q2250" s="136">
        <v>0</v>
      </c>
      <c r="R2250" s="136">
        <f t="shared" si="62"/>
        <v>0</v>
      </c>
      <c r="S2250" s="136">
        <v>0</v>
      </c>
      <c r="T2250" s="137">
        <f t="shared" si="63"/>
        <v>0</v>
      </c>
      <c r="AR2250" s="138" t="s">
        <v>172</v>
      </c>
      <c r="AT2250" s="138" t="s">
        <v>167</v>
      </c>
      <c r="AU2250" s="138" t="s">
        <v>84</v>
      </c>
      <c r="AY2250" s="17" t="s">
        <v>165</v>
      </c>
      <c r="BE2250" s="139">
        <f t="shared" si="64"/>
        <v>0</v>
      </c>
      <c r="BF2250" s="139">
        <f t="shared" si="65"/>
        <v>0</v>
      </c>
      <c r="BG2250" s="139">
        <f t="shared" si="66"/>
        <v>0</v>
      </c>
      <c r="BH2250" s="139">
        <f t="shared" si="67"/>
        <v>0</v>
      </c>
      <c r="BI2250" s="139">
        <f t="shared" si="68"/>
        <v>0</v>
      </c>
      <c r="BJ2250" s="17" t="s">
        <v>14</v>
      </c>
      <c r="BK2250" s="139">
        <f t="shared" si="69"/>
        <v>0</v>
      </c>
      <c r="BL2250" s="17" t="s">
        <v>172</v>
      </c>
      <c r="BM2250" s="138" t="s">
        <v>2825</v>
      </c>
    </row>
    <row r="2251" spans="2:65" s="1" customFormat="1" ht="16.5" customHeight="1">
      <c r="B2251" s="32"/>
      <c r="C2251" s="127" t="s">
        <v>2826</v>
      </c>
      <c r="D2251" s="127" t="s">
        <v>167</v>
      </c>
      <c r="E2251" s="128" t="s">
        <v>2827</v>
      </c>
      <c r="F2251" s="129" t="s">
        <v>2828</v>
      </c>
      <c r="G2251" s="130" t="s">
        <v>2812</v>
      </c>
      <c r="H2251" s="176"/>
      <c r="I2251" s="132"/>
      <c r="J2251" s="133">
        <f t="shared" si="60"/>
        <v>0</v>
      </c>
      <c r="K2251" s="129" t="s">
        <v>19</v>
      </c>
      <c r="L2251" s="32"/>
      <c r="M2251" s="134" t="s">
        <v>19</v>
      </c>
      <c r="N2251" s="135" t="s">
        <v>46</v>
      </c>
      <c r="P2251" s="136">
        <f t="shared" si="61"/>
        <v>0</v>
      </c>
      <c r="Q2251" s="136">
        <v>0</v>
      </c>
      <c r="R2251" s="136">
        <f t="shared" si="62"/>
        <v>0</v>
      </c>
      <c r="S2251" s="136">
        <v>0</v>
      </c>
      <c r="T2251" s="137">
        <f t="shared" si="63"/>
        <v>0</v>
      </c>
      <c r="AR2251" s="138" t="s">
        <v>277</v>
      </c>
      <c r="AT2251" s="138" t="s">
        <v>167</v>
      </c>
      <c r="AU2251" s="138" t="s">
        <v>84</v>
      </c>
      <c r="AY2251" s="17" t="s">
        <v>165</v>
      </c>
      <c r="BE2251" s="139">
        <f t="shared" si="64"/>
        <v>0</v>
      </c>
      <c r="BF2251" s="139">
        <f t="shared" si="65"/>
        <v>0</v>
      </c>
      <c r="BG2251" s="139">
        <f t="shared" si="66"/>
        <v>0</v>
      </c>
      <c r="BH2251" s="139">
        <f t="shared" si="67"/>
        <v>0</v>
      </c>
      <c r="BI2251" s="139">
        <f t="shared" si="68"/>
        <v>0</v>
      </c>
      <c r="BJ2251" s="17" t="s">
        <v>14</v>
      </c>
      <c r="BK2251" s="139">
        <f t="shared" si="69"/>
        <v>0</v>
      </c>
      <c r="BL2251" s="17" t="s">
        <v>277</v>
      </c>
      <c r="BM2251" s="138" t="s">
        <v>2829</v>
      </c>
    </row>
    <row r="2252" spans="2:65" s="1" customFormat="1" ht="16.5" customHeight="1">
      <c r="B2252" s="32"/>
      <c r="C2252" s="127" t="s">
        <v>2830</v>
      </c>
      <c r="D2252" s="127" t="s">
        <v>167</v>
      </c>
      <c r="E2252" s="128" t="s">
        <v>2831</v>
      </c>
      <c r="F2252" s="129" t="s">
        <v>2832</v>
      </c>
      <c r="G2252" s="130" t="s">
        <v>2699</v>
      </c>
      <c r="H2252" s="131">
        <v>3</v>
      </c>
      <c r="I2252" s="132"/>
      <c r="J2252" s="133">
        <f t="shared" si="60"/>
        <v>0</v>
      </c>
      <c r="K2252" s="129" t="s">
        <v>19</v>
      </c>
      <c r="L2252" s="32"/>
      <c r="M2252" s="134" t="s">
        <v>19</v>
      </c>
      <c r="N2252" s="135" t="s">
        <v>46</v>
      </c>
      <c r="P2252" s="136">
        <f t="shared" si="61"/>
        <v>0</v>
      </c>
      <c r="Q2252" s="136">
        <v>0</v>
      </c>
      <c r="R2252" s="136">
        <f t="shared" si="62"/>
        <v>0</v>
      </c>
      <c r="S2252" s="136">
        <v>0</v>
      </c>
      <c r="T2252" s="137">
        <f t="shared" si="63"/>
        <v>0</v>
      </c>
      <c r="AR2252" s="138" t="s">
        <v>172</v>
      </c>
      <c r="AT2252" s="138" t="s">
        <v>167</v>
      </c>
      <c r="AU2252" s="138" t="s">
        <v>84</v>
      </c>
      <c r="AY2252" s="17" t="s">
        <v>165</v>
      </c>
      <c r="BE2252" s="139">
        <f t="shared" si="64"/>
        <v>0</v>
      </c>
      <c r="BF2252" s="139">
        <f t="shared" si="65"/>
        <v>0</v>
      </c>
      <c r="BG2252" s="139">
        <f t="shared" si="66"/>
        <v>0</v>
      </c>
      <c r="BH2252" s="139">
        <f t="shared" si="67"/>
        <v>0</v>
      </c>
      <c r="BI2252" s="139">
        <f t="shared" si="68"/>
        <v>0</v>
      </c>
      <c r="BJ2252" s="17" t="s">
        <v>14</v>
      </c>
      <c r="BK2252" s="139">
        <f t="shared" si="69"/>
        <v>0</v>
      </c>
      <c r="BL2252" s="17" t="s">
        <v>172</v>
      </c>
      <c r="BM2252" s="138" t="s">
        <v>2833</v>
      </c>
    </row>
    <row r="2253" spans="2:65" s="1" customFormat="1" ht="16.5" customHeight="1">
      <c r="B2253" s="32"/>
      <c r="C2253" s="127" t="s">
        <v>2834</v>
      </c>
      <c r="D2253" s="127" t="s">
        <v>167</v>
      </c>
      <c r="E2253" s="128" t="s">
        <v>2835</v>
      </c>
      <c r="F2253" s="129" t="s">
        <v>2836</v>
      </c>
      <c r="G2253" s="130" t="s">
        <v>2699</v>
      </c>
      <c r="H2253" s="131">
        <v>2</v>
      </c>
      <c r="I2253" s="132"/>
      <c r="J2253" s="133">
        <f t="shared" si="60"/>
        <v>0</v>
      </c>
      <c r="K2253" s="129" t="s">
        <v>19</v>
      </c>
      <c r="L2253" s="32"/>
      <c r="M2253" s="134" t="s">
        <v>19</v>
      </c>
      <c r="N2253" s="135" t="s">
        <v>46</v>
      </c>
      <c r="P2253" s="136">
        <f t="shared" si="61"/>
        <v>0</v>
      </c>
      <c r="Q2253" s="136">
        <v>0</v>
      </c>
      <c r="R2253" s="136">
        <f t="shared" si="62"/>
        <v>0</v>
      </c>
      <c r="S2253" s="136">
        <v>0</v>
      </c>
      <c r="T2253" s="137">
        <f t="shared" si="63"/>
        <v>0</v>
      </c>
      <c r="AR2253" s="138" t="s">
        <v>172</v>
      </c>
      <c r="AT2253" s="138" t="s">
        <v>167</v>
      </c>
      <c r="AU2253" s="138" t="s">
        <v>84</v>
      </c>
      <c r="AY2253" s="17" t="s">
        <v>165</v>
      </c>
      <c r="BE2253" s="139">
        <f t="shared" si="64"/>
        <v>0</v>
      </c>
      <c r="BF2253" s="139">
        <f t="shared" si="65"/>
        <v>0</v>
      </c>
      <c r="BG2253" s="139">
        <f t="shared" si="66"/>
        <v>0</v>
      </c>
      <c r="BH2253" s="139">
        <f t="shared" si="67"/>
        <v>0</v>
      </c>
      <c r="BI2253" s="139">
        <f t="shared" si="68"/>
        <v>0</v>
      </c>
      <c r="BJ2253" s="17" t="s">
        <v>14</v>
      </c>
      <c r="BK2253" s="139">
        <f t="shared" si="69"/>
        <v>0</v>
      </c>
      <c r="BL2253" s="17" t="s">
        <v>172</v>
      </c>
      <c r="BM2253" s="138" t="s">
        <v>2837</v>
      </c>
    </row>
    <row r="2254" spans="2:65" s="1" customFormat="1" ht="24.15" customHeight="1">
      <c r="B2254" s="32"/>
      <c r="C2254" s="127" t="s">
        <v>2838</v>
      </c>
      <c r="D2254" s="127" t="s">
        <v>167</v>
      </c>
      <c r="E2254" s="128" t="s">
        <v>2839</v>
      </c>
      <c r="F2254" s="129" t="s">
        <v>2840</v>
      </c>
      <c r="G2254" s="130" t="s">
        <v>2699</v>
      </c>
      <c r="H2254" s="131">
        <v>31</v>
      </c>
      <c r="I2254" s="132"/>
      <c r="J2254" s="133">
        <f t="shared" si="60"/>
        <v>0</v>
      </c>
      <c r="K2254" s="129" t="s">
        <v>19</v>
      </c>
      <c r="L2254" s="32"/>
      <c r="M2254" s="134" t="s">
        <v>19</v>
      </c>
      <c r="N2254" s="135" t="s">
        <v>46</v>
      </c>
      <c r="P2254" s="136">
        <f t="shared" si="61"/>
        <v>0</v>
      </c>
      <c r="Q2254" s="136">
        <v>0</v>
      </c>
      <c r="R2254" s="136">
        <f t="shared" si="62"/>
        <v>0</v>
      </c>
      <c r="S2254" s="136">
        <v>0</v>
      </c>
      <c r="T2254" s="137">
        <f t="shared" si="63"/>
        <v>0</v>
      </c>
      <c r="AR2254" s="138" t="s">
        <v>172</v>
      </c>
      <c r="AT2254" s="138" t="s">
        <v>167</v>
      </c>
      <c r="AU2254" s="138" t="s">
        <v>84</v>
      </c>
      <c r="AY2254" s="17" t="s">
        <v>165</v>
      </c>
      <c r="BE2254" s="139">
        <f t="shared" si="64"/>
        <v>0</v>
      </c>
      <c r="BF2254" s="139">
        <f t="shared" si="65"/>
        <v>0</v>
      </c>
      <c r="BG2254" s="139">
        <f t="shared" si="66"/>
        <v>0</v>
      </c>
      <c r="BH2254" s="139">
        <f t="shared" si="67"/>
        <v>0</v>
      </c>
      <c r="BI2254" s="139">
        <f t="shared" si="68"/>
        <v>0</v>
      </c>
      <c r="BJ2254" s="17" t="s">
        <v>14</v>
      </c>
      <c r="BK2254" s="139">
        <f t="shared" si="69"/>
        <v>0</v>
      </c>
      <c r="BL2254" s="17" t="s">
        <v>172</v>
      </c>
      <c r="BM2254" s="138" t="s">
        <v>2841</v>
      </c>
    </row>
    <row r="2255" spans="2:65" s="1" customFormat="1" ht="24.15" customHeight="1">
      <c r="B2255" s="32"/>
      <c r="C2255" s="127" t="s">
        <v>2842</v>
      </c>
      <c r="D2255" s="127" t="s">
        <v>167</v>
      </c>
      <c r="E2255" s="128" t="s">
        <v>2843</v>
      </c>
      <c r="F2255" s="129" t="s">
        <v>2844</v>
      </c>
      <c r="G2255" s="130" t="s">
        <v>2699</v>
      </c>
      <c r="H2255" s="131">
        <v>4</v>
      </c>
      <c r="I2255" s="132"/>
      <c r="J2255" s="133">
        <f t="shared" si="60"/>
        <v>0</v>
      </c>
      <c r="K2255" s="129" t="s">
        <v>19</v>
      </c>
      <c r="L2255" s="32"/>
      <c r="M2255" s="134" t="s">
        <v>19</v>
      </c>
      <c r="N2255" s="135" t="s">
        <v>46</v>
      </c>
      <c r="P2255" s="136">
        <f t="shared" si="61"/>
        <v>0</v>
      </c>
      <c r="Q2255" s="136">
        <v>0</v>
      </c>
      <c r="R2255" s="136">
        <f t="shared" si="62"/>
        <v>0</v>
      </c>
      <c r="S2255" s="136">
        <v>0</v>
      </c>
      <c r="T2255" s="137">
        <f t="shared" si="63"/>
        <v>0</v>
      </c>
      <c r="AR2255" s="138" t="s">
        <v>172</v>
      </c>
      <c r="AT2255" s="138" t="s">
        <v>167</v>
      </c>
      <c r="AU2255" s="138" t="s">
        <v>84</v>
      </c>
      <c r="AY2255" s="17" t="s">
        <v>165</v>
      </c>
      <c r="BE2255" s="139">
        <f t="shared" si="64"/>
        <v>0</v>
      </c>
      <c r="BF2255" s="139">
        <f t="shared" si="65"/>
        <v>0</v>
      </c>
      <c r="BG2255" s="139">
        <f t="shared" si="66"/>
        <v>0</v>
      </c>
      <c r="BH2255" s="139">
        <f t="shared" si="67"/>
        <v>0</v>
      </c>
      <c r="BI2255" s="139">
        <f t="shared" si="68"/>
        <v>0</v>
      </c>
      <c r="BJ2255" s="17" t="s">
        <v>14</v>
      </c>
      <c r="BK2255" s="139">
        <f t="shared" si="69"/>
        <v>0</v>
      </c>
      <c r="BL2255" s="17" t="s">
        <v>172</v>
      </c>
      <c r="BM2255" s="138" t="s">
        <v>2845</v>
      </c>
    </row>
    <row r="2256" spans="2:65" s="1" customFormat="1" ht="16.5" customHeight="1">
      <c r="B2256" s="32"/>
      <c r="C2256" s="127" t="s">
        <v>2846</v>
      </c>
      <c r="D2256" s="127" t="s">
        <v>167</v>
      </c>
      <c r="E2256" s="128" t="s">
        <v>2847</v>
      </c>
      <c r="F2256" s="129" t="s">
        <v>2848</v>
      </c>
      <c r="G2256" s="130" t="s">
        <v>2699</v>
      </c>
      <c r="H2256" s="131">
        <v>201</v>
      </c>
      <c r="I2256" s="132"/>
      <c r="J2256" s="133">
        <f t="shared" si="60"/>
        <v>0</v>
      </c>
      <c r="K2256" s="129" t="s">
        <v>19</v>
      </c>
      <c r="L2256" s="32"/>
      <c r="M2256" s="134" t="s">
        <v>19</v>
      </c>
      <c r="N2256" s="135" t="s">
        <v>46</v>
      </c>
      <c r="P2256" s="136">
        <f t="shared" si="61"/>
        <v>0</v>
      </c>
      <c r="Q2256" s="136">
        <v>0</v>
      </c>
      <c r="R2256" s="136">
        <f t="shared" si="62"/>
        <v>0</v>
      </c>
      <c r="S2256" s="136">
        <v>0</v>
      </c>
      <c r="T2256" s="137">
        <f t="shared" si="63"/>
        <v>0</v>
      </c>
      <c r="AR2256" s="138" t="s">
        <v>172</v>
      </c>
      <c r="AT2256" s="138" t="s">
        <v>167</v>
      </c>
      <c r="AU2256" s="138" t="s">
        <v>84</v>
      </c>
      <c r="AY2256" s="17" t="s">
        <v>165</v>
      </c>
      <c r="BE2256" s="139">
        <f t="shared" si="64"/>
        <v>0</v>
      </c>
      <c r="BF2256" s="139">
        <f t="shared" si="65"/>
        <v>0</v>
      </c>
      <c r="BG2256" s="139">
        <f t="shared" si="66"/>
        <v>0</v>
      </c>
      <c r="BH2256" s="139">
        <f t="shared" si="67"/>
        <v>0</v>
      </c>
      <c r="BI2256" s="139">
        <f t="shared" si="68"/>
        <v>0</v>
      </c>
      <c r="BJ2256" s="17" t="s">
        <v>14</v>
      </c>
      <c r="BK2256" s="139">
        <f t="shared" si="69"/>
        <v>0</v>
      </c>
      <c r="BL2256" s="17" t="s">
        <v>172</v>
      </c>
      <c r="BM2256" s="138" t="s">
        <v>2849</v>
      </c>
    </row>
    <row r="2257" spans="2:65" s="1" customFormat="1" ht="16.5" customHeight="1">
      <c r="B2257" s="32"/>
      <c r="C2257" s="127" t="s">
        <v>2850</v>
      </c>
      <c r="D2257" s="127" t="s">
        <v>167</v>
      </c>
      <c r="E2257" s="128" t="s">
        <v>2851</v>
      </c>
      <c r="F2257" s="129" t="s">
        <v>2852</v>
      </c>
      <c r="G2257" s="130" t="s">
        <v>2812</v>
      </c>
      <c r="H2257" s="176"/>
      <c r="I2257" s="132"/>
      <c r="J2257" s="133">
        <f t="shared" si="60"/>
        <v>0</v>
      </c>
      <c r="K2257" s="129" t="s">
        <v>19</v>
      </c>
      <c r="L2257" s="32"/>
      <c r="M2257" s="134" t="s">
        <v>19</v>
      </c>
      <c r="N2257" s="135" t="s">
        <v>46</v>
      </c>
      <c r="P2257" s="136">
        <f t="shared" si="61"/>
        <v>0</v>
      </c>
      <c r="Q2257" s="136">
        <v>0</v>
      </c>
      <c r="R2257" s="136">
        <f t="shared" si="62"/>
        <v>0</v>
      </c>
      <c r="S2257" s="136">
        <v>0</v>
      </c>
      <c r="T2257" s="137">
        <f t="shared" si="63"/>
        <v>0</v>
      </c>
      <c r="AR2257" s="138" t="s">
        <v>277</v>
      </c>
      <c r="AT2257" s="138" t="s">
        <v>167</v>
      </c>
      <c r="AU2257" s="138" t="s">
        <v>84</v>
      </c>
      <c r="AY2257" s="17" t="s">
        <v>165</v>
      </c>
      <c r="BE2257" s="139">
        <f t="shared" si="64"/>
        <v>0</v>
      </c>
      <c r="BF2257" s="139">
        <f t="shared" si="65"/>
        <v>0</v>
      </c>
      <c r="BG2257" s="139">
        <f t="shared" si="66"/>
        <v>0</v>
      </c>
      <c r="BH2257" s="139">
        <f t="shared" si="67"/>
        <v>0</v>
      </c>
      <c r="BI2257" s="139">
        <f t="shared" si="68"/>
        <v>0</v>
      </c>
      <c r="BJ2257" s="17" t="s">
        <v>14</v>
      </c>
      <c r="BK2257" s="139">
        <f t="shared" si="69"/>
        <v>0</v>
      </c>
      <c r="BL2257" s="17" t="s">
        <v>277</v>
      </c>
      <c r="BM2257" s="138" t="s">
        <v>2853</v>
      </c>
    </row>
    <row r="2258" spans="2:65" s="1" customFormat="1" ht="16.5" customHeight="1">
      <c r="B2258" s="32"/>
      <c r="C2258" s="127" t="s">
        <v>2854</v>
      </c>
      <c r="D2258" s="127" t="s">
        <v>167</v>
      </c>
      <c r="E2258" s="128" t="s">
        <v>2855</v>
      </c>
      <c r="F2258" s="129" t="s">
        <v>2856</v>
      </c>
      <c r="G2258" s="130" t="s">
        <v>2812</v>
      </c>
      <c r="H2258" s="176"/>
      <c r="I2258" s="132"/>
      <c r="J2258" s="133">
        <f t="shared" si="60"/>
        <v>0</v>
      </c>
      <c r="K2258" s="129" t="s">
        <v>19</v>
      </c>
      <c r="L2258" s="32"/>
      <c r="M2258" s="134" t="s">
        <v>19</v>
      </c>
      <c r="N2258" s="135" t="s">
        <v>46</v>
      </c>
      <c r="P2258" s="136">
        <f t="shared" si="61"/>
        <v>0</v>
      </c>
      <c r="Q2258" s="136">
        <v>0</v>
      </c>
      <c r="R2258" s="136">
        <f t="shared" si="62"/>
        <v>0</v>
      </c>
      <c r="S2258" s="136">
        <v>0</v>
      </c>
      <c r="T2258" s="137">
        <f t="shared" si="63"/>
        <v>0</v>
      </c>
      <c r="AR2258" s="138" t="s">
        <v>277</v>
      </c>
      <c r="AT2258" s="138" t="s">
        <v>167</v>
      </c>
      <c r="AU2258" s="138" t="s">
        <v>84</v>
      </c>
      <c r="AY2258" s="17" t="s">
        <v>165</v>
      </c>
      <c r="BE2258" s="139">
        <f t="shared" si="64"/>
        <v>0</v>
      </c>
      <c r="BF2258" s="139">
        <f t="shared" si="65"/>
        <v>0</v>
      </c>
      <c r="BG2258" s="139">
        <f t="shared" si="66"/>
        <v>0</v>
      </c>
      <c r="BH2258" s="139">
        <f t="shared" si="67"/>
        <v>0</v>
      </c>
      <c r="BI2258" s="139">
        <f t="shared" si="68"/>
        <v>0</v>
      </c>
      <c r="BJ2258" s="17" t="s">
        <v>14</v>
      </c>
      <c r="BK2258" s="139">
        <f t="shared" si="69"/>
        <v>0</v>
      </c>
      <c r="BL2258" s="17" t="s">
        <v>277</v>
      </c>
      <c r="BM2258" s="138" t="s">
        <v>2857</v>
      </c>
    </row>
    <row r="2259" spans="2:65" s="1" customFormat="1" ht="37.950000000000003" customHeight="1">
      <c r="B2259" s="32"/>
      <c r="C2259" s="127" t="s">
        <v>2858</v>
      </c>
      <c r="D2259" s="127" t="s">
        <v>167</v>
      </c>
      <c r="E2259" s="128" t="s">
        <v>2859</v>
      </c>
      <c r="F2259" s="129" t="s">
        <v>2860</v>
      </c>
      <c r="G2259" s="130" t="s">
        <v>2699</v>
      </c>
      <c r="H2259" s="131">
        <v>1</v>
      </c>
      <c r="I2259" s="132"/>
      <c r="J2259" s="133">
        <f t="shared" si="60"/>
        <v>0</v>
      </c>
      <c r="K2259" s="129" t="s">
        <v>19</v>
      </c>
      <c r="L2259" s="32"/>
      <c r="M2259" s="134" t="s">
        <v>19</v>
      </c>
      <c r="N2259" s="135" t="s">
        <v>46</v>
      </c>
      <c r="P2259" s="136">
        <f t="shared" si="61"/>
        <v>0</v>
      </c>
      <c r="Q2259" s="136">
        <v>0</v>
      </c>
      <c r="R2259" s="136">
        <f t="shared" si="62"/>
        <v>0</v>
      </c>
      <c r="S2259" s="136">
        <v>0</v>
      </c>
      <c r="T2259" s="137">
        <f t="shared" si="63"/>
        <v>0</v>
      </c>
      <c r="AR2259" s="138" t="s">
        <v>172</v>
      </c>
      <c r="AT2259" s="138" t="s">
        <v>167</v>
      </c>
      <c r="AU2259" s="138" t="s">
        <v>84</v>
      </c>
      <c r="AY2259" s="17" t="s">
        <v>165</v>
      </c>
      <c r="BE2259" s="139">
        <f t="shared" si="64"/>
        <v>0</v>
      </c>
      <c r="BF2259" s="139">
        <f t="shared" si="65"/>
        <v>0</v>
      </c>
      <c r="BG2259" s="139">
        <f t="shared" si="66"/>
        <v>0</v>
      </c>
      <c r="BH2259" s="139">
        <f t="shared" si="67"/>
        <v>0</v>
      </c>
      <c r="BI2259" s="139">
        <f t="shared" si="68"/>
        <v>0</v>
      </c>
      <c r="BJ2259" s="17" t="s">
        <v>14</v>
      </c>
      <c r="BK2259" s="139">
        <f t="shared" si="69"/>
        <v>0</v>
      </c>
      <c r="BL2259" s="17" t="s">
        <v>172</v>
      </c>
      <c r="BM2259" s="138" t="s">
        <v>2861</v>
      </c>
    </row>
    <row r="2260" spans="2:65" s="1" customFormat="1" ht="16.5" customHeight="1">
      <c r="B2260" s="32"/>
      <c r="C2260" s="127" t="s">
        <v>2862</v>
      </c>
      <c r="D2260" s="127" t="s">
        <v>167</v>
      </c>
      <c r="E2260" s="128" t="s">
        <v>2863</v>
      </c>
      <c r="F2260" s="129" t="s">
        <v>2864</v>
      </c>
      <c r="G2260" s="130" t="s">
        <v>700</v>
      </c>
      <c r="H2260" s="131">
        <v>78</v>
      </c>
      <c r="I2260" s="132"/>
      <c r="J2260" s="133">
        <f t="shared" si="60"/>
        <v>0</v>
      </c>
      <c r="K2260" s="129" t="s">
        <v>19</v>
      </c>
      <c r="L2260" s="32"/>
      <c r="M2260" s="134" t="s">
        <v>19</v>
      </c>
      <c r="N2260" s="135" t="s">
        <v>46</v>
      </c>
      <c r="P2260" s="136">
        <f t="shared" si="61"/>
        <v>0</v>
      </c>
      <c r="Q2260" s="136">
        <v>0</v>
      </c>
      <c r="R2260" s="136">
        <f t="shared" si="62"/>
        <v>0</v>
      </c>
      <c r="S2260" s="136">
        <v>0</v>
      </c>
      <c r="T2260" s="137">
        <f t="shared" si="63"/>
        <v>0</v>
      </c>
      <c r="AR2260" s="138" t="s">
        <v>172</v>
      </c>
      <c r="AT2260" s="138" t="s">
        <v>167</v>
      </c>
      <c r="AU2260" s="138" t="s">
        <v>84</v>
      </c>
      <c r="AY2260" s="17" t="s">
        <v>165</v>
      </c>
      <c r="BE2260" s="139">
        <f t="shared" si="64"/>
        <v>0</v>
      </c>
      <c r="BF2260" s="139">
        <f t="shared" si="65"/>
        <v>0</v>
      </c>
      <c r="BG2260" s="139">
        <f t="shared" si="66"/>
        <v>0</v>
      </c>
      <c r="BH2260" s="139">
        <f t="shared" si="67"/>
        <v>0</v>
      </c>
      <c r="BI2260" s="139">
        <f t="shared" si="68"/>
        <v>0</v>
      </c>
      <c r="BJ2260" s="17" t="s">
        <v>14</v>
      </c>
      <c r="BK2260" s="139">
        <f t="shared" si="69"/>
        <v>0</v>
      </c>
      <c r="BL2260" s="17" t="s">
        <v>172</v>
      </c>
      <c r="BM2260" s="138" t="s">
        <v>2865</v>
      </c>
    </row>
    <row r="2261" spans="2:65" s="1" customFormat="1" ht="16.5" customHeight="1">
      <c r="B2261" s="32"/>
      <c r="C2261" s="127" t="s">
        <v>2866</v>
      </c>
      <c r="D2261" s="127" t="s">
        <v>167</v>
      </c>
      <c r="E2261" s="128" t="s">
        <v>2867</v>
      </c>
      <c r="F2261" s="129" t="s">
        <v>2868</v>
      </c>
      <c r="G2261" s="130" t="s">
        <v>2699</v>
      </c>
      <c r="H2261" s="131">
        <v>234</v>
      </c>
      <c r="I2261" s="132"/>
      <c r="J2261" s="133">
        <f t="shared" si="60"/>
        <v>0</v>
      </c>
      <c r="K2261" s="129" t="s">
        <v>19</v>
      </c>
      <c r="L2261" s="32"/>
      <c r="M2261" s="134" t="s">
        <v>19</v>
      </c>
      <c r="N2261" s="135" t="s">
        <v>46</v>
      </c>
      <c r="P2261" s="136">
        <f t="shared" si="61"/>
        <v>0</v>
      </c>
      <c r="Q2261" s="136">
        <v>0</v>
      </c>
      <c r="R2261" s="136">
        <f t="shared" si="62"/>
        <v>0</v>
      </c>
      <c r="S2261" s="136">
        <v>0</v>
      </c>
      <c r="T2261" s="137">
        <f t="shared" si="63"/>
        <v>0</v>
      </c>
      <c r="AR2261" s="138" t="s">
        <v>172</v>
      </c>
      <c r="AT2261" s="138" t="s">
        <v>167</v>
      </c>
      <c r="AU2261" s="138" t="s">
        <v>84</v>
      </c>
      <c r="AY2261" s="17" t="s">
        <v>165</v>
      </c>
      <c r="BE2261" s="139">
        <f t="shared" si="64"/>
        <v>0</v>
      </c>
      <c r="BF2261" s="139">
        <f t="shared" si="65"/>
        <v>0</v>
      </c>
      <c r="BG2261" s="139">
        <f t="shared" si="66"/>
        <v>0</v>
      </c>
      <c r="BH2261" s="139">
        <f t="shared" si="67"/>
        <v>0</v>
      </c>
      <c r="BI2261" s="139">
        <f t="shared" si="68"/>
        <v>0</v>
      </c>
      <c r="BJ2261" s="17" t="s">
        <v>14</v>
      </c>
      <c r="BK2261" s="139">
        <f t="shared" si="69"/>
        <v>0</v>
      </c>
      <c r="BL2261" s="17" t="s">
        <v>172</v>
      </c>
      <c r="BM2261" s="138" t="s">
        <v>2869</v>
      </c>
    </row>
    <row r="2262" spans="2:65" s="1" customFormat="1" ht="16.5" customHeight="1">
      <c r="B2262" s="32"/>
      <c r="C2262" s="127" t="s">
        <v>2870</v>
      </c>
      <c r="D2262" s="127" t="s">
        <v>167</v>
      </c>
      <c r="E2262" s="128" t="s">
        <v>2871</v>
      </c>
      <c r="F2262" s="129" t="s">
        <v>2872</v>
      </c>
      <c r="G2262" s="130" t="s">
        <v>700</v>
      </c>
      <c r="H2262" s="131">
        <v>141</v>
      </c>
      <c r="I2262" s="132"/>
      <c r="J2262" s="133">
        <f t="shared" si="60"/>
        <v>0</v>
      </c>
      <c r="K2262" s="129" t="s">
        <v>19</v>
      </c>
      <c r="L2262" s="32"/>
      <c r="M2262" s="134" t="s">
        <v>19</v>
      </c>
      <c r="N2262" s="135" t="s">
        <v>46</v>
      </c>
      <c r="P2262" s="136">
        <f t="shared" si="61"/>
        <v>0</v>
      </c>
      <c r="Q2262" s="136">
        <v>0</v>
      </c>
      <c r="R2262" s="136">
        <f t="shared" si="62"/>
        <v>0</v>
      </c>
      <c r="S2262" s="136">
        <v>0</v>
      </c>
      <c r="T2262" s="137">
        <f t="shared" si="63"/>
        <v>0</v>
      </c>
      <c r="AR2262" s="138" t="s">
        <v>172</v>
      </c>
      <c r="AT2262" s="138" t="s">
        <v>167</v>
      </c>
      <c r="AU2262" s="138" t="s">
        <v>84</v>
      </c>
      <c r="AY2262" s="17" t="s">
        <v>165</v>
      </c>
      <c r="BE2262" s="139">
        <f t="shared" si="64"/>
        <v>0</v>
      </c>
      <c r="BF2262" s="139">
        <f t="shared" si="65"/>
        <v>0</v>
      </c>
      <c r="BG2262" s="139">
        <f t="shared" si="66"/>
        <v>0</v>
      </c>
      <c r="BH2262" s="139">
        <f t="shared" si="67"/>
        <v>0</v>
      </c>
      <c r="BI2262" s="139">
        <f t="shared" si="68"/>
        <v>0</v>
      </c>
      <c r="BJ2262" s="17" t="s">
        <v>14</v>
      </c>
      <c r="BK2262" s="139">
        <f t="shared" si="69"/>
        <v>0</v>
      </c>
      <c r="BL2262" s="17" t="s">
        <v>172</v>
      </c>
      <c r="BM2262" s="138" t="s">
        <v>2873</v>
      </c>
    </row>
    <row r="2263" spans="2:65" s="1" customFormat="1" ht="21.75" customHeight="1">
      <c r="B2263" s="32"/>
      <c r="C2263" s="127" t="s">
        <v>2874</v>
      </c>
      <c r="D2263" s="127" t="s">
        <v>167</v>
      </c>
      <c r="E2263" s="128" t="s">
        <v>2875</v>
      </c>
      <c r="F2263" s="129" t="s">
        <v>2876</v>
      </c>
      <c r="G2263" s="130" t="s">
        <v>307</v>
      </c>
      <c r="H2263" s="131">
        <v>1.5</v>
      </c>
      <c r="I2263" s="132"/>
      <c r="J2263" s="133">
        <f t="shared" si="60"/>
        <v>0</v>
      </c>
      <c r="K2263" s="129" t="s">
        <v>19</v>
      </c>
      <c r="L2263" s="32"/>
      <c r="M2263" s="134" t="s">
        <v>19</v>
      </c>
      <c r="N2263" s="135" t="s">
        <v>46</v>
      </c>
      <c r="P2263" s="136">
        <f t="shared" si="61"/>
        <v>0</v>
      </c>
      <c r="Q2263" s="136">
        <v>0</v>
      </c>
      <c r="R2263" s="136">
        <f t="shared" si="62"/>
        <v>0</v>
      </c>
      <c r="S2263" s="136">
        <v>0</v>
      </c>
      <c r="T2263" s="137">
        <f t="shared" si="63"/>
        <v>0</v>
      </c>
      <c r="AR2263" s="138" t="s">
        <v>172</v>
      </c>
      <c r="AT2263" s="138" t="s">
        <v>167</v>
      </c>
      <c r="AU2263" s="138" t="s">
        <v>84</v>
      </c>
      <c r="AY2263" s="17" t="s">
        <v>165</v>
      </c>
      <c r="BE2263" s="139">
        <f t="shared" si="64"/>
        <v>0</v>
      </c>
      <c r="BF2263" s="139">
        <f t="shared" si="65"/>
        <v>0</v>
      </c>
      <c r="BG2263" s="139">
        <f t="shared" si="66"/>
        <v>0</v>
      </c>
      <c r="BH2263" s="139">
        <f t="shared" si="67"/>
        <v>0</v>
      </c>
      <c r="BI2263" s="139">
        <f t="shared" si="68"/>
        <v>0</v>
      </c>
      <c r="BJ2263" s="17" t="s">
        <v>14</v>
      </c>
      <c r="BK2263" s="139">
        <f t="shared" si="69"/>
        <v>0</v>
      </c>
      <c r="BL2263" s="17" t="s">
        <v>172</v>
      </c>
      <c r="BM2263" s="138" t="s">
        <v>2877</v>
      </c>
    </row>
    <row r="2264" spans="2:65" s="1" customFormat="1" ht="16.5" customHeight="1">
      <c r="B2264" s="32"/>
      <c r="C2264" s="127" t="s">
        <v>2878</v>
      </c>
      <c r="D2264" s="127" t="s">
        <v>167</v>
      </c>
      <c r="E2264" s="128" t="s">
        <v>2879</v>
      </c>
      <c r="F2264" s="129" t="s">
        <v>2880</v>
      </c>
      <c r="G2264" s="130" t="s">
        <v>307</v>
      </c>
      <c r="H2264" s="131">
        <v>1.5</v>
      </c>
      <c r="I2264" s="132"/>
      <c r="J2264" s="133">
        <f t="shared" si="60"/>
        <v>0</v>
      </c>
      <c r="K2264" s="129" t="s">
        <v>19</v>
      </c>
      <c r="L2264" s="32"/>
      <c r="M2264" s="134" t="s">
        <v>19</v>
      </c>
      <c r="N2264" s="135" t="s">
        <v>46</v>
      </c>
      <c r="P2264" s="136">
        <f t="shared" si="61"/>
        <v>0</v>
      </c>
      <c r="Q2264" s="136">
        <v>0</v>
      </c>
      <c r="R2264" s="136">
        <f t="shared" si="62"/>
        <v>0</v>
      </c>
      <c r="S2264" s="136">
        <v>0</v>
      </c>
      <c r="T2264" s="137">
        <f t="shared" si="63"/>
        <v>0</v>
      </c>
      <c r="AR2264" s="138" t="s">
        <v>172</v>
      </c>
      <c r="AT2264" s="138" t="s">
        <v>167</v>
      </c>
      <c r="AU2264" s="138" t="s">
        <v>84</v>
      </c>
      <c r="AY2264" s="17" t="s">
        <v>165</v>
      </c>
      <c r="BE2264" s="139">
        <f t="shared" si="64"/>
        <v>0</v>
      </c>
      <c r="BF2264" s="139">
        <f t="shared" si="65"/>
        <v>0</v>
      </c>
      <c r="BG2264" s="139">
        <f t="shared" si="66"/>
        <v>0</v>
      </c>
      <c r="BH2264" s="139">
        <f t="shared" si="67"/>
        <v>0</v>
      </c>
      <c r="BI2264" s="139">
        <f t="shared" si="68"/>
        <v>0</v>
      </c>
      <c r="BJ2264" s="17" t="s">
        <v>14</v>
      </c>
      <c r="BK2264" s="139">
        <f t="shared" si="69"/>
        <v>0</v>
      </c>
      <c r="BL2264" s="17" t="s">
        <v>172</v>
      </c>
      <c r="BM2264" s="138" t="s">
        <v>2881</v>
      </c>
    </row>
    <row r="2265" spans="2:65" s="1" customFormat="1" ht="16.5" customHeight="1">
      <c r="B2265" s="32"/>
      <c r="C2265" s="127" t="s">
        <v>2882</v>
      </c>
      <c r="D2265" s="127" t="s">
        <v>167</v>
      </c>
      <c r="E2265" s="128" t="s">
        <v>2883</v>
      </c>
      <c r="F2265" s="129" t="s">
        <v>2884</v>
      </c>
      <c r="G2265" s="130" t="s">
        <v>2699</v>
      </c>
      <c r="H2265" s="131">
        <v>10</v>
      </c>
      <c r="I2265" s="132"/>
      <c r="J2265" s="133">
        <f t="shared" si="60"/>
        <v>0</v>
      </c>
      <c r="K2265" s="129" t="s">
        <v>19</v>
      </c>
      <c r="L2265" s="32"/>
      <c r="M2265" s="134" t="s">
        <v>19</v>
      </c>
      <c r="N2265" s="135" t="s">
        <v>46</v>
      </c>
      <c r="P2265" s="136">
        <f t="shared" si="61"/>
        <v>0</v>
      </c>
      <c r="Q2265" s="136">
        <v>0</v>
      </c>
      <c r="R2265" s="136">
        <f t="shared" si="62"/>
        <v>0</v>
      </c>
      <c r="S2265" s="136">
        <v>0</v>
      </c>
      <c r="T2265" s="137">
        <f t="shared" si="63"/>
        <v>0</v>
      </c>
      <c r="AR2265" s="138" t="s">
        <v>172</v>
      </c>
      <c r="AT2265" s="138" t="s">
        <v>167</v>
      </c>
      <c r="AU2265" s="138" t="s">
        <v>84</v>
      </c>
      <c r="AY2265" s="17" t="s">
        <v>165</v>
      </c>
      <c r="BE2265" s="139">
        <f t="shared" si="64"/>
        <v>0</v>
      </c>
      <c r="BF2265" s="139">
        <f t="shared" si="65"/>
        <v>0</v>
      </c>
      <c r="BG2265" s="139">
        <f t="shared" si="66"/>
        <v>0</v>
      </c>
      <c r="BH2265" s="139">
        <f t="shared" si="67"/>
        <v>0</v>
      </c>
      <c r="BI2265" s="139">
        <f t="shared" si="68"/>
        <v>0</v>
      </c>
      <c r="BJ2265" s="17" t="s">
        <v>14</v>
      </c>
      <c r="BK2265" s="139">
        <f t="shared" si="69"/>
        <v>0</v>
      </c>
      <c r="BL2265" s="17" t="s">
        <v>172</v>
      </c>
      <c r="BM2265" s="138" t="s">
        <v>2885</v>
      </c>
    </row>
    <row r="2266" spans="2:65" s="1" customFormat="1" ht="16.5" customHeight="1">
      <c r="B2266" s="32"/>
      <c r="C2266" s="127" t="s">
        <v>2886</v>
      </c>
      <c r="D2266" s="127" t="s">
        <v>167</v>
      </c>
      <c r="E2266" s="128" t="s">
        <v>2887</v>
      </c>
      <c r="F2266" s="129" t="s">
        <v>2678</v>
      </c>
      <c r="G2266" s="130" t="s">
        <v>700</v>
      </c>
      <c r="H2266" s="131">
        <v>119</v>
      </c>
      <c r="I2266" s="132"/>
      <c r="J2266" s="133">
        <f t="shared" si="60"/>
        <v>0</v>
      </c>
      <c r="K2266" s="129" t="s">
        <v>19</v>
      </c>
      <c r="L2266" s="32"/>
      <c r="M2266" s="134" t="s">
        <v>19</v>
      </c>
      <c r="N2266" s="135" t="s">
        <v>46</v>
      </c>
      <c r="P2266" s="136">
        <f t="shared" si="61"/>
        <v>0</v>
      </c>
      <c r="Q2266" s="136">
        <v>0</v>
      </c>
      <c r="R2266" s="136">
        <f t="shared" si="62"/>
        <v>0</v>
      </c>
      <c r="S2266" s="136">
        <v>0</v>
      </c>
      <c r="T2266" s="137">
        <f t="shared" si="63"/>
        <v>0</v>
      </c>
      <c r="AR2266" s="138" t="s">
        <v>172</v>
      </c>
      <c r="AT2266" s="138" t="s">
        <v>167</v>
      </c>
      <c r="AU2266" s="138" t="s">
        <v>84</v>
      </c>
      <c r="AY2266" s="17" t="s">
        <v>165</v>
      </c>
      <c r="BE2266" s="139">
        <f t="shared" si="64"/>
        <v>0</v>
      </c>
      <c r="BF2266" s="139">
        <f t="shared" si="65"/>
        <v>0</v>
      </c>
      <c r="BG2266" s="139">
        <f t="shared" si="66"/>
        <v>0</v>
      </c>
      <c r="BH2266" s="139">
        <f t="shared" si="67"/>
        <v>0</v>
      </c>
      <c r="BI2266" s="139">
        <f t="shared" si="68"/>
        <v>0</v>
      </c>
      <c r="BJ2266" s="17" t="s">
        <v>14</v>
      </c>
      <c r="BK2266" s="139">
        <f t="shared" si="69"/>
        <v>0</v>
      </c>
      <c r="BL2266" s="17" t="s">
        <v>172</v>
      </c>
      <c r="BM2266" s="138" t="s">
        <v>2888</v>
      </c>
    </row>
    <row r="2267" spans="2:65" s="1" customFormat="1" ht="16.5" customHeight="1">
      <c r="B2267" s="32"/>
      <c r="C2267" s="127" t="s">
        <v>2889</v>
      </c>
      <c r="D2267" s="127" t="s">
        <v>167</v>
      </c>
      <c r="E2267" s="128" t="s">
        <v>2890</v>
      </c>
      <c r="F2267" s="129" t="s">
        <v>2674</v>
      </c>
      <c r="G2267" s="130" t="s">
        <v>700</v>
      </c>
      <c r="H2267" s="131">
        <v>15</v>
      </c>
      <c r="I2267" s="132"/>
      <c r="J2267" s="133">
        <f t="shared" si="60"/>
        <v>0</v>
      </c>
      <c r="K2267" s="129" t="s">
        <v>19</v>
      </c>
      <c r="L2267" s="32"/>
      <c r="M2267" s="134" t="s">
        <v>19</v>
      </c>
      <c r="N2267" s="135" t="s">
        <v>46</v>
      </c>
      <c r="P2267" s="136">
        <f t="shared" si="61"/>
        <v>0</v>
      </c>
      <c r="Q2267" s="136">
        <v>0</v>
      </c>
      <c r="R2267" s="136">
        <f t="shared" si="62"/>
        <v>0</v>
      </c>
      <c r="S2267" s="136">
        <v>0</v>
      </c>
      <c r="T2267" s="137">
        <f t="shared" si="63"/>
        <v>0</v>
      </c>
      <c r="AR2267" s="138" t="s">
        <v>172</v>
      </c>
      <c r="AT2267" s="138" t="s">
        <v>167</v>
      </c>
      <c r="AU2267" s="138" t="s">
        <v>84</v>
      </c>
      <c r="AY2267" s="17" t="s">
        <v>165</v>
      </c>
      <c r="BE2267" s="139">
        <f t="shared" si="64"/>
        <v>0</v>
      </c>
      <c r="BF2267" s="139">
        <f t="shared" si="65"/>
        <v>0</v>
      </c>
      <c r="BG2267" s="139">
        <f t="shared" si="66"/>
        <v>0</v>
      </c>
      <c r="BH2267" s="139">
        <f t="shared" si="67"/>
        <v>0</v>
      </c>
      <c r="BI2267" s="139">
        <f t="shared" si="68"/>
        <v>0</v>
      </c>
      <c r="BJ2267" s="17" t="s">
        <v>14</v>
      </c>
      <c r="BK2267" s="139">
        <f t="shared" si="69"/>
        <v>0</v>
      </c>
      <c r="BL2267" s="17" t="s">
        <v>172</v>
      </c>
      <c r="BM2267" s="138" t="s">
        <v>2891</v>
      </c>
    </row>
    <row r="2268" spans="2:65" s="1" customFormat="1" ht="16.5" customHeight="1">
      <c r="B2268" s="32"/>
      <c r="C2268" s="127" t="s">
        <v>2892</v>
      </c>
      <c r="D2268" s="127" t="s">
        <v>167</v>
      </c>
      <c r="E2268" s="128" t="s">
        <v>2893</v>
      </c>
      <c r="F2268" s="129" t="s">
        <v>2755</v>
      </c>
      <c r="G2268" s="130" t="s">
        <v>700</v>
      </c>
      <c r="H2268" s="131">
        <v>215</v>
      </c>
      <c r="I2268" s="132"/>
      <c r="J2268" s="133">
        <f t="shared" si="60"/>
        <v>0</v>
      </c>
      <c r="K2268" s="129" t="s">
        <v>19</v>
      </c>
      <c r="L2268" s="32"/>
      <c r="M2268" s="134" t="s">
        <v>19</v>
      </c>
      <c r="N2268" s="135" t="s">
        <v>46</v>
      </c>
      <c r="P2268" s="136">
        <f t="shared" si="61"/>
        <v>0</v>
      </c>
      <c r="Q2268" s="136">
        <v>0</v>
      </c>
      <c r="R2268" s="136">
        <f t="shared" si="62"/>
        <v>0</v>
      </c>
      <c r="S2268" s="136">
        <v>0</v>
      </c>
      <c r="T2268" s="137">
        <f t="shared" si="63"/>
        <v>0</v>
      </c>
      <c r="AR2268" s="138" t="s">
        <v>172</v>
      </c>
      <c r="AT2268" s="138" t="s">
        <v>167</v>
      </c>
      <c r="AU2268" s="138" t="s">
        <v>84</v>
      </c>
      <c r="AY2268" s="17" t="s">
        <v>165</v>
      </c>
      <c r="BE2268" s="139">
        <f t="shared" si="64"/>
        <v>0</v>
      </c>
      <c r="BF2268" s="139">
        <f t="shared" si="65"/>
        <v>0</v>
      </c>
      <c r="BG2268" s="139">
        <f t="shared" si="66"/>
        <v>0</v>
      </c>
      <c r="BH2268" s="139">
        <f t="shared" si="67"/>
        <v>0</v>
      </c>
      <c r="BI2268" s="139">
        <f t="shared" si="68"/>
        <v>0</v>
      </c>
      <c r="BJ2268" s="17" t="s">
        <v>14</v>
      </c>
      <c r="BK2268" s="139">
        <f t="shared" si="69"/>
        <v>0</v>
      </c>
      <c r="BL2268" s="17" t="s">
        <v>172</v>
      </c>
      <c r="BM2268" s="138" t="s">
        <v>2894</v>
      </c>
    </row>
    <row r="2269" spans="2:65" s="1" customFormat="1" ht="16.5" customHeight="1">
      <c r="B2269" s="32"/>
      <c r="C2269" s="127" t="s">
        <v>2895</v>
      </c>
      <c r="D2269" s="127" t="s">
        <v>167</v>
      </c>
      <c r="E2269" s="128" t="s">
        <v>2896</v>
      </c>
      <c r="F2269" s="129" t="s">
        <v>2751</v>
      </c>
      <c r="G2269" s="130" t="s">
        <v>700</v>
      </c>
      <c r="H2269" s="131">
        <v>15</v>
      </c>
      <c r="I2269" s="132"/>
      <c r="J2269" s="133">
        <f t="shared" si="60"/>
        <v>0</v>
      </c>
      <c r="K2269" s="129" t="s">
        <v>19</v>
      </c>
      <c r="L2269" s="32"/>
      <c r="M2269" s="134" t="s">
        <v>19</v>
      </c>
      <c r="N2269" s="135" t="s">
        <v>46</v>
      </c>
      <c r="P2269" s="136">
        <f t="shared" si="61"/>
        <v>0</v>
      </c>
      <c r="Q2269" s="136">
        <v>0</v>
      </c>
      <c r="R2269" s="136">
        <f t="shared" si="62"/>
        <v>0</v>
      </c>
      <c r="S2269" s="136">
        <v>0</v>
      </c>
      <c r="T2269" s="137">
        <f t="shared" si="63"/>
        <v>0</v>
      </c>
      <c r="AR2269" s="138" t="s">
        <v>172</v>
      </c>
      <c r="AT2269" s="138" t="s">
        <v>167</v>
      </c>
      <c r="AU2269" s="138" t="s">
        <v>84</v>
      </c>
      <c r="AY2269" s="17" t="s">
        <v>165</v>
      </c>
      <c r="BE2269" s="139">
        <f t="shared" si="64"/>
        <v>0</v>
      </c>
      <c r="BF2269" s="139">
        <f t="shared" si="65"/>
        <v>0</v>
      </c>
      <c r="BG2269" s="139">
        <f t="shared" si="66"/>
        <v>0</v>
      </c>
      <c r="BH2269" s="139">
        <f t="shared" si="67"/>
        <v>0</v>
      </c>
      <c r="BI2269" s="139">
        <f t="shared" si="68"/>
        <v>0</v>
      </c>
      <c r="BJ2269" s="17" t="s">
        <v>14</v>
      </c>
      <c r="BK2269" s="139">
        <f t="shared" si="69"/>
        <v>0</v>
      </c>
      <c r="BL2269" s="17" t="s">
        <v>172</v>
      </c>
      <c r="BM2269" s="138" t="s">
        <v>2897</v>
      </c>
    </row>
    <row r="2270" spans="2:65" s="1" customFormat="1" ht="16.5" customHeight="1">
      <c r="B2270" s="32"/>
      <c r="C2270" s="127" t="s">
        <v>2898</v>
      </c>
      <c r="D2270" s="127" t="s">
        <v>167</v>
      </c>
      <c r="E2270" s="128" t="s">
        <v>2899</v>
      </c>
      <c r="F2270" s="129" t="s">
        <v>2739</v>
      </c>
      <c r="G2270" s="130" t="s">
        <v>700</v>
      </c>
      <c r="H2270" s="131">
        <v>86</v>
      </c>
      <c r="I2270" s="132"/>
      <c r="J2270" s="133">
        <f t="shared" si="60"/>
        <v>0</v>
      </c>
      <c r="K2270" s="129" t="s">
        <v>19</v>
      </c>
      <c r="L2270" s="32"/>
      <c r="M2270" s="134" t="s">
        <v>19</v>
      </c>
      <c r="N2270" s="135" t="s">
        <v>46</v>
      </c>
      <c r="P2270" s="136">
        <f t="shared" si="61"/>
        <v>0</v>
      </c>
      <c r="Q2270" s="136">
        <v>0</v>
      </c>
      <c r="R2270" s="136">
        <f t="shared" si="62"/>
        <v>0</v>
      </c>
      <c r="S2270" s="136">
        <v>0</v>
      </c>
      <c r="T2270" s="137">
        <f t="shared" si="63"/>
        <v>0</v>
      </c>
      <c r="AR2270" s="138" t="s">
        <v>172</v>
      </c>
      <c r="AT2270" s="138" t="s">
        <v>167</v>
      </c>
      <c r="AU2270" s="138" t="s">
        <v>84</v>
      </c>
      <c r="AY2270" s="17" t="s">
        <v>165</v>
      </c>
      <c r="BE2270" s="139">
        <f t="shared" si="64"/>
        <v>0</v>
      </c>
      <c r="BF2270" s="139">
        <f t="shared" si="65"/>
        <v>0</v>
      </c>
      <c r="BG2270" s="139">
        <f t="shared" si="66"/>
        <v>0</v>
      </c>
      <c r="BH2270" s="139">
        <f t="shared" si="67"/>
        <v>0</v>
      </c>
      <c r="BI2270" s="139">
        <f t="shared" si="68"/>
        <v>0</v>
      </c>
      <c r="BJ2270" s="17" t="s">
        <v>14</v>
      </c>
      <c r="BK2270" s="139">
        <f t="shared" si="69"/>
        <v>0</v>
      </c>
      <c r="BL2270" s="17" t="s">
        <v>172</v>
      </c>
      <c r="BM2270" s="138" t="s">
        <v>2900</v>
      </c>
    </row>
    <row r="2271" spans="2:65" s="1" customFormat="1" ht="16.5" customHeight="1">
      <c r="B2271" s="32"/>
      <c r="C2271" s="127" t="s">
        <v>2901</v>
      </c>
      <c r="D2271" s="127" t="s">
        <v>167</v>
      </c>
      <c r="E2271" s="128" t="s">
        <v>2902</v>
      </c>
      <c r="F2271" s="129" t="s">
        <v>2759</v>
      </c>
      <c r="G2271" s="130" t="s">
        <v>700</v>
      </c>
      <c r="H2271" s="131">
        <v>437</v>
      </c>
      <c r="I2271" s="132"/>
      <c r="J2271" s="133">
        <f t="shared" si="60"/>
        <v>0</v>
      </c>
      <c r="K2271" s="129" t="s">
        <v>19</v>
      </c>
      <c r="L2271" s="32"/>
      <c r="M2271" s="134" t="s">
        <v>19</v>
      </c>
      <c r="N2271" s="135" t="s">
        <v>46</v>
      </c>
      <c r="P2271" s="136">
        <f t="shared" si="61"/>
        <v>0</v>
      </c>
      <c r="Q2271" s="136">
        <v>0</v>
      </c>
      <c r="R2271" s="136">
        <f t="shared" si="62"/>
        <v>0</v>
      </c>
      <c r="S2271" s="136">
        <v>0</v>
      </c>
      <c r="T2271" s="137">
        <f t="shared" si="63"/>
        <v>0</v>
      </c>
      <c r="AR2271" s="138" t="s">
        <v>172</v>
      </c>
      <c r="AT2271" s="138" t="s">
        <v>167</v>
      </c>
      <c r="AU2271" s="138" t="s">
        <v>84</v>
      </c>
      <c r="AY2271" s="17" t="s">
        <v>165</v>
      </c>
      <c r="BE2271" s="139">
        <f t="shared" si="64"/>
        <v>0</v>
      </c>
      <c r="BF2271" s="139">
        <f t="shared" si="65"/>
        <v>0</v>
      </c>
      <c r="BG2271" s="139">
        <f t="shared" si="66"/>
        <v>0</v>
      </c>
      <c r="BH2271" s="139">
        <f t="shared" si="67"/>
        <v>0</v>
      </c>
      <c r="BI2271" s="139">
        <f t="shared" si="68"/>
        <v>0</v>
      </c>
      <c r="BJ2271" s="17" t="s">
        <v>14</v>
      </c>
      <c r="BK2271" s="139">
        <f t="shared" si="69"/>
        <v>0</v>
      </c>
      <c r="BL2271" s="17" t="s">
        <v>172</v>
      </c>
      <c r="BM2271" s="138" t="s">
        <v>2903</v>
      </c>
    </row>
    <row r="2272" spans="2:65" s="1" customFormat="1" ht="16.5" customHeight="1">
      <c r="B2272" s="32"/>
      <c r="C2272" s="127" t="s">
        <v>2904</v>
      </c>
      <c r="D2272" s="127" t="s">
        <v>167</v>
      </c>
      <c r="E2272" s="128" t="s">
        <v>2905</v>
      </c>
      <c r="F2272" s="129" t="s">
        <v>2743</v>
      </c>
      <c r="G2272" s="130" t="s">
        <v>700</v>
      </c>
      <c r="H2272" s="131">
        <v>334</v>
      </c>
      <c r="I2272" s="132"/>
      <c r="J2272" s="133">
        <f t="shared" si="60"/>
        <v>0</v>
      </c>
      <c r="K2272" s="129" t="s">
        <v>19</v>
      </c>
      <c r="L2272" s="32"/>
      <c r="M2272" s="134" t="s">
        <v>19</v>
      </c>
      <c r="N2272" s="135" t="s">
        <v>46</v>
      </c>
      <c r="P2272" s="136">
        <f t="shared" si="61"/>
        <v>0</v>
      </c>
      <c r="Q2272" s="136">
        <v>0</v>
      </c>
      <c r="R2272" s="136">
        <f t="shared" si="62"/>
        <v>0</v>
      </c>
      <c r="S2272" s="136">
        <v>0</v>
      </c>
      <c r="T2272" s="137">
        <f t="shared" si="63"/>
        <v>0</v>
      </c>
      <c r="AR2272" s="138" t="s">
        <v>172</v>
      </c>
      <c r="AT2272" s="138" t="s">
        <v>167</v>
      </c>
      <c r="AU2272" s="138" t="s">
        <v>84</v>
      </c>
      <c r="AY2272" s="17" t="s">
        <v>165</v>
      </c>
      <c r="BE2272" s="139">
        <f t="shared" si="64"/>
        <v>0</v>
      </c>
      <c r="BF2272" s="139">
        <f t="shared" si="65"/>
        <v>0</v>
      </c>
      <c r="BG2272" s="139">
        <f t="shared" si="66"/>
        <v>0</v>
      </c>
      <c r="BH2272" s="139">
        <f t="shared" si="67"/>
        <v>0</v>
      </c>
      <c r="BI2272" s="139">
        <f t="shared" si="68"/>
        <v>0</v>
      </c>
      <c r="BJ2272" s="17" t="s">
        <v>14</v>
      </c>
      <c r="BK2272" s="139">
        <f t="shared" si="69"/>
        <v>0</v>
      </c>
      <c r="BL2272" s="17" t="s">
        <v>172</v>
      </c>
      <c r="BM2272" s="138" t="s">
        <v>2906</v>
      </c>
    </row>
    <row r="2273" spans="2:65" s="1" customFormat="1" ht="16.5" customHeight="1">
      <c r="B2273" s="32"/>
      <c r="C2273" s="127" t="s">
        <v>2907</v>
      </c>
      <c r="D2273" s="127" t="s">
        <v>167</v>
      </c>
      <c r="E2273" s="128" t="s">
        <v>2908</v>
      </c>
      <c r="F2273" s="129" t="s">
        <v>2747</v>
      </c>
      <c r="G2273" s="130" t="s">
        <v>700</v>
      </c>
      <c r="H2273" s="131">
        <v>388</v>
      </c>
      <c r="I2273" s="132"/>
      <c r="J2273" s="133">
        <f t="shared" si="60"/>
        <v>0</v>
      </c>
      <c r="K2273" s="129" t="s">
        <v>19</v>
      </c>
      <c r="L2273" s="32"/>
      <c r="M2273" s="134" t="s">
        <v>19</v>
      </c>
      <c r="N2273" s="135" t="s">
        <v>46</v>
      </c>
      <c r="P2273" s="136">
        <f t="shared" si="61"/>
        <v>0</v>
      </c>
      <c r="Q2273" s="136">
        <v>0</v>
      </c>
      <c r="R2273" s="136">
        <f t="shared" si="62"/>
        <v>0</v>
      </c>
      <c r="S2273" s="136">
        <v>0</v>
      </c>
      <c r="T2273" s="137">
        <f t="shared" si="63"/>
        <v>0</v>
      </c>
      <c r="AR2273" s="138" t="s">
        <v>172</v>
      </c>
      <c r="AT2273" s="138" t="s">
        <v>167</v>
      </c>
      <c r="AU2273" s="138" t="s">
        <v>84</v>
      </c>
      <c r="AY2273" s="17" t="s">
        <v>165</v>
      </c>
      <c r="BE2273" s="139">
        <f t="shared" si="64"/>
        <v>0</v>
      </c>
      <c r="BF2273" s="139">
        <f t="shared" si="65"/>
        <v>0</v>
      </c>
      <c r="BG2273" s="139">
        <f t="shared" si="66"/>
        <v>0</v>
      </c>
      <c r="BH2273" s="139">
        <f t="shared" si="67"/>
        <v>0</v>
      </c>
      <c r="BI2273" s="139">
        <f t="shared" si="68"/>
        <v>0</v>
      </c>
      <c r="BJ2273" s="17" t="s">
        <v>14</v>
      </c>
      <c r="BK2273" s="139">
        <f t="shared" si="69"/>
        <v>0</v>
      </c>
      <c r="BL2273" s="17" t="s">
        <v>172</v>
      </c>
      <c r="BM2273" s="138" t="s">
        <v>2909</v>
      </c>
    </row>
    <row r="2274" spans="2:65" s="1" customFormat="1" ht="16.5" customHeight="1">
      <c r="B2274" s="32"/>
      <c r="C2274" s="127" t="s">
        <v>2910</v>
      </c>
      <c r="D2274" s="127" t="s">
        <v>167</v>
      </c>
      <c r="E2274" s="128" t="s">
        <v>2911</v>
      </c>
      <c r="F2274" s="129" t="s">
        <v>2735</v>
      </c>
      <c r="G2274" s="130" t="s">
        <v>700</v>
      </c>
      <c r="H2274" s="131">
        <v>417</v>
      </c>
      <c r="I2274" s="132"/>
      <c r="J2274" s="133">
        <f t="shared" si="60"/>
        <v>0</v>
      </c>
      <c r="K2274" s="129" t="s">
        <v>19</v>
      </c>
      <c r="L2274" s="32"/>
      <c r="M2274" s="134" t="s">
        <v>19</v>
      </c>
      <c r="N2274" s="135" t="s">
        <v>46</v>
      </c>
      <c r="P2274" s="136">
        <f t="shared" si="61"/>
        <v>0</v>
      </c>
      <c r="Q2274" s="136">
        <v>0</v>
      </c>
      <c r="R2274" s="136">
        <f t="shared" si="62"/>
        <v>0</v>
      </c>
      <c r="S2274" s="136">
        <v>0</v>
      </c>
      <c r="T2274" s="137">
        <f t="shared" si="63"/>
        <v>0</v>
      </c>
      <c r="AR2274" s="138" t="s">
        <v>172</v>
      </c>
      <c r="AT2274" s="138" t="s">
        <v>167</v>
      </c>
      <c r="AU2274" s="138" t="s">
        <v>84</v>
      </c>
      <c r="AY2274" s="17" t="s">
        <v>165</v>
      </c>
      <c r="BE2274" s="139">
        <f t="shared" si="64"/>
        <v>0</v>
      </c>
      <c r="BF2274" s="139">
        <f t="shared" si="65"/>
        <v>0</v>
      </c>
      <c r="BG2274" s="139">
        <f t="shared" si="66"/>
        <v>0</v>
      </c>
      <c r="BH2274" s="139">
        <f t="shared" si="67"/>
        <v>0</v>
      </c>
      <c r="BI2274" s="139">
        <f t="shared" si="68"/>
        <v>0</v>
      </c>
      <c r="BJ2274" s="17" t="s">
        <v>14</v>
      </c>
      <c r="BK2274" s="139">
        <f t="shared" si="69"/>
        <v>0</v>
      </c>
      <c r="BL2274" s="17" t="s">
        <v>172</v>
      </c>
      <c r="BM2274" s="138" t="s">
        <v>2912</v>
      </c>
    </row>
    <row r="2275" spans="2:65" s="1" customFormat="1" ht="16.5" customHeight="1">
      <c r="B2275" s="32"/>
      <c r="C2275" s="127" t="s">
        <v>2913</v>
      </c>
      <c r="D2275" s="127" t="s">
        <v>167</v>
      </c>
      <c r="E2275" s="128" t="s">
        <v>2914</v>
      </c>
      <c r="F2275" s="129" t="s">
        <v>2727</v>
      </c>
      <c r="G2275" s="130" t="s">
        <v>700</v>
      </c>
      <c r="H2275" s="131">
        <v>298</v>
      </c>
      <c r="I2275" s="132"/>
      <c r="J2275" s="133">
        <f t="shared" si="60"/>
        <v>0</v>
      </c>
      <c r="K2275" s="129" t="s">
        <v>19</v>
      </c>
      <c r="L2275" s="32"/>
      <c r="M2275" s="134" t="s">
        <v>19</v>
      </c>
      <c r="N2275" s="135" t="s">
        <v>46</v>
      </c>
      <c r="P2275" s="136">
        <f t="shared" si="61"/>
        <v>0</v>
      </c>
      <c r="Q2275" s="136">
        <v>0</v>
      </c>
      <c r="R2275" s="136">
        <f t="shared" si="62"/>
        <v>0</v>
      </c>
      <c r="S2275" s="136">
        <v>0</v>
      </c>
      <c r="T2275" s="137">
        <f t="shared" si="63"/>
        <v>0</v>
      </c>
      <c r="AR2275" s="138" t="s">
        <v>172</v>
      </c>
      <c r="AT2275" s="138" t="s">
        <v>167</v>
      </c>
      <c r="AU2275" s="138" t="s">
        <v>84</v>
      </c>
      <c r="AY2275" s="17" t="s">
        <v>165</v>
      </c>
      <c r="BE2275" s="139">
        <f t="shared" si="64"/>
        <v>0</v>
      </c>
      <c r="BF2275" s="139">
        <f t="shared" si="65"/>
        <v>0</v>
      </c>
      <c r="BG2275" s="139">
        <f t="shared" si="66"/>
        <v>0</v>
      </c>
      <c r="BH2275" s="139">
        <f t="shared" si="67"/>
        <v>0</v>
      </c>
      <c r="BI2275" s="139">
        <f t="shared" si="68"/>
        <v>0</v>
      </c>
      <c r="BJ2275" s="17" t="s">
        <v>14</v>
      </c>
      <c r="BK2275" s="139">
        <f t="shared" si="69"/>
        <v>0</v>
      </c>
      <c r="BL2275" s="17" t="s">
        <v>172</v>
      </c>
      <c r="BM2275" s="138" t="s">
        <v>2915</v>
      </c>
    </row>
    <row r="2276" spans="2:65" s="1" customFormat="1" ht="16.5" customHeight="1">
      <c r="B2276" s="32"/>
      <c r="C2276" s="127" t="s">
        <v>2916</v>
      </c>
      <c r="D2276" s="127" t="s">
        <v>167</v>
      </c>
      <c r="E2276" s="128" t="s">
        <v>2917</v>
      </c>
      <c r="F2276" s="129" t="s">
        <v>2918</v>
      </c>
      <c r="G2276" s="130" t="s">
        <v>2919</v>
      </c>
      <c r="H2276" s="131">
        <v>8</v>
      </c>
      <c r="I2276" s="132"/>
      <c r="J2276" s="133">
        <f t="shared" si="60"/>
        <v>0</v>
      </c>
      <c r="K2276" s="129" t="s">
        <v>19</v>
      </c>
      <c r="L2276" s="32"/>
      <c r="M2276" s="134" t="s">
        <v>19</v>
      </c>
      <c r="N2276" s="135" t="s">
        <v>46</v>
      </c>
      <c r="P2276" s="136">
        <f t="shared" si="61"/>
        <v>0</v>
      </c>
      <c r="Q2276" s="136">
        <v>0</v>
      </c>
      <c r="R2276" s="136">
        <f t="shared" si="62"/>
        <v>0</v>
      </c>
      <c r="S2276" s="136">
        <v>0</v>
      </c>
      <c r="T2276" s="137">
        <f t="shared" si="63"/>
        <v>0</v>
      </c>
      <c r="AR2276" s="138" t="s">
        <v>172</v>
      </c>
      <c r="AT2276" s="138" t="s">
        <v>167</v>
      </c>
      <c r="AU2276" s="138" t="s">
        <v>84</v>
      </c>
      <c r="AY2276" s="17" t="s">
        <v>165</v>
      </c>
      <c r="BE2276" s="139">
        <f t="shared" si="64"/>
        <v>0</v>
      </c>
      <c r="BF2276" s="139">
        <f t="shared" si="65"/>
        <v>0</v>
      </c>
      <c r="BG2276" s="139">
        <f t="shared" si="66"/>
        <v>0</v>
      </c>
      <c r="BH2276" s="139">
        <f t="shared" si="67"/>
        <v>0</v>
      </c>
      <c r="BI2276" s="139">
        <f t="shared" si="68"/>
        <v>0</v>
      </c>
      <c r="BJ2276" s="17" t="s">
        <v>14</v>
      </c>
      <c r="BK2276" s="139">
        <f t="shared" si="69"/>
        <v>0</v>
      </c>
      <c r="BL2276" s="17" t="s">
        <v>172</v>
      </c>
      <c r="BM2276" s="138" t="s">
        <v>2920</v>
      </c>
    </row>
    <row r="2277" spans="2:65" s="1" customFormat="1" ht="16.5" customHeight="1">
      <c r="B2277" s="32"/>
      <c r="C2277" s="127" t="s">
        <v>2921</v>
      </c>
      <c r="D2277" s="127" t="s">
        <v>167</v>
      </c>
      <c r="E2277" s="128" t="s">
        <v>2922</v>
      </c>
      <c r="F2277" s="129" t="s">
        <v>2731</v>
      </c>
      <c r="G2277" s="130" t="s">
        <v>700</v>
      </c>
      <c r="H2277" s="131">
        <v>56</v>
      </c>
      <c r="I2277" s="132"/>
      <c r="J2277" s="133">
        <f t="shared" ref="J2277:J2302" si="70">ROUND(I2277*H2277,2)</f>
        <v>0</v>
      </c>
      <c r="K2277" s="129" t="s">
        <v>19</v>
      </c>
      <c r="L2277" s="32"/>
      <c r="M2277" s="134" t="s">
        <v>19</v>
      </c>
      <c r="N2277" s="135" t="s">
        <v>46</v>
      </c>
      <c r="P2277" s="136">
        <f t="shared" ref="P2277:P2302" si="71">O2277*H2277</f>
        <v>0</v>
      </c>
      <c r="Q2277" s="136">
        <v>0</v>
      </c>
      <c r="R2277" s="136">
        <f t="shared" ref="R2277:R2302" si="72">Q2277*H2277</f>
        <v>0</v>
      </c>
      <c r="S2277" s="136">
        <v>0</v>
      </c>
      <c r="T2277" s="137">
        <f t="shared" ref="T2277:T2302" si="73">S2277*H2277</f>
        <v>0</v>
      </c>
      <c r="AR2277" s="138" t="s">
        <v>172</v>
      </c>
      <c r="AT2277" s="138" t="s">
        <v>167</v>
      </c>
      <c r="AU2277" s="138" t="s">
        <v>84</v>
      </c>
      <c r="AY2277" s="17" t="s">
        <v>165</v>
      </c>
      <c r="BE2277" s="139">
        <f t="shared" ref="BE2277:BE2302" si="74">IF(N2277="základní",J2277,0)</f>
        <v>0</v>
      </c>
      <c r="BF2277" s="139">
        <f t="shared" ref="BF2277:BF2302" si="75">IF(N2277="snížená",J2277,0)</f>
        <v>0</v>
      </c>
      <c r="BG2277" s="139">
        <f t="shared" ref="BG2277:BG2302" si="76">IF(N2277="zákl. přenesená",J2277,0)</f>
        <v>0</v>
      </c>
      <c r="BH2277" s="139">
        <f t="shared" ref="BH2277:BH2302" si="77">IF(N2277="sníž. přenesená",J2277,0)</f>
        <v>0</v>
      </c>
      <c r="BI2277" s="139">
        <f t="shared" ref="BI2277:BI2302" si="78">IF(N2277="nulová",J2277,0)</f>
        <v>0</v>
      </c>
      <c r="BJ2277" s="17" t="s">
        <v>14</v>
      </c>
      <c r="BK2277" s="139">
        <f t="shared" ref="BK2277:BK2302" si="79">ROUND(I2277*H2277,2)</f>
        <v>0</v>
      </c>
      <c r="BL2277" s="17" t="s">
        <v>172</v>
      </c>
      <c r="BM2277" s="138" t="s">
        <v>2923</v>
      </c>
    </row>
    <row r="2278" spans="2:65" s="1" customFormat="1" ht="16.5" customHeight="1">
      <c r="B2278" s="32"/>
      <c r="C2278" s="127" t="s">
        <v>2924</v>
      </c>
      <c r="D2278" s="127" t="s">
        <v>167</v>
      </c>
      <c r="E2278" s="128" t="s">
        <v>2925</v>
      </c>
      <c r="F2278" s="129" t="s">
        <v>2723</v>
      </c>
      <c r="G2278" s="130" t="s">
        <v>700</v>
      </c>
      <c r="H2278" s="131">
        <v>98</v>
      </c>
      <c r="I2278" s="132"/>
      <c r="J2278" s="133">
        <f t="shared" si="70"/>
        <v>0</v>
      </c>
      <c r="K2278" s="129" t="s">
        <v>19</v>
      </c>
      <c r="L2278" s="32"/>
      <c r="M2278" s="134" t="s">
        <v>19</v>
      </c>
      <c r="N2278" s="135" t="s">
        <v>46</v>
      </c>
      <c r="P2278" s="136">
        <f t="shared" si="71"/>
        <v>0</v>
      </c>
      <c r="Q2278" s="136">
        <v>0</v>
      </c>
      <c r="R2278" s="136">
        <f t="shared" si="72"/>
        <v>0</v>
      </c>
      <c r="S2278" s="136">
        <v>0</v>
      </c>
      <c r="T2278" s="137">
        <f t="shared" si="73"/>
        <v>0</v>
      </c>
      <c r="AR2278" s="138" t="s">
        <v>172</v>
      </c>
      <c r="AT2278" s="138" t="s">
        <v>167</v>
      </c>
      <c r="AU2278" s="138" t="s">
        <v>84</v>
      </c>
      <c r="AY2278" s="17" t="s">
        <v>165</v>
      </c>
      <c r="BE2278" s="139">
        <f t="shared" si="74"/>
        <v>0</v>
      </c>
      <c r="BF2278" s="139">
        <f t="shared" si="75"/>
        <v>0</v>
      </c>
      <c r="BG2278" s="139">
        <f t="shared" si="76"/>
        <v>0</v>
      </c>
      <c r="BH2278" s="139">
        <f t="shared" si="77"/>
        <v>0</v>
      </c>
      <c r="BI2278" s="139">
        <f t="shared" si="78"/>
        <v>0</v>
      </c>
      <c r="BJ2278" s="17" t="s">
        <v>14</v>
      </c>
      <c r="BK2278" s="139">
        <f t="shared" si="79"/>
        <v>0</v>
      </c>
      <c r="BL2278" s="17" t="s">
        <v>172</v>
      </c>
      <c r="BM2278" s="138" t="s">
        <v>2926</v>
      </c>
    </row>
    <row r="2279" spans="2:65" s="1" customFormat="1" ht="16.5" customHeight="1">
      <c r="B2279" s="32"/>
      <c r="C2279" s="127" t="s">
        <v>2927</v>
      </c>
      <c r="D2279" s="127" t="s">
        <v>167</v>
      </c>
      <c r="E2279" s="128" t="s">
        <v>2928</v>
      </c>
      <c r="F2279" s="129" t="s">
        <v>2872</v>
      </c>
      <c r="G2279" s="130" t="s">
        <v>700</v>
      </c>
      <c r="H2279" s="131">
        <v>141</v>
      </c>
      <c r="I2279" s="132"/>
      <c r="J2279" s="133">
        <f t="shared" si="70"/>
        <v>0</v>
      </c>
      <c r="K2279" s="129" t="s">
        <v>19</v>
      </c>
      <c r="L2279" s="32"/>
      <c r="M2279" s="134" t="s">
        <v>19</v>
      </c>
      <c r="N2279" s="135" t="s">
        <v>46</v>
      </c>
      <c r="P2279" s="136">
        <f t="shared" si="71"/>
        <v>0</v>
      </c>
      <c r="Q2279" s="136">
        <v>0</v>
      </c>
      <c r="R2279" s="136">
        <f t="shared" si="72"/>
        <v>0</v>
      </c>
      <c r="S2279" s="136">
        <v>0</v>
      </c>
      <c r="T2279" s="137">
        <f t="shared" si="73"/>
        <v>0</v>
      </c>
      <c r="AR2279" s="138" t="s">
        <v>172</v>
      </c>
      <c r="AT2279" s="138" t="s">
        <v>167</v>
      </c>
      <c r="AU2279" s="138" t="s">
        <v>84</v>
      </c>
      <c r="AY2279" s="17" t="s">
        <v>165</v>
      </c>
      <c r="BE2279" s="139">
        <f t="shared" si="74"/>
        <v>0</v>
      </c>
      <c r="BF2279" s="139">
        <f t="shared" si="75"/>
        <v>0</v>
      </c>
      <c r="BG2279" s="139">
        <f t="shared" si="76"/>
        <v>0</v>
      </c>
      <c r="BH2279" s="139">
        <f t="shared" si="77"/>
        <v>0</v>
      </c>
      <c r="BI2279" s="139">
        <f t="shared" si="78"/>
        <v>0</v>
      </c>
      <c r="BJ2279" s="17" t="s">
        <v>14</v>
      </c>
      <c r="BK2279" s="139">
        <f t="shared" si="79"/>
        <v>0</v>
      </c>
      <c r="BL2279" s="17" t="s">
        <v>172</v>
      </c>
      <c r="BM2279" s="138" t="s">
        <v>2929</v>
      </c>
    </row>
    <row r="2280" spans="2:65" s="1" customFormat="1" ht="16.5" customHeight="1">
      <c r="B2280" s="32"/>
      <c r="C2280" s="127" t="s">
        <v>2930</v>
      </c>
      <c r="D2280" s="127" t="s">
        <v>167</v>
      </c>
      <c r="E2280" s="128" t="s">
        <v>2931</v>
      </c>
      <c r="F2280" s="129" t="s">
        <v>2707</v>
      </c>
      <c r="G2280" s="130" t="s">
        <v>700</v>
      </c>
      <c r="H2280" s="131">
        <v>197</v>
      </c>
      <c r="I2280" s="132"/>
      <c r="J2280" s="133">
        <f t="shared" si="70"/>
        <v>0</v>
      </c>
      <c r="K2280" s="129" t="s">
        <v>19</v>
      </c>
      <c r="L2280" s="32"/>
      <c r="M2280" s="134" t="s">
        <v>19</v>
      </c>
      <c r="N2280" s="135" t="s">
        <v>46</v>
      </c>
      <c r="P2280" s="136">
        <f t="shared" si="71"/>
        <v>0</v>
      </c>
      <c r="Q2280" s="136">
        <v>0</v>
      </c>
      <c r="R2280" s="136">
        <f t="shared" si="72"/>
        <v>0</v>
      </c>
      <c r="S2280" s="136">
        <v>0</v>
      </c>
      <c r="T2280" s="137">
        <f t="shared" si="73"/>
        <v>0</v>
      </c>
      <c r="AR2280" s="138" t="s">
        <v>172</v>
      </c>
      <c r="AT2280" s="138" t="s">
        <v>167</v>
      </c>
      <c r="AU2280" s="138" t="s">
        <v>84</v>
      </c>
      <c r="AY2280" s="17" t="s">
        <v>165</v>
      </c>
      <c r="BE2280" s="139">
        <f t="shared" si="74"/>
        <v>0</v>
      </c>
      <c r="BF2280" s="139">
        <f t="shared" si="75"/>
        <v>0</v>
      </c>
      <c r="BG2280" s="139">
        <f t="shared" si="76"/>
        <v>0</v>
      </c>
      <c r="BH2280" s="139">
        <f t="shared" si="77"/>
        <v>0</v>
      </c>
      <c r="BI2280" s="139">
        <f t="shared" si="78"/>
        <v>0</v>
      </c>
      <c r="BJ2280" s="17" t="s">
        <v>14</v>
      </c>
      <c r="BK2280" s="139">
        <f t="shared" si="79"/>
        <v>0</v>
      </c>
      <c r="BL2280" s="17" t="s">
        <v>172</v>
      </c>
      <c r="BM2280" s="138" t="s">
        <v>2932</v>
      </c>
    </row>
    <row r="2281" spans="2:65" s="1" customFormat="1" ht="16.5" customHeight="1">
      <c r="B2281" s="32"/>
      <c r="C2281" s="127" t="s">
        <v>2933</v>
      </c>
      <c r="D2281" s="127" t="s">
        <v>167</v>
      </c>
      <c r="E2281" s="128" t="s">
        <v>2934</v>
      </c>
      <c r="F2281" s="129" t="s">
        <v>2711</v>
      </c>
      <c r="G2281" s="130" t="s">
        <v>700</v>
      </c>
      <c r="H2281" s="131">
        <v>119</v>
      </c>
      <c r="I2281" s="132"/>
      <c r="J2281" s="133">
        <f t="shared" si="70"/>
        <v>0</v>
      </c>
      <c r="K2281" s="129" t="s">
        <v>19</v>
      </c>
      <c r="L2281" s="32"/>
      <c r="M2281" s="134" t="s">
        <v>19</v>
      </c>
      <c r="N2281" s="135" t="s">
        <v>46</v>
      </c>
      <c r="P2281" s="136">
        <f t="shared" si="71"/>
        <v>0</v>
      </c>
      <c r="Q2281" s="136">
        <v>0</v>
      </c>
      <c r="R2281" s="136">
        <f t="shared" si="72"/>
        <v>0</v>
      </c>
      <c r="S2281" s="136">
        <v>0</v>
      </c>
      <c r="T2281" s="137">
        <f t="shared" si="73"/>
        <v>0</v>
      </c>
      <c r="AR2281" s="138" t="s">
        <v>172</v>
      </c>
      <c r="AT2281" s="138" t="s">
        <v>167</v>
      </c>
      <c r="AU2281" s="138" t="s">
        <v>84</v>
      </c>
      <c r="AY2281" s="17" t="s">
        <v>165</v>
      </c>
      <c r="BE2281" s="139">
        <f t="shared" si="74"/>
        <v>0</v>
      </c>
      <c r="BF2281" s="139">
        <f t="shared" si="75"/>
        <v>0</v>
      </c>
      <c r="BG2281" s="139">
        <f t="shared" si="76"/>
        <v>0</v>
      </c>
      <c r="BH2281" s="139">
        <f t="shared" si="77"/>
        <v>0</v>
      </c>
      <c r="BI2281" s="139">
        <f t="shared" si="78"/>
        <v>0</v>
      </c>
      <c r="BJ2281" s="17" t="s">
        <v>14</v>
      </c>
      <c r="BK2281" s="139">
        <f t="shared" si="79"/>
        <v>0</v>
      </c>
      <c r="BL2281" s="17" t="s">
        <v>172</v>
      </c>
      <c r="BM2281" s="138" t="s">
        <v>2935</v>
      </c>
    </row>
    <row r="2282" spans="2:65" s="1" customFormat="1" ht="16.5" customHeight="1">
      <c r="B2282" s="32"/>
      <c r="C2282" s="127" t="s">
        <v>2936</v>
      </c>
      <c r="D2282" s="127" t="s">
        <v>167</v>
      </c>
      <c r="E2282" s="128" t="s">
        <v>2937</v>
      </c>
      <c r="F2282" s="129" t="s">
        <v>2715</v>
      </c>
      <c r="G2282" s="130" t="s">
        <v>700</v>
      </c>
      <c r="H2282" s="131">
        <v>219</v>
      </c>
      <c r="I2282" s="132"/>
      <c r="J2282" s="133">
        <f t="shared" si="70"/>
        <v>0</v>
      </c>
      <c r="K2282" s="129" t="s">
        <v>19</v>
      </c>
      <c r="L2282" s="32"/>
      <c r="M2282" s="134" t="s">
        <v>19</v>
      </c>
      <c r="N2282" s="135" t="s">
        <v>46</v>
      </c>
      <c r="P2282" s="136">
        <f t="shared" si="71"/>
        <v>0</v>
      </c>
      <c r="Q2282" s="136">
        <v>0</v>
      </c>
      <c r="R2282" s="136">
        <f t="shared" si="72"/>
        <v>0</v>
      </c>
      <c r="S2282" s="136">
        <v>0</v>
      </c>
      <c r="T2282" s="137">
        <f t="shared" si="73"/>
        <v>0</v>
      </c>
      <c r="AR2282" s="138" t="s">
        <v>172</v>
      </c>
      <c r="AT2282" s="138" t="s">
        <v>167</v>
      </c>
      <c r="AU2282" s="138" t="s">
        <v>84</v>
      </c>
      <c r="AY2282" s="17" t="s">
        <v>165</v>
      </c>
      <c r="BE2282" s="139">
        <f t="shared" si="74"/>
        <v>0</v>
      </c>
      <c r="BF2282" s="139">
        <f t="shared" si="75"/>
        <v>0</v>
      </c>
      <c r="BG2282" s="139">
        <f t="shared" si="76"/>
        <v>0</v>
      </c>
      <c r="BH2282" s="139">
        <f t="shared" si="77"/>
        <v>0</v>
      </c>
      <c r="BI2282" s="139">
        <f t="shared" si="78"/>
        <v>0</v>
      </c>
      <c r="BJ2282" s="17" t="s">
        <v>14</v>
      </c>
      <c r="BK2282" s="139">
        <f t="shared" si="79"/>
        <v>0</v>
      </c>
      <c r="BL2282" s="17" t="s">
        <v>172</v>
      </c>
      <c r="BM2282" s="138" t="s">
        <v>2938</v>
      </c>
    </row>
    <row r="2283" spans="2:65" s="1" customFormat="1" ht="16.5" customHeight="1">
      <c r="B2283" s="32"/>
      <c r="C2283" s="127" t="s">
        <v>2939</v>
      </c>
      <c r="D2283" s="127" t="s">
        <v>167</v>
      </c>
      <c r="E2283" s="128" t="s">
        <v>2940</v>
      </c>
      <c r="F2283" s="129" t="s">
        <v>2719</v>
      </c>
      <c r="G2283" s="130" t="s">
        <v>700</v>
      </c>
      <c r="H2283" s="131">
        <v>121</v>
      </c>
      <c r="I2283" s="132"/>
      <c r="J2283" s="133">
        <f t="shared" si="70"/>
        <v>0</v>
      </c>
      <c r="K2283" s="129" t="s">
        <v>19</v>
      </c>
      <c r="L2283" s="32"/>
      <c r="M2283" s="134" t="s">
        <v>19</v>
      </c>
      <c r="N2283" s="135" t="s">
        <v>46</v>
      </c>
      <c r="P2283" s="136">
        <f t="shared" si="71"/>
        <v>0</v>
      </c>
      <c r="Q2283" s="136">
        <v>0</v>
      </c>
      <c r="R2283" s="136">
        <f t="shared" si="72"/>
        <v>0</v>
      </c>
      <c r="S2283" s="136">
        <v>0</v>
      </c>
      <c r="T2283" s="137">
        <f t="shared" si="73"/>
        <v>0</v>
      </c>
      <c r="AR2283" s="138" t="s">
        <v>172</v>
      </c>
      <c r="AT2283" s="138" t="s">
        <v>167</v>
      </c>
      <c r="AU2283" s="138" t="s">
        <v>84</v>
      </c>
      <c r="AY2283" s="17" t="s">
        <v>165</v>
      </c>
      <c r="BE2283" s="139">
        <f t="shared" si="74"/>
        <v>0</v>
      </c>
      <c r="BF2283" s="139">
        <f t="shared" si="75"/>
        <v>0</v>
      </c>
      <c r="BG2283" s="139">
        <f t="shared" si="76"/>
        <v>0</v>
      </c>
      <c r="BH2283" s="139">
        <f t="shared" si="77"/>
        <v>0</v>
      </c>
      <c r="BI2283" s="139">
        <f t="shared" si="78"/>
        <v>0</v>
      </c>
      <c r="BJ2283" s="17" t="s">
        <v>14</v>
      </c>
      <c r="BK2283" s="139">
        <f t="shared" si="79"/>
        <v>0</v>
      </c>
      <c r="BL2283" s="17" t="s">
        <v>172</v>
      </c>
      <c r="BM2283" s="138" t="s">
        <v>2941</v>
      </c>
    </row>
    <row r="2284" spans="2:65" s="1" customFormat="1" ht="16.5" customHeight="1">
      <c r="B2284" s="32"/>
      <c r="C2284" s="127" t="s">
        <v>2942</v>
      </c>
      <c r="D2284" s="127" t="s">
        <v>167</v>
      </c>
      <c r="E2284" s="128" t="s">
        <v>2943</v>
      </c>
      <c r="F2284" s="129" t="s">
        <v>2698</v>
      </c>
      <c r="G2284" s="130" t="s">
        <v>2699</v>
      </c>
      <c r="H2284" s="131">
        <v>62</v>
      </c>
      <c r="I2284" s="132"/>
      <c r="J2284" s="133">
        <f t="shared" si="70"/>
        <v>0</v>
      </c>
      <c r="K2284" s="129" t="s">
        <v>19</v>
      </c>
      <c r="L2284" s="32"/>
      <c r="M2284" s="134" t="s">
        <v>19</v>
      </c>
      <c r="N2284" s="135" t="s">
        <v>46</v>
      </c>
      <c r="P2284" s="136">
        <f t="shared" si="71"/>
        <v>0</v>
      </c>
      <c r="Q2284" s="136">
        <v>0</v>
      </c>
      <c r="R2284" s="136">
        <f t="shared" si="72"/>
        <v>0</v>
      </c>
      <c r="S2284" s="136">
        <v>0</v>
      </c>
      <c r="T2284" s="137">
        <f t="shared" si="73"/>
        <v>0</v>
      </c>
      <c r="AR2284" s="138" t="s">
        <v>172</v>
      </c>
      <c r="AT2284" s="138" t="s">
        <v>167</v>
      </c>
      <c r="AU2284" s="138" t="s">
        <v>84</v>
      </c>
      <c r="AY2284" s="17" t="s">
        <v>165</v>
      </c>
      <c r="BE2284" s="139">
        <f t="shared" si="74"/>
        <v>0</v>
      </c>
      <c r="BF2284" s="139">
        <f t="shared" si="75"/>
        <v>0</v>
      </c>
      <c r="BG2284" s="139">
        <f t="shared" si="76"/>
        <v>0</v>
      </c>
      <c r="BH2284" s="139">
        <f t="shared" si="77"/>
        <v>0</v>
      </c>
      <c r="BI2284" s="139">
        <f t="shared" si="78"/>
        <v>0</v>
      </c>
      <c r="BJ2284" s="17" t="s">
        <v>14</v>
      </c>
      <c r="BK2284" s="139">
        <f t="shared" si="79"/>
        <v>0</v>
      </c>
      <c r="BL2284" s="17" t="s">
        <v>172</v>
      </c>
      <c r="BM2284" s="138" t="s">
        <v>2944</v>
      </c>
    </row>
    <row r="2285" spans="2:65" s="1" customFormat="1" ht="16.5" customHeight="1">
      <c r="B2285" s="32"/>
      <c r="C2285" s="127" t="s">
        <v>2945</v>
      </c>
      <c r="D2285" s="127" t="s">
        <v>167</v>
      </c>
      <c r="E2285" s="128" t="s">
        <v>2946</v>
      </c>
      <c r="F2285" s="129" t="s">
        <v>2703</v>
      </c>
      <c r="G2285" s="130" t="s">
        <v>2699</v>
      </c>
      <c r="H2285" s="131">
        <v>3</v>
      </c>
      <c r="I2285" s="132"/>
      <c r="J2285" s="133">
        <f t="shared" si="70"/>
        <v>0</v>
      </c>
      <c r="K2285" s="129" t="s">
        <v>19</v>
      </c>
      <c r="L2285" s="32"/>
      <c r="M2285" s="134" t="s">
        <v>19</v>
      </c>
      <c r="N2285" s="135" t="s">
        <v>46</v>
      </c>
      <c r="P2285" s="136">
        <f t="shared" si="71"/>
        <v>0</v>
      </c>
      <c r="Q2285" s="136">
        <v>0</v>
      </c>
      <c r="R2285" s="136">
        <f t="shared" si="72"/>
        <v>0</v>
      </c>
      <c r="S2285" s="136">
        <v>0</v>
      </c>
      <c r="T2285" s="137">
        <f t="shared" si="73"/>
        <v>0</v>
      </c>
      <c r="AR2285" s="138" t="s">
        <v>172</v>
      </c>
      <c r="AT2285" s="138" t="s">
        <v>167</v>
      </c>
      <c r="AU2285" s="138" t="s">
        <v>84</v>
      </c>
      <c r="AY2285" s="17" t="s">
        <v>165</v>
      </c>
      <c r="BE2285" s="139">
        <f t="shared" si="74"/>
        <v>0</v>
      </c>
      <c r="BF2285" s="139">
        <f t="shared" si="75"/>
        <v>0</v>
      </c>
      <c r="BG2285" s="139">
        <f t="shared" si="76"/>
        <v>0</v>
      </c>
      <c r="BH2285" s="139">
        <f t="shared" si="77"/>
        <v>0</v>
      </c>
      <c r="BI2285" s="139">
        <f t="shared" si="78"/>
        <v>0</v>
      </c>
      <c r="BJ2285" s="17" t="s">
        <v>14</v>
      </c>
      <c r="BK2285" s="139">
        <f t="shared" si="79"/>
        <v>0</v>
      </c>
      <c r="BL2285" s="17" t="s">
        <v>172</v>
      </c>
      <c r="BM2285" s="138" t="s">
        <v>2947</v>
      </c>
    </row>
    <row r="2286" spans="2:65" s="1" customFormat="1" ht="24.15" customHeight="1">
      <c r="B2286" s="32"/>
      <c r="C2286" s="127" t="s">
        <v>2948</v>
      </c>
      <c r="D2286" s="127" t="s">
        <v>167</v>
      </c>
      <c r="E2286" s="128" t="s">
        <v>2949</v>
      </c>
      <c r="F2286" s="129" t="s">
        <v>2840</v>
      </c>
      <c r="G2286" s="130" t="s">
        <v>2699</v>
      </c>
      <c r="H2286" s="131">
        <v>31</v>
      </c>
      <c r="I2286" s="132"/>
      <c r="J2286" s="133">
        <f t="shared" si="70"/>
        <v>0</v>
      </c>
      <c r="K2286" s="129" t="s">
        <v>19</v>
      </c>
      <c r="L2286" s="32"/>
      <c r="M2286" s="134" t="s">
        <v>19</v>
      </c>
      <c r="N2286" s="135" t="s">
        <v>46</v>
      </c>
      <c r="P2286" s="136">
        <f t="shared" si="71"/>
        <v>0</v>
      </c>
      <c r="Q2286" s="136">
        <v>0</v>
      </c>
      <c r="R2286" s="136">
        <f t="shared" si="72"/>
        <v>0</v>
      </c>
      <c r="S2286" s="136">
        <v>0</v>
      </c>
      <c r="T2286" s="137">
        <f t="shared" si="73"/>
        <v>0</v>
      </c>
      <c r="AR2286" s="138" t="s">
        <v>172</v>
      </c>
      <c r="AT2286" s="138" t="s">
        <v>167</v>
      </c>
      <c r="AU2286" s="138" t="s">
        <v>84</v>
      </c>
      <c r="AY2286" s="17" t="s">
        <v>165</v>
      </c>
      <c r="BE2286" s="139">
        <f t="shared" si="74"/>
        <v>0</v>
      </c>
      <c r="BF2286" s="139">
        <f t="shared" si="75"/>
        <v>0</v>
      </c>
      <c r="BG2286" s="139">
        <f t="shared" si="76"/>
        <v>0</v>
      </c>
      <c r="BH2286" s="139">
        <f t="shared" si="77"/>
        <v>0</v>
      </c>
      <c r="BI2286" s="139">
        <f t="shared" si="78"/>
        <v>0</v>
      </c>
      <c r="BJ2286" s="17" t="s">
        <v>14</v>
      </c>
      <c r="BK2286" s="139">
        <f t="shared" si="79"/>
        <v>0</v>
      </c>
      <c r="BL2286" s="17" t="s">
        <v>172</v>
      </c>
      <c r="BM2286" s="138" t="s">
        <v>2950</v>
      </c>
    </row>
    <row r="2287" spans="2:65" s="1" customFormat="1" ht="24.15" customHeight="1">
      <c r="B2287" s="32"/>
      <c r="C2287" s="127" t="s">
        <v>2951</v>
      </c>
      <c r="D2287" s="127" t="s">
        <v>167</v>
      </c>
      <c r="E2287" s="128" t="s">
        <v>2952</v>
      </c>
      <c r="F2287" s="129" t="s">
        <v>2844</v>
      </c>
      <c r="G2287" s="130" t="s">
        <v>2699</v>
      </c>
      <c r="H2287" s="131">
        <v>4</v>
      </c>
      <c r="I2287" s="132"/>
      <c r="J2287" s="133">
        <f t="shared" si="70"/>
        <v>0</v>
      </c>
      <c r="K2287" s="129" t="s">
        <v>19</v>
      </c>
      <c r="L2287" s="32"/>
      <c r="M2287" s="134" t="s">
        <v>19</v>
      </c>
      <c r="N2287" s="135" t="s">
        <v>46</v>
      </c>
      <c r="P2287" s="136">
        <f t="shared" si="71"/>
        <v>0</v>
      </c>
      <c r="Q2287" s="136">
        <v>0</v>
      </c>
      <c r="R2287" s="136">
        <f t="shared" si="72"/>
        <v>0</v>
      </c>
      <c r="S2287" s="136">
        <v>0</v>
      </c>
      <c r="T2287" s="137">
        <f t="shared" si="73"/>
        <v>0</v>
      </c>
      <c r="AR2287" s="138" t="s">
        <v>172</v>
      </c>
      <c r="AT2287" s="138" t="s">
        <v>167</v>
      </c>
      <c r="AU2287" s="138" t="s">
        <v>84</v>
      </c>
      <c r="AY2287" s="17" t="s">
        <v>165</v>
      </c>
      <c r="BE2287" s="139">
        <f t="shared" si="74"/>
        <v>0</v>
      </c>
      <c r="BF2287" s="139">
        <f t="shared" si="75"/>
        <v>0</v>
      </c>
      <c r="BG2287" s="139">
        <f t="shared" si="76"/>
        <v>0</v>
      </c>
      <c r="BH2287" s="139">
        <f t="shared" si="77"/>
        <v>0</v>
      </c>
      <c r="BI2287" s="139">
        <f t="shared" si="78"/>
        <v>0</v>
      </c>
      <c r="BJ2287" s="17" t="s">
        <v>14</v>
      </c>
      <c r="BK2287" s="139">
        <f t="shared" si="79"/>
        <v>0</v>
      </c>
      <c r="BL2287" s="17" t="s">
        <v>172</v>
      </c>
      <c r="BM2287" s="138" t="s">
        <v>2953</v>
      </c>
    </row>
    <row r="2288" spans="2:65" s="1" customFormat="1" ht="16.5" customHeight="1">
      <c r="B2288" s="32"/>
      <c r="C2288" s="127" t="s">
        <v>2954</v>
      </c>
      <c r="D2288" s="127" t="s">
        <v>167</v>
      </c>
      <c r="E2288" s="128" t="s">
        <v>2955</v>
      </c>
      <c r="F2288" s="129" t="s">
        <v>2832</v>
      </c>
      <c r="G2288" s="130" t="s">
        <v>2699</v>
      </c>
      <c r="H2288" s="131">
        <v>3</v>
      </c>
      <c r="I2288" s="132"/>
      <c r="J2288" s="133">
        <f t="shared" si="70"/>
        <v>0</v>
      </c>
      <c r="K2288" s="129" t="s">
        <v>19</v>
      </c>
      <c r="L2288" s="32"/>
      <c r="M2288" s="134" t="s">
        <v>19</v>
      </c>
      <c r="N2288" s="135" t="s">
        <v>46</v>
      </c>
      <c r="P2288" s="136">
        <f t="shared" si="71"/>
        <v>0</v>
      </c>
      <c r="Q2288" s="136">
        <v>0</v>
      </c>
      <c r="R2288" s="136">
        <f t="shared" si="72"/>
        <v>0</v>
      </c>
      <c r="S2288" s="136">
        <v>0</v>
      </c>
      <c r="T2288" s="137">
        <f t="shared" si="73"/>
        <v>0</v>
      </c>
      <c r="AR2288" s="138" t="s">
        <v>172</v>
      </c>
      <c r="AT2288" s="138" t="s">
        <v>167</v>
      </c>
      <c r="AU2288" s="138" t="s">
        <v>84</v>
      </c>
      <c r="AY2288" s="17" t="s">
        <v>165</v>
      </c>
      <c r="BE2288" s="139">
        <f t="shared" si="74"/>
        <v>0</v>
      </c>
      <c r="BF2288" s="139">
        <f t="shared" si="75"/>
        <v>0</v>
      </c>
      <c r="BG2288" s="139">
        <f t="shared" si="76"/>
        <v>0</v>
      </c>
      <c r="BH2288" s="139">
        <f t="shared" si="77"/>
        <v>0</v>
      </c>
      <c r="BI2288" s="139">
        <f t="shared" si="78"/>
        <v>0</v>
      </c>
      <c r="BJ2288" s="17" t="s">
        <v>14</v>
      </c>
      <c r="BK2288" s="139">
        <f t="shared" si="79"/>
        <v>0</v>
      </c>
      <c r="BL2288" s="17" t="s">
        <v>172</v>
      </c>
      <c r="BM2288" s="138" t="s">
        <v>2956</v>
      </c>
    </row>
    <row r="2289" spans="2:65" s="1" customFormat="1" ht="16.5" customHeight="1">
      <c r="B2289" s="32"/>
      <c r="C2289" s="127" t="s">
        <v>2957</v>
      </c>
      <c r="D2289" s="127" t="s">
        <v>167</v>
      </c>
      <c r="E2289" s="128" t="s">
        <v>2958</v>
      </c>
      <c r="F2289" s="129" t="s">
        <v>2836</v>
      </c>
      <c r="G2289" s="130" t="s">
        <v>2699</v>
      </c>
      <c r="H2289" s="131">
        <v>2</v>
      </c>
      <c r="I2289" s="132"/>
      <c r="J2289" s="133">
        <f t="shared" si="70"/>
        <v>0</v>
      </c>
      <c r="K2289" s="129" t="s">
        <v>19</v>
      </c>
      <c r="L2289" s="32"/>
      <c r="M2289" s="134" t="s">
        <v>19</v>
      </c>
      <c r="N2289" s="135" t="s">
        <v>46</v>
      </c>
      <c r="P2289" s="136">
        <f t="shared" si="71"/>
        <v>0</v>
      </c>
      <c r="Q2289" s="136">
        <v>0</v>
      </c>
      <c r="R2289" s="136">
        <f t="shared" si="72"/>
        <v>0</v>
      </c>
      <c r="S2289" s="136">
        <v>0</v>
      </c>
      <c r="T2289" s="137">
        <f t="shared" si="73"/>
        <v>0</v>
      </c>
      <c r="AR2289" s="138" t="s">
        <v>172</v>
      </c>
      <c r="AT2289" s="138" t="s">
        <v>167</v>
      </c>
      <c r="AU2289" s="138" t="s">
        <v>84</v>
      </c>
      <c r="AY2289" s="17" t="s">
        <v>165</v>
      </c>
      <c r="BE2289" s="139">
        <f t="shared" si="74"/>
        <v>0</v>
      </c>
      <c r="BF2289" s="139">
        <f t="shared" si="75"/>
        <v>0</v>
      </c>
      <c r="BG2289" s="139">
        <f t="shared" si="76"/>
        <v>0</v>
      </c>
      <c r="BH2289" s="139">
        <f t="shared" si="77"/>
        <v>0</v>
      </c>
      <c r="BI2289" s="139">
        <f t="shared" si="78"/>
        <v>0</v>
      </c>
      <c r="BJ2289" s="17" t="s">
        <v>14</v>
      </c>
      <c r="BK2289" s="139">
        <f t="shared" si="79"/>
        <v>0</v>
      </c>
      <c r="BL2289" s="17" t="s">
        <v>172</v>
      </c>
      <c r="BM2289" s="138" t="s">
        <v>2959</v>
      </c>
    </row>
    <row r="2290" spans="2:65" s="1" customFormat="1" ht="16.5" customHeight="1">
      <c r="B2290" s="32"/>
      <c r="C2290" s="127" t="s">
        <v>2960</v>
      </c>
      <c r="D2290" s="127" t="s">
        <v>167</v>
      </c>
      <c r="E2290" s="128" t="s">
        <v>2961</v>
      </c>
      <c r="F2290" s="129" t="s">
        <v>2962</v>
      </c>
      <c r="G2290" s="130" t="s">
        <v>2699</v>
      </c>
      <c r="H2290" s="131">
        <v>5</v>
      </c>
      <c r="I2290" s="132"/>
      <c r="J2290" s="133">
        <f t="shared" si="70"/>
        <v>0</v>
      </c>
      <c r="K2290" s="129" t="s">
        <v>19</v>
      </c>
      <c r="L2290" s="32"/>
      <c r="M2290" s="134" t="s">
        <v>19</v>
      </c>
      <c r="N2290" s="135" t="s">
        <v>46</v>
      </c>
      <c r="P2290" s="136">
        <f t="shared" si="71"/>
        <v>0</v>
      </c>
      <c r="Q2290" s="136">
        <v>0</v>
      </c>
      <c r="R2290" s="136">
        <f t="shared" si="72"/>
        <v>0</v>
      </c>
      <c r="S2290" s="136">
        <v>0</v>
      </c>
      <c r="T2290" s="137">
        <f t="shared" si="73"/>
        <v>0</v>
      </c>
      <c r="AR2290" s="138" t="s">
        <v>172</v>
      </c>
      <c r="AT2290" s="138" t="s">
        <v>167</v>
      </c>
      <c r="AU2290" s="138" t="s">
        <v>84</v>
      </c>
      <c r="AY2290" s="17" t="s">
        <v>165</v>
      </c>
      <c r="BE2290" s="139">
        <f t="shared" si="74"/>
        <v>0</v>
      </c>
      <c r="BF2290" s="139">
        <f t="shared" si="75"/>
        <v>0</v>
      </c>
      <c r="BG2290" s="139">
        <f t="shared" si="76"/>
        <v>0</v>
      </c>
      <c r="BH2290" s="139">
        <f t="shared" si="77"/>
        <v>0</v>
      </c>
      <c r="BI2290" s="139">
        <f t="shared" si="78"/>
        <v>0</v>
      </c>
      <c r="BJ2290" s="17" t="s">
        <v>14</v>
      </c>
      <c r="BK2290" s="139">
        <f t="shared" si="79"/>
        <v>0</v>
      </c>
      <c r="BL2290" s="17" t="s">
        <v>172</v>
      </c>
      <c r="BM2290" s="138" t="s">
        <v>2963</v>
      </c>
    </row>
    <row r="2291" spans="2:65" s="1" customFormat="1" ht="16.5" customHeight="1">
      <c r="B2291" s="32"/>
      <c r="C2291" s="127" t="s">
        <v>2964</v>
      </c>
      <c r="D2291" s="127" t="s">
        <v>167</v>
      </c>
      <c r="E2291" s="128" t="s">
        <v>2965</v>
      </c>
      <c r="F2291" s="129" t="s">
        <v>2966</v>
      </c>
      <c r="G2291" s="130" t="s">
        <v>2699</v>
      </c>
      <c r="H2291" s="131">
        <v>26</v>
      </c>
      <c r="I2291" s="132"/>
      <c r="J2291" s="133">
        <f t="shared" si="70"/>
        <v>0</v>
      </c>
      <c r="K2291" s="129" t="s">
        <v>19</v>
      </c>
      <c r="L2291" s="32"/>
      <c r="M2291" s="134" t="s">
        <v>19</v>
      </c>
      <c r="N2291" s="135" t="s">
        <v>46</v>
      </c>
      <c r="P2291" s="136">
        <f t="shared" si="71"/>
        <v>0</v>
      </c>
      <c r="Q2291" s="136">
        <v>0</v>
      </c>
      <c r="R2291" s="136">
        <f t="shared" si="72"/>
        <v>0</v>
      </c>
      <c r="S2291" s="136">
        <v>0</v>
      </c>
      <c r="T2291" s="137">
        <f t="shared" si="73"/>
        <v>0</v>
      </c>
      <c r="AR2291" s="138" t="s">
        <v>172</v>
      </c>
      <c r="AT2291" s="138" t="s">
        <v>167</v>
      </c>
      <c r="AU2291" s="138" t="s">
        <v>84</v>
      </c>
      <c r="AY2291" s="17" t="s">
        <v>165</v>
      </c>
      <c r="BE2291" s="139">
        <f t="shared" si="74"/>
        <v>0</v>
      </c>
      <c r="BF2291" s="139">
        <f t="shared" si="75"/>
        <v>0</v>
      </c>
      <c r="BG2291" s="139">
        <f t="shared" si="76"/>
        <v>0</v>
      </c>
      <c r="BH2291" s="139">
        <f t="shared" si="77"/>
        <v>0</v>
      </c>
      <c r="BI2291" s="139">
        <f t="shared" si="78"/>
        <v>0</v>
      </c>
      <c r="BJ2291" s="17" t="s">
        <v>14</v>
      </c>
      <c r="BK2291" s="139">
        <f t="shared" si="79"/>
        <v>0</v>
      </c>
      <c r="BL2291" s="17" t="s">
        <v>172</v>
      </c>
      <c r="BM2291" s="138" t="s">
        <v>2967</v>
      </c>
    </row>
    <row r="2292" spans="2:65" s="1" customFormat="1" ht="16.5" customHeight="1">
      <c r="B2292" s="32"/>
      <c r="C2292" s="127" t="s">
        <v>2968</v>
      </c>
      <c r="D2292" s="127" t="s">
        <v>167</v>
      </c>
      <c r="E2292" s="128" t="s">
        <v>2969</v>
      </c>
      <c r="F2292" s="129" t="s">
        <v>2970</v>
      </c>
      <c r="G2292" s="130" t="s">
        <v>2699</v>
      </c>
      <c r="H2292" s="131">
        <v>3</v>
      </c>
      <c r="I2292" s="132"/>
      <c r="J2292" s="133">
        <f t="shared" si="70"/>
        <v>0</v>
      </c>
      <c r="K2292" s="129" t="s">
        <v>19</v>
      </c>
      <c r="L2292" s="32"/>
      <c r="M2292" s="134" t="s">
        <v>19</v>
      </c>
      <c r="N2292" s="135" t="s">
        <v>46</v>
      </c>
      <c r="P2292" s="136">
        <f t="shared" si="71"/>
        <v>0</v>
      </c>
      <c r="Q2292" s="136">
        <v>0</v>
      </c>
      <c r="R2292" s="136">
        <f t="shared" si="72"/>
        <v>0</v>
      </c>
      <c r="S2292" s="136">
        <v>0</v>
      </c>
      <c r="T2292" s="137">
        <f t="shared" si="73"/>
        <v>0</v>
      </c>
      <c r="AR2292" s="138" t="s">
        <v>172</v>
      </c>
      <c r="AT2292" s="138" t="s">
        <v>167</v>
      </c>
      <c r="AU2292" s="138" t="s">
        <v>84</v>
      </c>
      <c r="AY2292" s="17" t="s">
        <v>165</v>
      </c>
      <c r="BE2292" s="139">
        <f t="shared" si="74"/>
        <v>0</v>
      </c>
      <c r="BF2292" s="139">
        <f t="shared" si="75"/>
        <v>0</v>
      </c>
      <c r="BG2292" s="139">
        <f t="shared" si="76"/>
        <v>0</v>
      </c>
      <c r="BH2292" s="139">
        <f t="shared" si="77"/>
        <v>0</v>
      </c>
      <c r="BI2292" s="139">
        <f t="shared" si="78"/>
        <v>0</v>
      </c>
      <c r="BJ2292" s="17" t="s">
        <v>14</v>
      </c>
      <c r="BK2292" s="139">
        <f t="shared" si="79"/>
        <v>0</v>
      </c>
      <c r="BL2292" s="17" t="s">
        <v>172</v>
      </c>
      <c r="BM2292" s="138" t="s">
        <v>2971</v>
      </c>
    </row>
    <row r="2293" spans="2:65" s="1" customFormat="1" ht="16.5" customHeight="1">
      <c r="B2293" s="32"/>
      <c r="C2293" s="127" t="s">
        <v>2972</v>
      </c>
      <c r="D2293" s="127" t="s">
        <v>167</v>
      </c>
      <c r="E2293" s="128" t="s">
        <v>2973</v>
      </c>
      <c r="F2293" s="129" t="s">
        <v>2974</v>
      </c>
      <c r="G2293" s="130" t="s">
        <v>2699</v>
      </c>
      <c r="H2293" s="131">
        <v>2</v>
      </c>
      <c r="I2293" s="132"/>
      <c r="J2293" s="133">
        <f t="shared" si="70"/>
        <v>0</v>
      </c>
      <c r="K2293" s="129" t="s">
        <v>19</v>
      </c>
      <c r="L2293" s="32"/>
      <c r="M2293" s="134" t="s">
        <v>19</v>
      </c>
      <c r="N2293" s="135" t="s">
        <v>46</v>
      </c>
      <c r="P2293" s="136">
        <f t="shared" si="71"/>
        <v>0</v>
      </c>
      <c r="Q2293" s="136">
        <v>0</v>
      </c>
      <c r="R2293" s="136">
        <f t="shared" si="72"/>
        <v>0</v>
      </c>
      <c r="S2293" s="136">
        <v>0</v>
      </c>
      <c r="T2293" s="137">
        <f t="shared" si="73"/>
        <v>0</v>
      </c>
      <c r="AR2293" s="138" t="s">
        <v>172</v>
      </c>
      <c r="AT2293" s="138" t="s">
        <v>167</v>
      </c>
      <c r="AU2293" s="138" t="s">
        <v>84</v>
      </c>
      <c r="AY2293" s="17" t="s">
        <v>165</v>
      </c>
      <c r="BE2293" s="139">
        <f t="shared" si="74"/>
        <v>0</v>
      </c>
      <c r="BF2293" s="139">
        <f t="shared" si="75"/>
        <v>0</v>
      </c>
      <c r="BG2293" s="139">
        <f t="shared" si="76"/>
        <v>0</v>
      </c>
      <c r="BH2293" s="139">
        <f t="shared" si="77"/>
        <v>0</v>
      </c>
      <c r="BI2293" s="139">
        <f t="shared" si="78"/>
        <v>0</v>
      </c>
      <c r="BJ2293" s="17" t="s">
        <v>14</v>
      </c>
      <c r="BK2293" s="139">
        <f t="shared" si="79"/>
        <v>0</v>
      </c>
      <c r="BL2293" s="17" t="s">
        <v>172</v>
      </c>
      <c r="BM2293" s="138" t="s">
        <v>2975</v>
      </c>
    </row>
    <row r="2294" spans="2:65" s="1" customFormat="1" ht="16.5" customHeight="1">
      <c r="B2294" s="32"/>
      <c r="C2294" s="127" t="s">
        <v>2976</v>
      </c>
      <c r="D2294" s="127" t="s">
        <v>167</v>
      </c>
      <c r="E2294" s="128" t="s">
        <v>2977</v>
      </c>
      <c r="F2294" s="129" t="s">
        <v>2978</v>
      </c>
      <c r="G2294" s="130" t="s">
        <v>2699</v>
      </c>
      <c r="H2294" s="131">
        <v>2</v>
      </c>
      <c r="I2294" s="132"/>
      <c r="J2294" s="133">
        <f t="shared" si="70"/>
        <v>0</v>
      </c>
      <c r="K2294" s="129" t="s">
        <v>19</v>
      </c>
      <c r="L2294" s="32"/>
      <c r="M2294" s="134" t="s">
        <v>19</v>
      </c>
      <c r="N2294" s="135" t="s">
        <v>46</v>
      </c>
      <c r="P2294" s="136">
        <f t="shared" si="71"/>
        <v>0</v>
      </c>
      <c r="Q2294" s="136">
        <v>0</v>
      </c>
      <c r="R2294" s="136">
        <f t="shared" si="72"/>
        <v>0</v>
      </c>
      <c r="S2294" s="136">
        <v>0</v>
      </c>
      <c r="T2294" s="137">
        <f t="shared" si="73"/>
        <v>0</v>
      </c>
      <c r="AR2294" s="138" t="s">
        <v>172</v>
      </c>
      <c r="AT2294" s="138" t="s">
        <v>167</v>
      </c>
      <c r="AU2294" s="138" t="s">
        <v>84</v>
      </c>
      <c r="AY2294" s="17" t="s">
        <v>165</v>
      </c>
      <c r="BE2294" s="139">
        <f t="shared" si="74"/>
        <v>0</v>
      </c>
      <c r="BF2294" s="139">
        <f t="shared" si="75"/>
        <v>0</v>
      </c>
      <c r="BG2294" s="139">
        <f t="shared" si="76"/>
        <v>0</v>
      </c>
      <c r="BH2294" s="139">
        <f t="shared" si="77"/>
        <v>0</v>
      </c>
      <c r="BI2294" s="139">
        <f t="shared" si="78"/>
        <v>0</v>
      </c>
      <c r="BJ2294" s="17" t="s">
        <v>14</v>
      </c>
      <c r="BK2294" s="139">
        <f t="shared" si="79"/>
        <v>0</v>
      </c>
      <c r="BL2294" s="17" t="s">
        <v>172</v>
      </c>
      <c r="BM2294" s="138" t="s">
        <v>2979</v>
      </c>
    </row>
    <row r="2295" spans="2:65" s="1" customFormat="1" ht="16.5" customHeight="1">
      <c r="B2295" s="32"/>
      <c r="C2295" s="127" t="s">
        <v>2980</v>
      </c>
      <c r="D2295" s="127" t="s">
        <v>167</v>
      </c>
      <c r="E2295" s="128" t="s">
        <v>2981</v>
      </c>
      <c r="F2295" s="129" t="s">
        <v>2824</v>
      </c>
      <c r="G2295" s="130" t="s">
        <v>2699</v>
      </c>
      <c r="H2295" s="131">
        <v>3</v>
      </c>
      <c r="I2295" s="132"/>
      <c r="J2295" s="133">
        <f t="shared" si="70"/>
        <v>0</v>
      </c>
      <c r="K2295" s="129" t="s">
        <v>19</v>
      </c>
      <c r="L2295" s="32"/>
      <c r="M2295" s="134" t="s">
        <v>19</v>
      </c>
      <c r="N2295" s="135" t="s">
        <v>46</v>
      </c>
      <c r="P2295" s="136">
        <f t="shared" si="71"/>
        <v>0</v>
      </c>
      <c r="Q2295" s="136">
        <v>0</v>
      </c>
      <c r="R2295" s="136">
        <f t="shared" si="72"/>
        <v>0</v>
      </c>
      <c r="S2295" s="136">
        <v>0</v>
      </c>
      <c r="T2295" s="137">
        <f t="shared" si="73"/>
        <v>0</v>
      </c>
      <c r="AR2295" s="138" t="s">
        <v>172</v>
      </c>
      <c r="AT2295" s="138" t="s">
        <v>167</v>
      </c>
      <c r="AU2295" s="138" t="s">
        <v>84</v>
      </c>
      <c r="AY2295" s="17" t="s">
        <v>165</v>
      </c>
      <c r="BE2295" s="139">
        <f t="shared" si="74"/>
        <v>0</v>
      </c>
      <c r="BF2295" s="139">
        <f t="shared" si="75"/>
        <v>0</v>
      </c>
      <c r="BG2295" s="139">
        <f t="shared" si="76"/>
        <v>0</v>
      </c>
      <c r="BH2295" s="139">
        <f t="shared" si="77"/>
        <v>0</v>
      </c>
      <c r="BI2295" s="139">
        <f t="shared" si="78"/>
        <v>0</v>
      </c>
      <c r="BJ2295" s="17" t="s">
        <v>14</v>
      </c>
      <c r="BK2295" s="139">
        <f t="shared" si="79"/>
        <v>0</v>
      </c>
      <c r="BL2295" s="17" t="s">
        <v>172</v>
      </c>
      <c r="BM2295" s="138" t="s">
        <v>2982</v>
      </c>
    </row>
    <row r="2296" spans="2:65" s="1" customFormat="1" ht="16.5" customHeight="1">
      <c r="B2296" s="32"/>
      <c r="C2296" s="127" t="s">
        <v>2983</v>
      </c>
      <c r="D2296" s="127" t="s">
        <v>167</v>
      </c>
      <c r="E2296" s="128" t="s">
        <v>2984</v>
      </c>
      <c r="F2296" s="129" t="s">
        <v>2985</v>
      </c>
      <c r="G2296" s="130" t="s">
        <v>2699</v>
      </c>
      <c r="H2296" s="131">
        <v>4</v>
      </c>
      <c r="I2296" s="132"/>
      <c r="J2296" s="133">
        <f t="shared" si="70"/>
        <v>0</v>
      </c>
      <c r="K2296" s="129" t="s">
        <v>19</v>
      </c>
      <c r="L2296" s="32"/>
      <c r="M2296" s="134" t="s">
        <v>19</v>
      </c>
      <c r="N2296" s="135" t="s">
        <v>46</v>
      </c>
      <c r="P2296" s="136">
        <f t="shared" si="71"/>
        <v>0</v>
      </c>
      <c r="Q2296" s="136">
        <v>0</v>
      </c>
      <c r="R2296" s="136">
        <f t="shared" si="72"/>
        <v>0</v>
      </c>
      <c r="S2296" s="136">
        <v>0</v>
      </c>
      <c r="T2296" s="137">
        <f t="shared" si="73"/>
        <v>0</v>
      </c>
      <c r="AR2296" s="138" t="s">
        <v>172</v>
      </c>
      <c r="AT2296" s="138" t="s">
        <v>167</v>
      </c>
      <c r="AU2296" s="138" t="s">
        <v>84</v>
      </c>
      <c r="AY2296" s="17" t="s">
        <v>165</v>
      </c>
      <c r="BE2296" s="139">
        <f t="shared" si="74"/>
        <v>0</v>
      </c>
      <c r="BF2296" s="139">
        <f t="shared" si="75"/>
        <v>0</v>
      </c>
      <c r="BG2296" s="139">
        <f t="shared" si="76"/>
        <v>0</v>
      </c>
      <c r="BH2296" s="139">
        <f t="shared" si="77"/>
        <v>0</v>
      </c>
      <c r="BI2296" s="139">
        <f t="shared" si="78"/>
        <v>0</v>
      </c>
      <c r="BJ2296" s="17" t="s">
        <v>14</v>
      </c>
      <c r="BK2296" s="139">
        <f t="shared" si="79"/>
        <v>0</v>
      </c>
      <c r="BL2296" s="17" t="s">
        <v>172</v>
      </c>
      <c r="BM2296" s="138" t="s">
        <v>2986</v>
      </c>
    </row>
    <row r="2297" spans="2:65" s="1" customFormat="1" ht="16.5" customHeight="1">
      <c r="B2297" s="32"/>
      <c r="C2297" s="127" t="s">
        <v>2987</v>
      </c>
      <c r="D2297" s="127" t="s">
        <v>167</v>
      </c>
      <c r="E2297" s="128" t="s">
        <v>2988</v>
      </c>
      <c r="F2297" s="129" t="s">
        <v>2682</v>
      </c>
      <c r="G2297" s="130" t="s">
        <v>700</v>
      </c>
      <c r="H2297" s="131">
        <v>116</v>
      </c>
      <c r="I2297" s="132"/>
      <c r="J2297" s="133">
        <f t="shared" si="70"/>
        <v>0</v>
      </c>
      <c r="K2297" s="129" t="s">
        <v>19</v>
      </c>
      <c r="L2297" s="32"/>
      <c r="M2297" s="134" t="s">
        <v>19</v>
      </c>
      <c r="N2297" s="135" t="s">
        <v>46</v>
      </c>
      <c r="P2297" s="136">
        <f t="shared" si="71"/>
        <v>0</v>
      </c>
      <c r="Q2297" s="136">
        <v>0</v>
      </c>
      <c r="R2297" s="136">
        <f t="shared" si="72"/>
        <v>0</v>
      </c>
      <c r="S2297" s="136">
        <v>0</v>
      </c>
      <c r="T2297" s="137">
        <f t="shared" si="73"/>
        <v>0</v>
      </c>
      <c r="AR2297" s="138" t="s">
        <v>172</v>
      </c>
      <c r="AT2297" s="138" t="s">
        <v>167</v>
      </c>
      <c r="AU2297" s="138" t="s">
        <v>84</v>
      </c>
      <c r="AY2297" s="17" t="s">
        <v>165</v>
      </c>
      <c r="BE2297" s="139">
        <f t="shared" si="74"/>
        <v>0</v>
      </c>
      <c r="BF2297" s="139">
        <f t="shared" si="75"/>
        <v>0</v>
      </c>
      <c r="BG2297" s="139">
        <f t="shared" si="76"/>
        <v>0</v>
      </c>
      <c r="BH2297" s="139">
        <f t="shared" si="77"/>
        <v>0</v>
      </c>
      <c r="BI2297" s="139">
        <f t="shared" si="78"/>
        <v>0</v>
      </c>
      <c r="BJ2297" s="17" t="s">
        <v>14</v>
      </c>
      <c r="BK2297" s="139">
        <f t="shared" si="79"/>
        <v>0</v>
      </c>
      <c r="BL2297" s="17" t="s">
        <v>172</v>
      </c>
      <c r="BM2297" s="138" t="s">
        <v>2989</v>
      </c>
    </row>
    <row r="2298" spans="2:65" s="1" customFormat="1" ht="16.5" customHeight="1">
      <c r="B2298" s="32"/>
      <c r="C2298" s="127" t="s">
        <v>2990</v>
      </c>
      <c r="D2298" s="127" t="s">
        <v>167</v>
      </c>
      <c r="E2298" s="128" t="s">
        <v>2991</v>
      </c>
      <c r="F2298" s="129" t="s">
        <v>2992</v>
      </c>
      <c r="G2298" s="130" t="s">
        <v>2699</v>
      </c>
      <c r="H2298" s="131">
        <v>1026</v>
      </c>
      <c r="I2298" s="132"/>
      <c r="J2298" s="133">
        <f t="shared" si="70"/>
        <v>0</v>
      </c>
      <c r="K2298" s="129" t="s">
        <v>19</v>
      </c>
      <c r="L2298" s="32"/>
      <c r="M2298" s="134" t="s">
        <v>19</v>
      </c>
      <c r="N2298" s="135" t="s">
        <v>46</v>
      </c>
      <c r="P2298" s="136">
        <f t="shared" si="71"/>
        <v>0</v>
      </c>
      <c r="Q2298" s="136">
        <v>0</v>
      </c>
      <c r="R2298" s="136">
        <f t="shared" si="72"/>
        <v>0</v>
      </c>
      <c r="S2298" s="136">
        <v>0</v>
      </c>
      <c r="T2298" s="137">
        <f t="shared" si="73"/>
        <v>0</v>
      </c>
      <c r="AR2298" s="138" t="s">
        <v>172</v>
      </c>
      <c r="AT2298" s="138" t="s">
        <v>167</v>
      </c>
      <c r="AU2298" s="138" t="s">
        <v>84</v>
      </c>
      <c r="AY2298" s="17" t="s">
        <v>165</v>
      </c>
      <c r="BE2298" s="139">
        <f t="shared" si="74"/>
        <v>0</v>
      </c>
      <c r="BF2298" s="139">
        <f t="shared" si="75"/>
        <v>0</v>
      </c>
      <c r="BG2298" s="139">
        <f t="shared" si="76"/>
        <v>0</v>
      </c>
      <c r="BH2298" s="139">
        <f t="shared" si="77"/>
        <v>0</v>
      </c>
      <c r="BI2298" s="139">
        <f t="shared" si="78"/>
        <v>0</v>
      </c>
      <c r="BJ2298" s="17" t="s">
        <v>14</v>
      </c>
      <c r="BK2298" s="139">
        <f t="shared" si="79"/>
        <v>0</v>
      </c>
      <c r="BL2298" s="17" t="s">
        <v>172</v>
      </c>
      <c r="BM2298" s="138" t="s">
        <v>2993</v>
      </c>
    </row>
    <row r="2299" spans="2:65" s="1" customFormat="1" ht="16.5" customHeight="1">
      <c r="B2299" s="32"/>
      <c r="C2299" s="127" t="s">
        <v>2994</v>
      </c>
      <c r="D2299" s="127" t="s">
        <v>167</v>
      </c>
      <c r="E2299" s="128" t="s">
        <v>2995</v>
      </c>
      <c r="F2299" s="129" t="s">
        <v>2996</v>
      </c>
      <c r="G2299" s="130" t="s">
        <v>2699</v>
      </c>
      <c r="H2299" s="131">
        <v>1026</v>
      </c>
      <c r="I2299" s="132"/>
      <c r="J2299" s="133">
        <f t="shared" si="70"/>
        <v>0</v>
      </c>
      <c r="K2299" s="129" t="s">
        <v>19</v>
      </c>
      <c r="L2299" s="32"/>
      <c r="M2299" s="134" t="s">
        <v>19</v>
      </c>
      <c r="N2299" s="135" t="s">
        <v>46</v>
      </c>
      <c r="P2299" s="136">
        <f t="shared" si="71"/>
        <v>0</v>
      </c>
      <c r="Q2299" s="136">
        <v>0</v>
      </c>
      <c r="R2299" s="136">
        <f t="shared" si="72"/>
        <v>0</v>
      </c>
      <c r="S2299" s="136">
        <v>0</v>
      </c>
      <c r="T2299" s="137">
        <f t="shared" si="73"/>
        <v>0</v>
      </c>
      <c r="AR2299" s="138" t="s">
        <v>172</v>
      </c>
      <c r="AT2299" s="138" t="s">
        <v>167</v>
      </c>
      <c r="AU2299" s="138" t="s">
        <v>84</v>
      </c>
      <c r="AY2299" s="17" t="s">
        <v>165</v>
      </c>
      <c r="BE2299" s="139">
        <f t="shared" si="74"/>
        <v>0</v>
      </c>
      <c r="BF2299" s="139">
        <f t="shared" si="75"/>
        <v>0</v>
      </c>
      <c r="BG2299" s="139">
        <f t="shared" si="76"/>
        <v>0</v>
      </c>
      <c r="BH2299" s="139">
        <f t="shared" si="77"/>
        <v>0</v>
      </c>
      <c r="BI2299" s="139">
        <f t="shared" si="78"/>
        <v>0</v>
      </c>
      <c r="BJ2299" s="17" t="s">
        <v>14</v>
      </c>
      <c r="BK2299" s="139">
        <f t="shared" si="79"/>
        <v>0</v>
      </c>
      <c r="BL2299" s="17" t="s">
        <v>172</v>
      </c>
      <c r="BM2299" s="138" t="s">
        <v>2997</v>
      </c>
    </row>
    <row r="2300" spans="2:65" s="1" customFormat="1" ht="33" customHeight="1">
      <c r="B2300" s="32"/>
      <c r="C2300" s="127" t="s">
        <v>2998</v>
      </c>
      <c r="D2300" s="127" t="s">
        <v>167</v>
      </c>
      <c r="E2300" s="128" t="s">
        <v>2999</v>
      </c>
      <c r="F2300" s="129" t="s">
        <v>3000</v>
      </c>
      <c r="G2300" s="130" t="s">
        <v>2464</v>
      </c>
      <c r="H2300" s="131">
        <v>1</v>
      </c>
      <c r="I2300" s="460">
        <f>SUM(Osvětlení!D235)</f>
        <v>0</v>
      </c>
      <c r="J2300" s="133">
        <f t="shared" si="70"/>
        <v>0</v>
      </c>
      <c r="K2300" s="129" t="s">
        <v>19</v>
      </c>
      <c r="L2300" s="32"/>
      <c r="M2300" s="134" t="s">
        <v>19</v>
      </c>
      <c r="N2300" s="135" t="s">
        <v>46</v>
      </c>
      <c r="P2300" s="136">
        <f t="shared" si="71"/>
        <v>0</v>
      </c>
      <c r="Q2300" s="136">
        <v>0</v>
      </c>
      <c r="R2300" s="136">
        <f t="shared" si="72"/>
        <v>0</v>
      </c>
      <c r="S2300" s="136">
        <v>0</v>
      </c>
      <c r="T2300" s="137">
        <f t="shared" si="73"/>
        <v>0</v>
      </c>
      <c r="AR2300" s="138" t="s">
        <v>172</v>
      </c>
      <c r="AT2300" s="138" t="s">
        <v>167</v>
      </c>
      <c r="AU2300" s="138" t="s">
        <v>84</v>
      </c>
      <c r="AY2300" s="17" t="s">
        <v>165</v>
      </c>
      <c r="BE2300" s="139">
        <f t="shared" si="74"/>
        <v>0</v>
      </c>
      <c r="BF2300" s="139">
        <f t="shared" si="75"/>
        <v>0</v>
      </c>
      <c r="BG2300" s="139">
        <f t="shared" si="76"/>
        <v>0</v>
      </c>
      <c r="BH2300" s="139">
        <f t="shared" si="77"/>
        <v>0</v>
      </c>
      <c r="BI2300" s="139">
        <f t="shared" si="78"/>
        <v>0</v>
      </c>
      <c r="BJ2300" s="17" t="s">
        <v>14</v>
      </c>
      <c r="BK2300" s="139">
        <f t="shared" si="79"/>
        <v>0</v>
      </c>
      <c r="BL2300" s="17" t="s">
        <v>172</v>
      </c>
      <c r="BM2300" s="138" t="s">
        <v>3001</v>
      </c>
    </row>
    <row r="2301" spans="2:65" s="1" customFormat="1" ht="37.950000000000003" customHeight="1">
      <c r="B2301" s="32"/>
      <c r="C2301" s="127" t="s">
        <v>3002</v>
      </c>
      <c r="D2301" s="127" t="s">
        <v>167</v>
      </c>
      <c r="E2301" s="128" t="s">
        <v>3003</v>
      </c>
      <c r="F2301" s="129" t="s">
        <v>3004</v>
      </c>
      <c r="G2301" s="130" t="s">
        <v>2699</v>
      </c>
      <c r="H2301" s="131">
        <v>37</v>
      </c>
      <c r="I2301" s="132"/>
      <c r="J2301" s="133">
        <f t="shared" si="70"/>
        <v>0</v>
      </c>
      <c r="K2301" s="129" t="s">
        <v>19</v>
      </c>
      <c r="L2301" s="32"/>
      <c r="M2301" s="134" t="s">
        <v>19</v>
      </c>
      <c r="N2301" s="135" t="s">
        <v>46</v>
      </c>
      <c r="P2301" s="136">
        <f t="shared" si="71"/>
        <v>0</v>
      </c>
      <c r="Q2301" s="136">
        <v>0</v>
      </c>
      <c r="R2301" s="136">
        <f t="shared" si="72"/>
        <v>0</v>
      </c>
      <c r="S2301" s="136">
        <v>0</v>
      </c>
      <c r="T2301" s="137">
        <f t="shared" si="73"/>
        <v>0</v>
      </c>
      <c r="AR2301" s="138" t="s">
        <v>172</v>
      </c>
      <c r="AT2301" s="138" t="s">
        <v>167</v>
      </c>
      <c r="AU2301" s="138" t="s">
        <v>84</v>
      </c>
      <c r="AY2301" s="17" t="s">
        <v>165</v>
      </c>
      <c r="BE2301" s="139">
        <f t="shared" si="74"/>
        <v>0</v>
      </c>
      <c r="BF2301" s="139">
        <f t="shared" si="75"/>
        <v>0</v>
      </c>
      <c r="BG2301" s="139">
        <f t="shared" si="76"/>
        <v>0</v>
      </c>
      <c r="BH2301" s="139">
        <f t="shared" si="77"/>
        <v>0</v>
      </c>
      <c r="BI2301" s="139">
        <f t="shared" si="78"/>
        <v>0</v>
      </c>
      <c r="BJ2301" s="17" t="s">
        <v>14</v>
      </c>
      <c r="BK2301" s="139">
        <f t="shared" si="79"/>
        <v>0</v>
      </c>
      <c r="BL2301" s="17" t="s">
        <v>172</v>
      </c>
      <c r="BM2301" s="138" t="s">
        <v>3005</v>
      </c>
    </row>
    <row r="2302" spans="2:65" s="1" customFormat="1" ht="33" customHeight="1">
      <c r="B2302" s="32"/>
      <c r="C2302" s="127" t="s">
        <v>3006</v>
      </c>
      <c r="D2302" s="127" t="s">
        <v>167</v>
      </c>
      <c r="E2302" s="128" t="s">
        <v>3007</v>
      </c>
      <c r="F2302" s="129" t="s">
        <v>3008</v>
      </c>
      <c r="G2302" s="130" t="s">
        <v>2699</v>
      </c>
      <c r="H2302" s="131">
        <v>2</v>
      </c>
      <c r="I2302" s="132"/>
      <c r="J2302" s="133">
        <f t="shared" si="70"/>
        <v>0</v>
      </c>
      <c r="K2302" s="129" t="s">
        <v>19</v>
      </c>
      <c r="L2302" s="32"/>
      <c r="M2302" s="134" t="s">
        <v>19</v>
      </c>
      <c r="N2302" s="135" t="s">
        <v>46</v>
      </c>
      <c r="P2302" s="136">
        <f t="shared" si="71"/>
        <v>0</v>
      </c>
      <c r="Q2302" s="136">
        <v>0</v>
      </c>
      <c r="R2302" s="136">
        <f t="shared" si="72"/>
        <v>0</v>
      </c>
      <c r="S2302" s="136">
        <v>0</v>
      </c>
      <c r="T2302" s="137">
        <f t="shared" si="73"/>
        <v>0</v>
      </c>
      <c r="AR2302" s="138" t="s">
        <v>172</v>
      </c>
      <c r="AT2302" s="138" t="s">
        <v>167</v>
      </c>
      <c r="AU2302" s="138" t="s">
        <v>84</v>
      </c>
      <c r="AY2302" s="17" t="s">
        <v>165</v>
      </c>
      <c r="BE2302" s="139">
        <f t="shared" si="74"/>
        <v>0</v>
      </c>
      <c r="BF2302" s="139">
        <f t="shared" si="75"/>
        <v>0</v>
      </c>
      <c r="BG2302" s="139">
        <f t="shared" si="76"/>
        <v>0</v>
      </c>
      <c r="BH2302" s="139">
        <f t="shared" si="77"/>
        <v>0</v>
      </c>
      <c r="BI2302" s="139">
        <f t="shared" si="78"/>
        <v>0</v>
      </c>
      <c r="BJ2302" s="17" t="s">
        <v>14</v>
      </c>
      <c r="BK2302" s="139">
        <f t="shared" si="79"/>
        <v>0</v>
      </c>
      <c r="BL2302" s="17" t="s">
        <v>172</v>
      </c>
      <c r="BM2302" s="138" t="s">
        <v>3009</v>
      </c>
    </row>
    <row r="2303" spans="2:65" s="1" customFormat="1" ht="19.2">
      <c r="B2303" s="32"/>
      <c r="D2303" s="145" t="s">
        <v>1395</v>
      </c>
      <c r="F2303" s="175" t="s">
        <v>3010</v>
      </c>
      <c r="I2303" s="142"/>
      <c r="L2303" s="32"/>
      <c r="M2303" s="143"/>
      <c r="T2303" s="53"/>
      <c r="AT2303" s="17" t="s">
        <v>1395</v>
      </c>
      <c r="AU2303" s="17" t="s">
        <v>84</v>
      </c>
    </row>
    <row r="2304" spans="2:65" s="1" customFormat="1" ht="16.5" customHeight="1">
      <c r="B2304" s="32"/>
      <c r="C2304" s="127" t="s">
        <v>3011</v>
      </c>
      <c r="D2304" s="127" t="s">
        <v>167</v>
      </c>
      <c r="E2304" s="128" t="s">
        <v>3012</v>
      </c>
      <c r="F2304" s="129" t="s">
        <v>2686</v>
      </c>
      <c r="G2304" s="130" t="s">
        <v>700</v>
      </c>
      <c r="H2304" s="131">
        <v>92</v>
      </c>
      <c r="I2304" s="132"/>
      <c r="J2304" s="133">
        <f>ROUND(I2304*H2304,2)</f>
        <v>0</v>
      </c>
      <c r="K2304" s="129" t="s">
        <v>19</v>
      </c>
      <c r="L2304" s="32"/>
      <c r="M2304" s="134" t="s">
        <v>19</v>
      </c>
      <c r="N2304" s="135" t="s">
        <v>46</v>
      </c>
      <c r="P2304" s="136">
        <f>O2304*H2304</f>
        <v>0</v>
      </c>
      <c r="Q2304" s="136">
        <v>0</v>
      </c>
      <c r="R2304" s="136">
        <f>Q2304*H2304</f>
        <v>0</v>
      </c>
      <c r="S2304" s="136">
        <v>0</v>
      </c>
      <c r="T2304" s="137">
        <f>S2304*H2304</f>
        <v>0</v>
      </c>
      <c r="AR2304" s="138" t="s">
        <v>172</v>
      </c>
      <c r="AT2304" s="138" t="s">
        <v>167</v>
      </c>
      <c r="AU2304" s="138" t="s">
        <v>84</v>
      </c>
      <c r="AY2304" s="17" t="s">
        <v>165</v>
      </c>
      <c r="BE2304" s="139">
        <f>IF(N2304="základní",J2304,0)</f>
        <v>0</v>
      </c>
      <c r="BF2304" s="139">
        <f>IF(N2304="snížená",J2304,0)</f>
        <v>0</v>
      </c>
      <c r="BG2304" s="139">
        <f>IF(N2304="zákl. přenesená",J2304,0)</f>
        <v>0</v>
      </c>
      <c r="BH2304" s="139">
        <f>IF(N2304="sníž. přenesená",J2304,0)</f>
        <v>0</v>
      </c>
      <c r="BI2304" s="139">
        <f>IF(N2304="nulová",J2304,0)</f>
        <v>0</v>
      </c>
      <c r="BJ2304" s="17" t="s">
        <v>14</v>
      </c>
      <c r="BK2304" s="139">
        <f>ROUND(I2304*H2304,2)</f>
        <v>0</v>
      </c>
      <c r="BL2304" s="17" t="s">
        <v>172</v>
      </c>
      <c r="BM2304" s="138" t="s">
        <v>3013</v>
      </c>
    </row>
    <row r="2305" spans="2:65" s="1" customFormat="1" ht="21.75" customHeight="1">
      <c r="B2305" s="32"/>
      <c r="C2305" s="127" t="s">
        <v>3014</v>
      </c>
      <c r="D2305" s="127" t="s">
        <v>167</v>
      </c>
      <c r="E2305" s="128" t="s">
        <v>3015</v>
      </c>
      <c r="F2305" s="129" t="s">
        <v>2690</v>
      </c>
      <c r="G2305" s="130" t="s">
        <v>700</v>
      </c>
      <c r="H2305" s="131">
        <v>36</v>
      </c>
      <c r="I2305" s="132"/>
      <c r="J2305" s="133">
        <f>ROUND(I2305*H2305,2)</f>
        <v>0</v>
      </c>
      <c r="K2305" s="129" t="s">
        <v>19</v>
      </c>
      <c r="L2305" s="32"/>
      <c r="M2305" s="134" t="s">
        <v>19</v>
      </c>
      <c r="N2305" s="135" t="s">
        <v>46</v>
      </c>
      <c r="P2305" s="136">
        <f>O2305*H2305</f>
        <v>0</v>
      </c>
      <c r="Q2305" s="136">
        <v>0</v>
      </c>
      <c r="R2305" s="136">
        <f>Q2305*H2305</f>
        <v>0</v>
      </c>
      <c r="S2305" s="136">
        <v>0</v>
      </c>
      <c r="T2305" s="137">
        <f>S2305*H2305</f>
        <v>0</v>
      </c>
      <c r="AR2305" s="138" t="s">
        <v>172</v>
      </c>
      <c r="AT2305" s="138" t="s">
        <v>167</v>
      </c>
      <c r="AU2305" s="138" t="s">
        <v>84</v>
      </c>
      <c r="AY2305" s="17" t="s">
        <v>165</v>
      </c>
      <c r="BE2305" s="139">
        <f>IF(N2305="základní",J2305,0)</f>
        <v>0</v>
      </c>
      <c r="BF2305" s="139">
        <f>IF(N2305="snížená",J2305,0)</f>
        <v>0</v>
      </c>
      <c r="BG2305" s="139">
        <f>IF(N2305="zákl. přenesená",J2305,0)</f>
        <v>0</v>
      </c>
      <c r="BH2305" s="139">
        <f>IF(N2305="sníž. přenesená",J2305,0)</f>
        <v>0</v>
      </c>
      <c r="BI2305" s="139">
        <f>IF(N2305="nulová",J2305,0)</f>
        <v>0</v>
      </c>
      <c r="BJ2305" s="17" t="s">
        <v>14</v>
      </c>
      <c r="BK2305" s="139">
        <f>ROUND(I2305*H2305,2)</f>
        <v>0</v>
      </c>
      <c r="BL2305" s="17" t="s">
        <v>172</v>
      </c>
      <c r="BM2305" s="138" t="s">
        <v>3016</v>
      </c>
    </row>
    <row r="2306" spans="2:65" s="1" customFormat="1" ht="16.5" customHeight="1">
      <c r="B2306" s="32"/>
      <c r="C2306" s="127" t="s">
        <v>3017</v>
      </c>
      <c r="D2306" s="127" t="s">
        <v>167</v>
      </c>
      <c r="E2306" s="128" t="s">
        <v>3018</v>
      </c>
      <c r="F2306" s="129" t="s">
        <v>2694</v>
      </c>
      <c r="G2306" s="130" t="s">
        <v>700</v>
      </c>
      <c r="H2306" s="131">
        <v>4</v>
      </c>
      <c r="I2306" s="132"/>
      <c r="J2306" s="133">
        <f>ROUND(I2306*H2306,2)</f>
        <v>0</v>
      </c>
      <c r="K2306" s="129" t="s">
        <v>19</v>
      </c>
      <c r="L2306" s="32"/>
      <c r="M2306" s="134" t="s">
        <v>19</v>
      </c>
      <c r="N2306" s="135" t="s">
        <v>46</v>
      </c>
      <c r="P2306" s="136">
        <f>O2306*H2306</f>
        <v>0</v>
      </c>
      <c r="Q2306" s="136">
        <v>0</v>
      </c>
      <c r="R2306" s="136">
        <f>Q2306*H2306</f>
        <v>0</v>
      </c>
      <c r="S2306" s="136">
        <v>0</v>
      </c>
      <c r="T2306" s="137">
        <f>S2306*H2306</f>
        <v>0</v>
      </c>
      <c r="AR2306" s="138" t="s">
        <v>172</v>
      </c>
      <c r="AT2306" s="138" t="s">
        <v>167</v>
      </c>
      <c r="AU2306" s="138" t="s">
        <v>84</v>
      </c>
      <c r="AY2306" s="17" t="s">
        <v>165</v>
      </c>
      <c r="BE2306" s="139">
        <f>IF(N2306="základní",J2306,0)</f>
        <v>0</v>
      </c>
      <c r="BF2306" s="139">
        <f>IF(N2306="snížená",J2306,0)</f>
        <v>0</v>
      </c>
      <c r="BG2306" s="139">
        <f>IF(N2306="zákl. přenesená",J2306,0)</f>
        <v>0</v>
      </c>
      <c r="BH2306" s="139">
        <f>IF(N2306="sníž. přenesená",J2306,0)</f>
        <v>0</v>
      </c>
      <c r="BI2306" s="139">
        <f>IF(N2306="nulová",J2306,0)</f>
        <v>0</v>
      </c>
      <c r="BJ2306" s="17" t="s">
        <v>14</v>
      </c>
      <c r="BK2306" s="139">
        <f>ROUND(I2306*H2306,2)</f>
        <v>0</v>
      </c>
      <c r="BL2306" s="17" t="s">
        <v>172</v>
      </c>
      <c r="BM2306" s="138" t="s">
        <v>3019</v>
      </c>
    </row>
    <row r="2307" spans="2:65" s="1" customFormat="1" ht="16.5" customHeight="1">
      <c r="B2307" s="32"/>
      <c r="C2307" s="127" t="s">
        <v>3020</v>
      </c>
      <c r="D2307" s="127" t="s">
        <v>167</v>
      </c>
      <c r="E2307" s="128" t="s">
        <v>3021</v>
      </c>
      <c r="F2307" s="129" t="s">
        <v>2864</v>
      </c>
      <c r="G2307" s="130" t="s">
        <v>700</v>
      </c>
      <c r="H2307" s="131">
        <v>78</v>
      </c>
      <c r="I2307" s="132"/>
      <c r="J2307" s="133">
        <f>ROUND(I2307*H2307,2)</f>
        <v>0</v>
      </c>
      <c r="K2307" s="129" t="s">
        <v>19</v>
      </c>
      <c r="L2307" s="32"/>
      <c r="M2307" s="134" t="s">
        <v>19</v>
      </c>
      <c r="N2307" s="135" t="s">
        <v>46</v>
      </c>
      <c r="P2307" s="136">
        <f>O2307*H2307</f>
        <v>0</v>
      </c>
      <c r="Q2307" s="136">
        <v>0</v>
      </c>
      <c r="R2307" s="136">
        <f>Q2307*H2307</f>
        <v>0</v>
      </c>
      <c r="S2307" s="136">
        <v>0</v>
      </c>
      <c r="T2307" s="137">
        <f>S2307*H2307</f>
        <v>0</v>
      </c>
      <c r="AR2307" s="138" t="s">
        <v>172</v>
      </c>
      <c r="AT2307" s="138" t="s">
        <v>167</v>
      </c>
      <c r="AU2307" s="138" t="s">
        <v>84</v>
      </c>
      <c r="AY2307" s="17" t="s">
        <v>165</v>
      </c>
      <c r="BE2307" s="139">
        <f>IF(N2307="základní",J2307,0)</f>
        <v>0</v>
      </c>
      <c r="BF2307" s="139">
        <f>IF(N2307="snížená",J2307,0)</f>
        <v>0</v>
      </c>
      <c r="BG2307" s="139">
        <f>IF(N2307="zákl. přenesená",J2307,0)</f>
        <v>0</v>
      </c>
      <c r="BH2307" s="139">
        <f>IF(N2307="sníž. přenesená",J2307,0)</f>
        <v>0</v>
      </c>
      <c r="BI2307" s="139">
        <f>IF(N2307="nulová",J2307,0)</f>
        <v>0</v>
      </c>
      <c r="BJ2307" s="17" t="s">
        <v>14</v>
      </c>
      <c r="BK2307" s="139">
        <f>ROUND(I2307*H2307,2)</f>
        <v>0</v>
      </c>
      <c r="BL2307" s="17" t="s">
        <v>172</v>
      </c>
      <c r="BM2307" s="138" t="s">
        <v>3022</v>
      </c>
    </row>
    <row r="2308" spans="2:65" s="1" customFormat="1" ht="16.5" customHeight="1">
      <c r="B2308" s="32"/>
      <c r="C2308" s="127" t="s">
        <v>3023</v>
      </c>
      <c r="D2308" s="127" t="s">
        <v>167</v>
      </c>
      <c r="E2308" s="128" t="s">
        <v>3024</v>
      </c>
      <c r="F2308" s="129" t="s">
        <v>2868</v>
      </c>
      <c r="G2308" s="130" t="s">
        <v>2699</v>
      </c>
      <c r="H2308" s="131">
        <v>234</v>
      </c>
      <c r="I2308" s="132"/>
      <c r="J2308" s="133">
        <f>ROUND(I2308*H2308,2)</f>
        <v>0</v>
      </c>
      <c r="K2308" s="129" t="s">
        <v>19</v>
      </c>
      <c r="L2308" s="32"/>
      <c r="M2308" s="134" t="s">
        <v>19</v>
      </c>
      <c r="N2308" s="135" t="s">
        <v>46</v>
      </c>
      <c r="P2308" s="136">
        <f>O2308*H2308</f>
        <v>0</v>
      </c>
      <c r="Q2308" s="136">
        <v>0</v>
      </c>
      <c r="R2308" s="136">
        <f>Q2308*H2308</f>
        <v>0</v>
      </c>
      <c r="S2308" s="136">
        <v>0</v>
      </c>
      <c r="T2308" s="137">
        <f>S2308*H2308</f>
        <v>0</v>
      </c>
      <c r="AR2308" s="138" t="s">
        <v>172</v>
      </c>
      <c r="AT2308" s="138" t="s">
        <v>167</v>
      </c>
      <c r="AU2308" s="138" t="s">
        <v>84</v>
      </c>
      <c r="AY2308" s="17" t="s">
        <v>165</v>
      </c>
      <c r="BE2308" s="139">
        <f>IF(N2308="základní",J2308,0)</f>
        <v>0</v>
      </c>
      <c r="BF2308" s="139">
        <f>IF(N2308="snížená",J2308,0)</f>
        <v>0</v>
      </c>
      <c r="BG2308" s="139">
        <f>IF(N2308="zákl. přenesená",J2308,0)</f>
        <v>0</v>
      </c>
      <c r="BH2308" s="139">
        <f>IF(N2308="sníž. přenesená",J2308,0)</f>
        <v>0</v>
      </c>
      <c r="BI2308" s="139">
        <f>IF(N2308="nulová",J2308,0)</f>
        <v>0</v>
      </c>
      <c r="BJ2308" s="17" t="s">
        <v>14</v>
      </c>
      <c r="BK2308" s="139">
        <f>ROUND(I2308*H2308,2)</f>
        <v>0</v>
      </c>
      <c r="BL2308" s="17" t="s">
        <v>172</v>
      </c>
      <c r="BM2308" s="138" t="s">
        <v>3025</v>
      </c>
    </row>
    <row r="2309" spans="2:65" s="11" customFormat="1" ht="22.95" customHeight="1">
      <c r="B2309" s="115"/>
      <c r="D2309" s="116" t="s">
        <v>74</v>
      </c>
      <c r="E2309" s="125" t="s">
        <v>3026</v>
      </c>
      <c r="F2309" s="125" t="s">
        <v>3027</v>
      </c>
      <c r="I2309" s="118"/>
      <c r="J2309" s="126">
        <f>BK2309</f>
        <v>0</v>
      </c>
      <c r="L2309" s="115"/>
      <c r="M2309" s="120"/>
      <c r="P2309" s="121">
        <f>SUM(P2310:P2338)</f>
        <v>0</v>
      </c>
      <c r="R2309" s="121">
        <f>SUM(R2310:R2338)</f>
        <v>0</v>
      </c>
      <c r="T2309" s="122">
        <f>SUM(T2310:T2338)</f>
        <v>0</v>
      </c>
      <c r="AR2309" s="116" t="s">
        <v>84</v>
      </c>
      <c r="AT2309" s="123" t="s">
        <v>74</v>
      </c>
      <c r="AU2309" s="123" t="s">
        <v>14</v>
      </c>
      <c r="AY2309" s="116" t="s">
        <v>165</v>
      </c>
      <c r="BK2309" s="124">
        <f>SUM(BK2310:BK2338)</f>
        <v>0</v>
      </c>
    </row>
    <row r="2310" spans="2:65" s="1" customFormat="1" ht="21.75" customHeight="1">
      <c r="B2310" s="32"/>
      <c r="C2310" s="127" t="s">
        <v>3028</v>
      </c>
      <c r="D2310" s="127" t="s">
        <v>167</v>
      </c>
      <c r="E2310" s="128" t="s">
        <v>3029</v>
      </c>
      <c r="F2310" s="129" t="s">
        <v>3030</v>
      </c>
      <c r="G2310" s="130" t="s">
        <v>700</v>
      </c>
      <c r="H2310" s="131">
        <v>37</v>
      </c>
      <c r="I2310" s="132"/>
      <c r="J2310" s="133">
        <f t="shared" ref="J2310:J2338" si="80">ROUND(I2310*H2310,2)</f>
        <v>0</v>
      </c>
      <c r="K2310" s="129" t="s">
        <v>19</v>
      </c>
      <c r="L2310" s="32"/>
      <c r="M2310" s="134" t="s">
        <v>19</v>
      </c>
      <c r="N2310" s="135" t="s">
        <v>46</v>
      </c>
      <c r="P2310" s="136">
        <f t="shared" ref="P2310:P2338" si="81">O2310*H2310</f>
        <v>0</v>
      </c>
      <c r="Q2310" s="136">
        <v>0</v>
      </c>
      <c r="R2310" s="136">
        <f t="shared" ref="R2310:R2338" si="82">Q2310*H2310</f>
        <v>0</v>
      </c>
      <c r="S2310" s="136">
        <v>0</v>
      </c>
      <c r="T2310" s="137">
        <f t="shared" ref="T2310:T2338" si="83">S2310*H2310</f>
        <v>0</v>
      </c>
      <c r="AR2310" s="138" t="s">
        <v>172</v>
      </c>
      <c r="AT2310" s="138" t="s">
        <v>167</v>
      </c>
      <c r="AU2310" s="138" t="s">
        <v>84</v>
      </c>
      <c r="AY2310" s="17" t="s">
        <v>165</v>
      </c>
      <c r="BE2310" s="139">
        <f t="shared" ref="BE2310:BE2338" si="84">IF(N2310="základní",J2310,0)</f>
        <v>0</v>
      </c>
      <c r="BF2310" s="139">
        <f t="shared" ref="BF2310:BF2338" si="85">IF(N2310="snížená",J2310,0)</f>
        <v>0</v>
      </c>
      <c r="BG2310" s="139">
        <f t="shared" ref="BG2310:BG2338" si="86">IF(N2310="zákl. přenesená",J2310,0)</f>
        <v>0</v>
      </c>
      <c r="BH2310" s="139">
        <f t="shared" ref="BH2310:BH2338" si="87">IF(N2310="sníž. přenesená",J2310,0)</f>
        <v>0</v>
      </c>
      <c r="BI2310" s="139">
        <f t="shared" ref="BI2310:BI2338" si="88">IF(N2310="nulová",J2310,0)</f>
        <v>0</v>
      </c>
      <c r="BJ2310" s="17" t="s">
        <v>14</v>
      </c>
      <c r="BK2310" s="139">
        <f t="shared" ref="BK2310:BK2338" si="89">ROUND(I2310*H2310,2)</f>
        <v>0</v>
      </c>
      <c r="BL2310" s="17" t="s">
        <v>172</v>
      </c>
      <c r="BM2310" s="138" t="s">
        <v>3031</v>
      </c>
    </row>
    <row r="2311" spans="2:65" s="1" customFormat="1" ht="16.5" customHeight="1">
      <c r="B2311" s="32"/>
      <c r="C2311" s="127" t="s">
        <v>3032</v>
      </c>
      <c r="D2311" s="127" t="s">
        <v>167</v>
      </c>
      <c r="E2311" s="128" t="s">
        <v>3033</v>
      </c>
      <c r="F2311" s="129" t="s">
        <v>3034</v>
      </c>
      <c r="G2311" s="130" t="s">
        <v>700</v>
      </c>
      <c r="H2311" s="131">
        <v>118</v>
      </c>
      <c r="I2311" s="132"/>
      <c r="J2311" s="133">
        <f t="shared" si="80"/>
        <v>0</v>
      </c>
      <c r="K2311" s="129" t="s">
        <v>19</v>
      </c>
      <c r="L2311" s="32"/>
      <c r="M2311" s="134" t="s">
        <v>19</v>
      </c>
      <c r="N2311" s="135" t="s">
        <v>46</v>
      </c>
      <c r="P2311" s="136">
        <f t="shared" si="81"/>
        <v>0</v>
      </c>
      <c r="Q2311" s="136">
        <v>0</v>
      </c>
      <c r="R2311" s="136">
        <f t="shared" si="82"/>
        <v>0</v>
      </c>
      <c r="S2311" s="136">
        <v>0</v>
      </c>
      <c r="T2311" s="137">
        <f t="shared" si="83"/>
        <v>0</v>
      </c>
      <c r="AR2311" s="138" t="s">
        <v>172</v>
      </c>
      <c r="AT2311" s="138" t="s">
        <v>167</v>
      </c>
      <c r="AU2311" s="138" t="s">
        <v>84</v>
      </c>
      <c r="AY2311" s="17" t="s">
        <v>165</v>
      </c>
      <c r="BE2311" s="139">
        <f t="shared" si="84"/>
        <v>0</v>
      </c>
      <c r="BF2311" s="139">
        <f t="shared" si="85"/>
        <v>0</v>
      </c>
      <c r="BG2311" s="139">
        <f t="shared" si="86"/>
        <v>0</v>
      </c>
      <c r="BH2311" s="139">
        <f t="shared" si="87"/>
        <v>0</v>
      </c>
      <c r="BI2311" s="139">
        <f t="shared" si="88"/>
        <v>0</v>
      </c>
      <c r="BJ2311" s="17" t="s">
        <v>14</v>
      </c>
      <c r="BK2311" s="139">
        <f t="shared" si="89"/>
        <v>0</v>
      </c>
      <c r="BL2311" s="17" t="s">
        <v>172</v>
      </c>
      <c r="BM2311" s="138" t="s">
        <v>3035</v>
      </c>
    </row>
    <row r="2312" spans="2:65" s="1" customFormat="1" ht="16.5" customHeight="1">
      <c r="B2312" s="32"/>
      <c r="C2312" s="127" t="s">
        <v>3036</v>
      </c>
      <c r="D2312" s="127" t="s">
        <v>167</v>
      </c>
      <c r="E2312" s="128" t="s">
        <v>3037</v>
      </c>
      <c r="F2312" s="129" t="s">
        <v>3038</v>
      </c>
      <c r="G2312" s="130" t="s">
        <v>2699</v>
      </c>
      <c r="H2312" s="131">
        <v>55</v>
      </c>
      <c r="I2312" s="132"/>
      <c r="J2312" s="133">
        <f t="shared" si="80"/>
        <v>0</v>
      </c>
      <c r="K2312" s="129" t="s">
        <v>19</v>
      </c>
      <c r="L2312" s="32"/>
      <c r="M2312" s="134" t="s">
        <v>19</v>
      </c>
      <c r="N2312" s="135" t="s">
        <v>46</v>
      </c>
      <c r="P2312" s="136">
        <f t="shared" si="81"/>
        <v>0</v>
      </c>
      <c r="Q2312" s="136">
        <v>0</v>
      </c>
      <c r="R2312" s="136">
        <f t="shared" si="82"/>
        <v>0</v>
      </c>
      <c r="S2312" s="136">
        <v>0</v>
      </c>
      <c r="T2312" s="137">
        <f t="shared" si="83"/>
        <v>0</v>
      </c>
      <c r="AR2312" s="138" t="s">
        <v>172</v>
      </c>
      <c r="AT2312" s="138" t="s">
        <v>167</v>
      </c>
      <c r="AU2312" s="138" t="s">
        <v>84</v>
      </c>
      <c r="AY2312" s="17" t="s">
        <v>165</v>
      </c>
      <c r="BE2312" s="139">
        <f t="shared" si="84"/>
        <v>0</v>
      </c>
      <c r="BF2312" s="139">
        <f t="shared" si="85"/>
        <v>0</v>
      </c>
      <c r="BG2312" s="139">
        <f t="shared" si="86"/>
        <v>0</v>
      </c>
      <c r="BH2312" s="139">
        <f t="shared" si="87"/>
        <v>0</v>
      </c>
      <c r="BI2312" s="139">
        <f t="shared" si="88"/>
        <v>0</v>
      </c>
      <c r="BJ2312" s="17" t="s">
        <v>14</v>
      </c>
      <c r="BK2312" s="139">
        <f t="shared" si="89"/>
        <v>0</v>
      </c>
      <c r="BL2312" s="17" t="s">
        <v>172</v>
      </c>
      <c r="BM2312" s="138" t="s">
        <v>3039</v>
      </c>
    </row>
    <row r="2313" spans="2:65" s="1" customFormat="1" ht="16.5" customHeight="1">
      <c r="B2313" s="32"/>
      <c r="C2313" s="127" t="s">
        <v>3040</v>
      </c>
      <c r="D2313" s="127" t="s">
        <v>167</v>
      </c>
      <c r="E2313" s="128" t="s">
        <v>3041</v>
      </c>
      <c r="F2313" s="129" t="s">
        <v>3042</v>
      </c>
      <c r="G2313" s="130" t="s">
        <v>2699</v>
      </c>
      <c r="H2313" s="131">
        <v>6</v>
      </c>
      <c r="I2313" s="132"/>
      <c r="J2313" s="133">
        <f t="shared" si="80"/>
        <v>0</v>
      </c>
      <c r="K2313" s="129" t="s">
        <v>19</v>
      </c>
      <c r="L2313" s="32"/>
      <c r="M2313" s="134" t="s">
        <v>19</v>
      </c>
      <c r="N2313" s="135" t="s">
        <v>46</v>
      </c>
      <c r="P2313" s="136">
        <f t="shared" si="81"/>
        <v>0</v>
      </c>
      <c r="Q2313" s="136">
        <v>0</v>
      </c>
      <c r="R2313" s="136">
        <f t="shared" si="82"/>
        <v>0</v>
      </c>
      <c r="S2313" s="136">
        <v>0</v>
      </c>
      <c r="T2313" s="137">
        <f t="shared" si="83"/>
        <v>0</v>
      </c>
      <c r="AR2313" s="138" t="s">
        <v>172</v>
      </c>
      <c r="AT2313" s="138" t="s">
        <v>167</v>
      </c>
      <c r="AU2313" s="138" t="s">
        <v>84</v>
      </c>
      <c r="AY2313" s="17" t="s">
        <v>165</v>
      </c>
      <c r="BE2313" s="139">
        <f t="shared" si="84"/>
        <v>0</v>
      </c>
      <c r="BF2313" s="139">
        <f t="shared" si="85"/>
        <v>0</v>
      </c>
      <c r="BG2313" s="139">
        <f t="shared" si="86"/>
        <v>0</v>
      </c>
      <c r="BH2313" s="139">
        <f t="shared" si="87"/>
        <v>0</v>
      </c>
      <c r="BI2313" s="139">
        <f t="shared" si="88"/>
        <v>0</v>
      </c>
      <c r="BJ2313" s="17" t="s">
        <v>14</v>
      </c>
      <c r="BK2313" s="139">
        <f t="shared" si="89"/>
        <v>0</v>
      </c>
      <c r="BL2313" s="17" t="s">
        <v>172</v>
      </c>
      <c r="BM2313" s="138" t="s">
        <v>3043</v>
      </c>
    </row>
    <row r="2314" spans="2:65" s="1" customFormat="1" ht="16.5" customHeight="1">
      <c r="B2314" s="32"/>
      <c r="C2314" s="127" t="s">
        <v>3044</v>
      </c>
      <c r="D2314" s="127" t="s">
        <v>167</v>
      </c>
      <c r="E2314" s="128" t="s">
        <v>3045</v>
      </c>
      <c r="F2314" s="129" t="s">
        <v>3046</v>
      </c>
      <c r="G2314" s="130" t="s">
        <v>2699</v>
      </c>
      <c r="H2314" s="131">
        <v>3</v>
      </c>
      <c r="I2314" s="132"/>
      <c r="J2314" s="133">
        <f t="shared" si="80"/>
        <v>0</v>
      </c>
      <c r="K2314" s="129" t="s">
        <v>19</v>
      </c>
      <c r="L2314" s="32"/>
      <c r="M2314" s="134" t="s">
        <v>19</v>
      </c>
      <c r="N2314" s="135" t="s">
        <v>46</v>
      </c>
      <c r="P2314" s="136">
        <f t="shared" si="81"/>
        <v>0</v>
      </c>
      <c r="Q2314" s="136">
        <v>0</v>
      </c>
      <c r="R2314" s="136">
        <f t="shared" si="82"/>
        <v>0</v>
      </c>
      <c r="S2314" s="136">
        <v>0</v>
      </c>
      <c r="T2314" s="137">
        <f t="shared" si="83"/>
        <v>0</v>
      </c>
      <c r="AR2314" s="138" t="s">
        <v>172</v>
      </c>
      <c r="AT2314" s="138" t="s">
        <v>167</v>
      </c>
      <c r="AU2314" s="138" t="s">
        <v>84</v>
      </c>
      <c r="AY2314" s="17" t="s">
        <v>165</v>
      </c>
      <c r="BE2314" s="139">
        <f t="shared" si="84"/>
        <v>0</v>
      </c>
      <c r="BF2314" s="139">
        <f t="shared" si="85"/>
        <v>0</v>
      </c>
      <c r="BG2314" s="139">
        <f t="shared" si="86"/>
        <v>0</v>
      </c>
      <c r="BH2314" s="139">
        <f t="shared" si="87"/>
        <v>0</v>
      </c>
      <c r="BI2314" s="139">
        <f t="shared" si="88"/>
        <v>0</v>
      </c>
      <c r="BJ2314" s="17" t="s">
        <v>14</v>
      </c>
      <c r="BK2314" s="139">
        <f t="shared" si="89"/>
        <v>0</v>
      </c>
      <c r="BL2314" s="17" t="s">
        <v>172</v>
      </c>
      <c r="BM2314" s="138" t="s">
        <v>3047</v>
      </c>
    </row>
    <row r="2315" spans="2:65" s="1" customFormat="1" ht="16.5" customHeight="1">
      <c r="B2315" s="32"/>
      <c r="C2315" s="127" t="s">
        <v>3048</v>
      </c>
      <c r="D2315" s="127" t="s">
        <v>167</v>
      </c>
      <c r="E2315" s="128" t="s">
        <v>3049</v>
      </c>
      <c r="F2315" s="129" t="s">
        <v>3050</v>
      </c>
      <c r="G2315" s="130" t="s">
        <v>2699</v>
      </c>
      <c r="H2315" s="131">
        <v>3</v>
      </c>
      <c r="I2315" s="132"/>
      <c r="J2315" s="133">
        <f t="shared" si="80"/>
        <v>0</v>
      </c>
      <c r="K2315" s="129" t="s">
        <v>19</v>
      </c>
      <c r="L2315" s="32"/>
      <c r="M2315" s="134" t="s">
        <v>19</v>
      </c>
      <c r="N2315" s="135" t="s">
        <v>46</v>
      </c>
      <c r="P2315" s="136">
        <f t="shared" si="81"/>
        <v>0</v>
      </c>
      <c r="Q2315" s="136">
        <v>0</v>
      </c>
      <c r="R2315" s="136">
        <f t="shared" si="82"/>
        <v>0</v>
      </c>
      <c r="S2315" s="136">
        <v>0</v>
      </c>
      <c r="T2315" s="137">
        <f t="shared" si="83"/>
        <v>0</v>
      </c>
      <c r="AR2315" s="138" t="s">
        <v>172</v>
      </c>
      <c r="AT2315" s="138" t="s">
        <v>167</v>
      </c>
      <c r="AU2315" s="138" t="s">
        <v>84</v>
      </c>
      <c r="AY2315" s="17" t="s">
        <v>165</v>
      </c>
      <c r="BE2315" s="139">
        <f t="shared" si="84"/>
        <v>0</v>
      </c>
      <c r="BF2315" s="139">
        <f t="shared" si="85"/>
        <v>0</v>
      </c>
      <c r="BG2315" s="139">
        <f t="shared" si="86"/>
        <v>0</v>
      </c>
      <c r="BH2315" s="139">
        <f t="shared" si="87"/>
        <v>0</v>
      </c>
      <c r="BI2315" s="139">
        <f t="shared" si="88"/>
        <v>0</v>
      </c>
      <c r="BJ2315" s="17" t="s">
        <v>14</v>
      </c>
      <c r="BK2315" s="139">
        <f t="shared" si="89"/>
        <v>0</v>
      </c>
      <c r="BL2315" s="17" t="s">
        <v>172</v>
      </c>
      <c r="BM2315" s="138" t="s">
        <v>3051</v>
      </c>
    </row>
    <row r="2316" spans="2:65" s="1" customFormat="1" ht="16.5" customHeight="1">
      <c r="B2316" s="32"/>
      <c r="C2316" s="127" t="s">
        <v>3052</v>
      </c>
      <c r="D2316" s="127" t="s">
        <v>167</v>
      </c>
      <c r="E2316" s="128" t="s">
        <v>3053</v>
      </c>
      <c r="F2316" s="129" t="s">
        <v>3054</v>
      </c>
      <c r="G2316" s="130" t="s">
        <v>2699</v>
      </c>
      <c r="H2316" s="131">
        <v>4</v>
      </c>
      <c r="I2316" s="132"/>
      <c r="J2316" s="133">
        <f t="shared" si="80"/>
        <v>0</v>
      </c>
      <c r="K2316" s="129" t="s">
        <v>19</v>
      </c>
      <c r="L2316" s="32"/>
      <c r="M2316" s="134" t="s">
        <v>19</v>
      </c>
      <c r="N2316" s="135" t="s">
        <v>46</v>
      </c>
      <c r="P2316" s="136">
        <f t="shared" si="81"/>
        <v>0</v>
      </c>
      <c r="Q2316" s="136">
        <v>0</v>
      </c>
      <c r="R2316" s="136">
        <f t="shared" si="82"/>
        <v>0</v>
      </c>
      <c r="S2316" s="136">
        <v>0</v>
      </c>
      <c r="T2316" s="137">
        <f t="shared" si="83"/>
        <v>0</v>
      </c>
      <c r="AR2316" s="138" t="s">
        <v>172</v>
      </c>
      <c r="AT2316" s="138" t="s">
        <v>167</v>
      </c>
      <c r="AU2316" s="138" t="s">
        <v>84</v>
      </c>
      <c r="AY2316" s="17" t="s">
        <v>165</v>
      </c>
      <c r="BE2316" s="139">
        <f t="shared" si="84"/>
        <v>0</v>
      </c>
      <c r="BF2316" s="139">
        <f t="shared" si="85"/>
        <v>0</v>
      </c>
      <c r="BG2316" s="139">
        <f t="shared" si="86"/>
        <v>0</v>
      </c>
      <c r="BH2316" s="139">
        <f t="shared" si="87"/>
        <v>0</v>
      </c>
      <c r="BI2316" s="139">
        <f t="shared" si="88"/>
        <v>0</v>
      </c>
      <c r="BJ2316" s="17" t="s">
        <v>14</v>
      </c>
      <c r="BK2316" s="139">
        <f t="shared" si="89"/>
        <v>0</v>
      </c>
      <c r="BL2316" s="17" t="s">
        <v>172</v>
      </c>
      <c r="BM2316" s="138" t="s">
        <v>3055</v>
      </c>
    </row>
    <row r="2317" spans="2:65" s="1" customFormat="1" ht="16.5" customHeight="1">
      <c r="B2317" s="32"/>
      <c r="C2317" s="127" t="s">
        <v>3056</v>
      </c>
      <c r="D2317" s="127" t="s">
        <v>167</v>
      </c>
      <c r="E2317" s="128" t="s">
        <v>3057</v>
      </c>
      <c r="F2317" s="129" t="s">
        <v>3058</v>
      </c>
      <c r="G2317" s="130" t="s">
        <v>2699</v>
      </c>
      <c r="H2317" s="131">
        <v>1</v>
      </c>
      <c r="I2317" s="132"/>
      <c r="J2317" s="133">
        <f t="shared" si="80"/>
        <v>0</v>
      </c>
      <c r="K2317" s="129" t="s">
        <v>19</v>
      </c>
      <c r="L2317" s="32"/>
      <c r="M2317" s="134" t="s">
        <v>19</v>
      </c>
      <c r="N2317" s="135" t="s">
        <v>46</v>
      </c>
      <c r="P2317" s="136">
        <f t="shared" si="81"/>
        <v>0</v>
      </c>
      <c r="Q2317" s="136">
        <v>0</v>
      </c>
      <c r="R2317" s="136">
        <f t="shared" si="82"/>
        <v>0</v>
      </c>
      <c r="S2317" s="136">
        <v>0</v>
      </c>
      <c r="T2317" s="137">
        <f t="shared" si="83"/>
        <v>0</v>
      </c>
      <c r="AR2317" s="138" t="s">
        <v>172</v>
      </c>
      <c r="AT2317" s="138" t="s">
        <v>167</v>
      </c>
      <c r="AU2317" s="138" t="s">
        <v>84</v>
      </c>
      <c r="AY2317" s="17" t="s">
        <v>165</v>
      </c>
      <c r="BE2317" s="139">
        <f t="shared" si="84"/>
        <v>0</v>
      </c>
      <c r="BF2317" s="139">
        <f t="shared" si="85"/>
        <v>0</v>
      </c>
      <c r="BG2317" s="139">
        <f t="shared" si="86"/>
        <v>0</v>
      </c>
      <c r="BH2317" s="139">
        <f t="shared" si="87"/>
        <v>0</v>
      </c>
      <c r="BI2317" s="139">
        <f t="shared" si="88"/>
        <v>0</v>
      </c>
      <c r="BJ2317" s="17" t="s">
        <v>14</v>
      </c>
      <c r="BK2317" s="139">
        <f t="shared" si="89"/>
        <v>0</v>
      </c>
      <c r="BL2317" s="17" t="s">
        <v>172</v>
      </c>
      <c r="BM2317" s="138" t="s">
        <v>3059</v>
      </c>
    </row>
    <row r="2318" spans="2:65" s="1" customFormat="1" ht="16.5" customHeight="1">
      <c r="B2318" s="32"/>
      <c r="C2318" s="127" t="s">
        <v>3060</v>
      </c>
      <c r="D2318" s="127" t="s">
        <v>167</v>
      </c>
      <c r="E2318" s="128" t="s">
        <v>3061</v>
      </c>
      <c r="F2318" s="129" t="s">
        <v>3062</v>
      </c>
      <c r="G2318" s="130" t="s">
        <v>2699</v>
      </c>
      <c r="H2318" s="131">
        <v>6</v>
      </c>
      <c r="I2318" s="132"/>
      <c r="J2318" s="133">
        <f t="shared" si="80"/>
        <v>0</v>
      </c>
      <c r="K2318" s="129" t="s">
        <v>19</v>
      </c>
      <c r="L2318" s="32"/>
      <c r="M2318" s="134" t="s">
        <v>19</v>
      </c>
      <c r="N2318" s="135" t="s">
        <v>46</v>
      </c>
      <c r="P2318" s="136">
        <f t="shared" si="81"/>
        <v>0</v>
      </c>
      <c r="Q2318" s="136">
        <v>0</v>
      </c>
      <c r="R2318" s="136">
        <f t="shared" si="82"/>
        <v>0</v>
      </c>
      <c r="S2318" s="136">
        <v>0</v>
      </c>
      <c r="T2318" s="137">
        <f t="shared" si="83"/>
        <v>0</v>
      </c>
      <c r="AR2318" s="138" t="s">
        <v>172</v>
      </c>
      <c r="AT2318" s="138" t="s">
        <v>167</v>
      </c>
      <c r="AU2318" s="138" t="s">
        <v>84</v>
      </c>
      <c r="AY2318" s="17" t="s">
        <v>165</v>
      </c>
      <c r="BE2318" s="139">
        <f t="shared" si="84"/>
        <v>0</v>
      </c>
      <c r="BF2318" s="139">
        <f t="shared" si="85"/>
        <v>0</v>
      </c>
      <c r="BG2318" s="139">
        <f t="shared" si="86"/>
        <v>0</v>
      </c>
      <c r="BH2318" s="139">
        <f t="shared" si="87"/>
        <v>0</v>
      </c>
      <c r="BI2318" s="139">
        <f t="shared" si="88"/>
        <v>0</v>
      </c>
      <c r="BJ2318" s="17" t="s">
        <v>14</v>
      </c>
      <c r="BK2318" s="139">
        <f t="shared" si="89"/>
        <v>0</v>
      </c>
      <c r="BL2318" s="17" t="s">
        <v>172</v>
      </c>
      <c r="BM2318" s="138" t="s">
        <v>3063</v>
      </c>
    </row>
    <row r="2319" spans="2:65" s="1" customFormat="1" ht="16.5" customHeight="1">
      <c r="B2319" s="32"/>
      <c r="C2319" s="127" t="s">
        <v>3064</v>
      </c>
      <c r="D2319" s="127" t="s">
        <v>167</v>
      </c>
      <c r="E2319" s="128" t="s">
        <v>3065</v>
      </c>
      <c r="F2319" s="129" t="s">
        <v>3066</v>
      </c>
      <c r="G2319" s="130" t="s">
        <v>700</v>
      </c>
      <c r="H2319" s="131">
        <v>118</v>
      </c>
      <c r="I2319" s="132"/>
      <c r="J2319" s="133">
        <f t="shared" si="80"/>
        <v>0</v>
      </c>
      <c r="K2319" s="129" t="s">
        <v>19</v>
      </c>
      <c r="L2319" s="32"/>
      <c r="M2319" s="134" t="s">
        <v>19</v>
      </c>
      <c r="N2319" s="135" t="s">
        <v>46</v>
      </c>
      <c r="P2319" s="136">
        <f t="shared" si="81"/>
        <v>0</v>
      </c>
      <c r="Q2319" s="136">
        <v>0</v>
      </c>
      <c r="R2319" s="136">
        <f t="shared" si="82"/>
        <v>0</v>
      </c>
      <c r="S2319" s="136">
        <v>0</v>
      </c>
      <c r="T2319" s="137">
        <f t="shared" si="83"/>
        <v>0</v>
      </c>
      <c r="AR2319" s="138" t="s">
        <v>172</v>
      </c>
      <c r="AT2319" s="138" t="s">
        <v>167</v>
      </c>
      <c r="AU2319" s="138" t="s">
        <v>84</v>
      </c>
      <c r="AY2319" s="17" t="s">
        <v>165</v>
      </c>
      <c r="BE2319" s="139">
        <f t="shared" si="84"/>
        <v>0</v>
      </c>
      <c r="BF2319" s="139">
        <f t="shared" si="85"/>
        <v>0</v>
      </c>
      <c r="BG2319" s="139">
        <f t="shared" si="86"/>
        <v>0</v>
      </c>
      <c r="BH2319" s="139">
        <f t="shared" si="87"/>
        <v>0</v>
      </c>
      <c r="BI2319" s="139">
        <f t="shared" si="88"/>
        <v>0</v>
      </c>
      <c r="BJ2319" s="17" t="s">
        <v>14</v>
      </c>
      <c r="BK2319" s="139">
        <f t="shared" si="89"/>
        <v>0</v>
      </c>
      <c r="BL2319" s="17" t="s">
        <v>172</v>
      </c>
      <c r="BM2319" s="138" t="s">
        <v>3067</v>
      </c>
    </row>
    <row r="2320" spans="2:65" s="1" customFormat="1" ht="16.5" customHeight="1">
      <c r="B2320" s="32"/>
      <c r="C2320" s="127" t="s">
        <v>3068</v>
      </c>
      <c r="D2320" s="127" t="s">
        <v>167</v>
      </c>
      <c r="E2320" s="128" t="s">
        <v>3069</v>
      </c>
      <c r="F2320" s="129" t="s">
        <v>3070</v>
      </c>
      <c r="G2320" s="130" t="s">
        <v>700</v>
      </c>
      <c r="H2320" s="131">
        <v>12</v>
      </c>
      <c r="I2320" s="132"/>
      <c r="J2320" s="133">
        <f t="shared" si="80"/>
        <v>0</v>
      </c>
      <c r="K2320" s="129" t="s">
        <v>19</v>
      </c>
      <c r="L2320" s="32"/>
      <c r="M2320" s="134" t="s">
        <v>19</v>
      </c>
      <c r="N2320" s="135" t="s">
        <v>46</v>
      </c>
      <c r="P2320" s="136">
        <f t="shared" si="81"/>
        <v>0</v>
      </c>
      <c r="Q2320" s="136">
        <v>0</v>
      </c>
      <c r="R2320" s="136">
        <f t="shared" si="82"/>
        <v>0</v>
      </c>
      <c r="S2320" s="136">
        <v>0</v>
      </c>
      <c r="T2320" s="137">
        <f t="shared" si="83"/>
        <v>0</v>
      </c>
      <c r="AR2320" s="138" t="s">
        <v>172</v>
      </c>
      <c r="AT2320" s="138" t="s">
        <v>167</v>
      </c>
      <c r="AU2320" s="138" t="s">
        <v>84</v>
      </c>
      <c r="AY2320" s="17" t="s">
        <v>165</v>
      </c>
      <c r="BE2320" s="139">
        <f t="shared" si="84"/>
        <v>0</v>
      </c>
      <c r="BF2320" s="139">
        <f t="shared" si="85"/>
        <v>0</v>
      </c>
      <c r="BG2320" s="139">
        <f t="shared" si="86"/>
        <v>0</v>
      </c>
      <c r="BH2320" s="139">
        <f t="shared" si="87"/>
        <v>0</v>
      </c>
      <c r="BI2320" s="139">
        <f t="shared" si="88"/>
        <v>0</v>
      </c>
      <c r="BJ2320" s="17" t="s">
        <v>14</v>
      </c>
      <c r="BK2320" s="139">
        <f t="shared" si="89"/>
        <v>0</v>
      </c>
      <c r="BL2320" s="17" t="s">
        <v>172</v>
      </c>
      <c r="BM2320" s="138" t="s">
        <v>3071</v>
      </c>
    </row>
    <row r="2321" spans="2:65" s="1" customFormat="1" ht="16.5" customHeight="1">
      <c r="B2321" s="32"/>
      <c r="C2321" s="127" t="s">
        <v>3072</v>
      </c>
      <c r="D2321" s="127" t="s">
        <v>167</v>
      </c>
      <c r="E2321" s="128" t="s">
        <v>3073</v>
      </c>
      <c r="F2321" s="129" t="s">
        <v>3074</v>
      </c>
      <c r="G2321" s="130" t="s">
        <v>700</v>
      </c>
      <c r="H2321" s="131">
        <v>25</v>
      </c>
      <c r="I2321" s="132"/>
      <c r="J2321" s="133">
        <f t="shared" si="80"/>
        <v>0</v>
      </c>
      <c r="K2321" s="129" t="s">
        <v>19</v>
      </c>
      <c r="L2321" s="32"/>
      <c r="M2321" s="134" t="s">
        <v>19</v>
      </c>
      <c r="N2321" s="135" t="s">
        <v>46</v>
      </c>
      <c r="P2321" s="136">
        <f t="shared" si="81"/>
        <v>0</v>
      </c>
      <c r="Q2321" s="136">
        <v>0</v>
      </c>
      <c r="R2321" s="136">
        <f t="shared" si="82"/>
        <v>0</v>
      </c>
      <c r="S2321" s="136">
        <v>0</v>
      </c>
      <c r="T2321" s="137">
        <f t="shared" si="83"/>
        <v>0</v>
      </c>
      <c r="AR2321" s="138" t="s">
        <v>172</v>
      </c>
      <c r="AT2321" s="138" t="s">
        <v>167</v>
      </c>
      <c r="AU2321" s="138" t="s">
        <v>84</v>
      </c>
      <c r="AY2321" s="17" t="s">
        <v>165</v>
      </c>
      <c r="BE2321" s="139">
        <f t="shared" si="84"/>
        <v>0</v>
      </c>
      <c r="BF2321" s="139">
        <f t="shared" si="85"/>
        <v>0</v>
      </c>
      <c r="BG2321" s="139">
        <f t="shared" si="86"/>
        <v>0</v>
      </c>
      <c r="BH2321" s="139">
        <f t="shared" si="87"/>
        <v>0</v>
      </c>
      <c r="BI2321" s="139">
        <f t="shared" si="88"/>
        <v>0</v>
      </c>
      <c r="BJ2321" s="17" t="s">
        <v>14</v>
      </c>
      <c r="BK2321" s="139">
        <f t="shared" si="89"/>
        <v>0</v>
      </c>
      <c r="BL2321" s="17" t="s">
        <v>172</v>
      </c>
      <c r="BM2321" s="138" t="s">
        <v>3075</v>
      </c>
    </row>
    <row r="2322" spans="2:65" s="1" customFormat="1" ht="16.5" customHeight="1">
      <c r="B2322" s="32"/>
      <c r="C2322" s="127" t="s">
        <v>3076</v>
      </c>
      <c r="D2322" s="127" t="s">
        <v>167</v>
      </c>
      <c r="E2322" s="128" t="s">
        <v>3077</v>
      </c>
      <c r="F2322" s="129" t="s">
        <v>3078</v>
      </c>
      <c r="G2322" s="130" t="s">
        <v>2699</v>
      </c>
      <c r="H2322" s="131">
        <v>43</v>
      </c>
      <c r="I2322" s="132"/>
      <c r="J2322" s="133">
        <f t="shared" si="80"/>
        <v>0</v>
      </c>
      <c r="K2322" s="129" t="s">
        <v>19</v>
      </c>
      <c r="L2322" s="32"/>
      <c r="M2322" s="134" t="s">
        <v>19</v>
      </c>
      <c r="N2322" s="135" t="s">
        <v>46</v>
      </c>
      <c r="P2322" s="136">
        <f t="shared" si="81"/>
        <v>0</v>
      </c>
      <c r="Q2322" s="136">
        <v>0</v>
      </c>
      <c r="R2322" s="136">
        <f t="shared" si="82"/>
        <v>0</v>
      </c>
      <c r="S2322" s="136">
        <v>0</v>
      </c>
      <c r="T2322" s="137">
        <f t="shared" si="83"/>
        <v>0</v>
      </c>
      <c r="AR2322" s="138" t="s">
        <v>172</v>
      </c>
      <c r="AT2322" s="138" t="s">
        <v>167</v>
      </c>
      <c r="AU2322" s="138" t="s">
        <v>84</v>
      </c>
      <c r="AY2322" s="17" t="s">
        <v>165</v>
      </c>
      <c r="BE2322" s="139">
        <f t="shared" si="84"/>
        <v>0</v>
      </c>
      <c r="BF2322" s="139">
        <f t="shared" si="85"/>
        <v>0</v>
      </c>
      <c r="BG2322" s="139">
        <f t="shared" si="86"/>
        <v>0</v>
      </c>
      <c r="BH2322" s="139">
        <f t="shared" si="87"/>
        <v>0</v>
      </c>
      <c r="BI2322" s="139">
        <f t="shared" si="88"/>
        <v>0</v>
      </c>
      <c r="BJ2322" s="17" t="s">
        <v>14</v>
      </c>
      <c r="BK2322" s="139">
        <f t="shared" si="89"/>
        <v>0</v>
      </c>
      <c r="BL2322" s="17" t="s">
        <v>172</v>
      </c>
      <c r="BM2322" s="138" t="s">
        <v>3079</v>
      </c>
    </row>
    <row r="2323" spans="2:65" s="1" customFormat="1" ht="16.5" customHeight="1">
      <c r="B2323" s="32"/>
      <c r="C2323" s="127" t="s">
        <v>3080</v>
      </c>
      <c r="D2323" s="127" t="s">
        <v>167</v>
      </c>
      <c r="E2323" s="128" t="s">
        <v>3081</v>
      </c>
      <c r="F2323" s="129" t="s">
        <v>3082</v>
      </c>
      <c r="G2323" s="130" t="s">
        <v>2699</v>
      </c>
      <c r="H2323" s="131">
        <v>3</v>
      </c>
      <c r="I2323" s="132"/>
      <c r="J2323" s="133">
        <f t="shared" si="80"/>
        <v>0</v>
      </c>
      <c r="K2323" s="129" t="s">
        <v>19</v>
      </c>
      <c r="L2323" s="32"/>
      <c r="M2323" s="134" t="s">
        <v>19</v>
      </c>
      <c r="N2323" s="135" t="s">
        <v>46</v>
      </c>
      <c r="P2323" s="136">
        <f t="shared" si="81"/>
        <v>0</v>
      </c>
      <c r="Q2323" s="136">
        <v>0</v>
      </c>
      <c r="R2323" s="136">
        <f t="shared" si="82"/>
        <v>0</v>
      </c>
      <c r="S2323" s="136">
        <v>0</v>
      </c>
      <c r="T2323" s="137">
        <f t="shared" si="83"/>
        <v>0</v>
      </c>
      <c r="AR2323" s="138" t="s">
        <v>172</v>
      </c>
      <c r="AT2323" s="138" t="s">
        <v>167</v>
      </c>
      <c r="AU2323" s="138" t="s">
        <v>84</v>
      </c>
      <c r="AY2323" s="17" t="s">
        <v>165</v>
      </c>
      <c r="BE2323" s="139">
        <f t="shared" si="84"/>
        <v>0</v>
      </c>
      <c r="BF2323" s="139">
        <f t="shared" si="85"/>
        <v>0</v>
      </c>
      <c r="BG2323" s="139">
        <f t="shared" si="86"/>
        <v>0</v>
      </c>
      <c r="BH2323" s="139">
        <f t="shared" si="87"/>
        <v>0</v>
      </c>
      <c r="BI2323" s="139">
        <f t="shared" si="88"/>
        <v>0</v>
      </c>
      <c r="BJ2323" s="17" t="s">
        <v>14</v>
      </c>
      <c r="BK2323" s="139">
        <f t="shared" si="89"/>
        <v>0</v>
      </c>
      <c r="BL2323" s="17" t="s">
        <v>172</v>
      </c>
      <c r="BM2323" s="138" t="s">
        <v>3083</v>
      </c>
    </row>
    <row r="2324" spans="2:65" s="1" customFormat="1" ht="24.15" customHeight="1">
      <c r="B2324" s="32"/>
      <c r="C2324" s="127" t="s">
        <v>3084</v>
      </c>
      <c r="D2324" s="127" t="s">
        <v>167</v>
      </c>
      <c r="E2324" s="128" t="s">
        <v>3085</v>
      </c>
      <c r="F2324" s="129" t="s">
        <v>3086</v>
      </c>
      <c r="G2324" s="130" t="s">
        <v>2699</v>
      </c>
      <c r="H2324" s="131">
        <v>6</v>
      </c>
      <c r="I2324" s="132"/>
      <c r="J2324" s="133">
        <f t="shared" si="80"/>
        <v>0</v>
      </c>
      <c r="K2324" s="129" t="s">
        <v>19</v>
      </c>
      <c r="L2324" s="32"/>
      <c r="M2324" s="134" t="s">
        <v>19</v>
      </c>
      <c r="N2324" s="135" t="s">
        <v>46</v>
      </c>
      <c r="P2324" s="136">
        <f t="shared" si="81"/>
        <v>0</v>
      </c>
      <c r="Q2324" s="136">
        <v>0</v>
      </c>
      <c r="R2324" s="136">
        <f t="shared" si="82"/>
        <v>0</v>
      </c>
      <c r="S2324" s="136">
        <v>0</v>
      </c>
      <c r="T2324" s="137">
        <f t="shared" si="83"/>
        <v>0</v>
      </c>
      <c r="AR2324" s="138" t="s">
        <v>172</v>
      </c>
      <c r="AT2324" s="138" t="s">
        <v>167</v>
      </c>
      <c r="AU2324" s="138" t="s">
        <v>84</v>
      </c>
      <c r="AY2324" s="17" t="s">
        <v>165</v>
      </c>
      <c r="BE2324" s="139">
        <f t="shared" si="84"/>
        <v>0</v>
      </c>
      <c r="BF2324" s="139">
        <f t="shared" si="85"/>
        <v>0</v>
      </c>
      <c r="BG2324" s="139">
        <f t="shared" si="86"/>
        <v>0</v>
      </c>
      <c r="BH2324" s="139">
        <f t="shared" si="87"/>
        <v>0</v>
      </c>
      <c r="BI2324" s="139">
        <f t="shared" si="88"/>
        <v>0</v>
      </c>
      <c r="BJ2324" s="17" t="s">
        <v>14</v>
      </c>
      <c r="BK2324" s="139">
        <f t="shared" si="89"/>
        <v>0</v>
      </c>
      <c r="BL2324" s="17" t="s">
        <v>172</v>
      </c>
      <c r="BM2324" s="138" t="s">
        <v>3087</v>
      </c>
    </row>
    <row r="2325" spans="2:65" s="1" customFormat="1" ht="21.75" customHeight="1">
      <c r="B2325" s="32"/>
      <c r="C2325" s="127" t="s">
        <v>3088</v>
      </c>
      <c r="D2325" s="127" t="s">
        <v>167</v>
      </c>
      <c r="E2325" s="128" t="s">
        <v>3089</v>
      </c>
      <c r="F2325" s="129" t="s">
        <v>3090</v>
      </c>
      <c r="G2325" s="130" t="s">
        <v>2699</v>
      </c>
      <c r="H2325" s="131">
        <v>4</v>
      </c>
      <c r="I2325" s="132"/>
      <c r="J2325" s="133">
        <f t="shared" si="80"/>
        <v>0</v>
      </c>
      <c r="K2325" s="129" t="s">
        <v>19</v>
      </c>
      <c r="L2325" s="32"/>
      <c r="M2325" s="134" t="s">
        <v>19</v>
      </c>
      <c r="N2325" s="135" t="s">
        <v>46</v>
      </c>
      <c r="P2325" s="136">
        <f t="shared" si="81"/>
        <v>0</v>
      </c>
      <c r="Q2325" s="136">
        <v>0</v>
      </c>
      <c r="R2325" s="136">
        <f t="shared" si="82"/>
        <v>0</v>
      </c>
      <c r="S2325" s="136">
        <v>0</v>
      </c>
      <c r="T2325" s="137">
        <f t="shared" si="83"/>
        <v>0</v>
      </c>
      <c r="AR2325" s="138" t="s">
        <v>172</v>
      </c>
      <c r="AT2325" s="138" t="s">
        <v>167</v>
      </c>
      <c r="AU2325" s="138" t="s">
        <v>84</v>
      </c>
      <c r="AY2325" s="17" t="s">
        <v>165</v>
      </c>
      <c r="BE2325" s="139">
        <f t="shared" si="84"/>
        <v>0</v>
      </c>
      <c r="BF2325" s="139">
        <f t="shared" si="85"/>
        <v>0</v>
      </c>
      <c r="BG2325" s="139">
        <f t="shared" si="86"/>
        <v>0</v>
      </c>
      <c r="BH2325" s="139">
        <f t="shared" si="87"/>
        <v>0</v>
      </c>
      <c r="BI2325" s="139">
        <f t="shared" si="88"/>
        <v>0</v>
      </c>
      <c r="BJ2325" s="17" t="s">
        <v>14</v>
      </c>
      <c r="BK2325" s="139">
        <f t="shared" si="89"/>
        <v>0</v>
      </c>
      <c r="BL2325" s="17" t="s">
        <v>172</v>
      </c>
      <c r="BM2325" s="138" t="s">
        <v>3091</v>
      </c>
    </row>
    <row r="2326" spans="2:65" s="1" customFormat="1" ht="16.5" customHeight="1">
      <c r="B2326" s="32"/>
      <c r="C2326" s="127" t="s">
        <v>3092</v>
      </c>
      <c r="D2326" s="127" t="s">
        <v>167</v>
      </c>
      <c r="E2326" s="128" t="s">
        <v>3093</v>
      </c>
      <c r="F2326" s="129" t="s">
        <v>3094</v>
      </c>
      <c r="G2326" s="130" t="s">
        <v>2699</v>
      </c>
      <c r="H2326" s="131">
        <v>8</v>
      </c>
      <c r="I2326" s="132"/>
      <c r="J2326" s="133">
        <f t="shared" si="80"/>
        <v>0</v>
      </c>
      <c r="K2326" s="129" t="s">
        <v>19</v>
      </c>
      <c r="L2326" s="32"/>
      <c r="M2326" s="134" t="s">
        <v>19</v>
      </c>
      <c r="N2326" s="135" t="s">
        <v>46</v>
      </c>
      <c r="P2326" s="136">
        <f t="shared" si="81"/>
        <v>0</v>
      </c>
      <c r="Q2326" s="136">
        <v>0</v>
      </c>
      <c r="R2326" s="136">
        <f t="shared" si="82"/>
        <v>0</v>
      </c>
      <c r="S2326" s="136">
        <v>0</v>
      </c>
      <c r="T2326" s="137">
        <f t="shared" si="83"/>
        <v>0</v>
      </c>
      <c r="AR2326" s="138" t="s">
        <v>172</v>
      </c>
      <c r="AT2326" s="138" t="s">
        <v>167</v>
      </c>
      <c r="AU2326" s="138" t="s">
        <v>84</v>
      </c>
      <c r="AY2326" s="17" t="s">
        <v>165</v>
      </c>
      <c r="BE2326" s="139">
        <f t="shared" si="84"/>
        <v>0</v>
      </c>
      <c r="BF2326" s="139">
        <f t="shared" si="85"/>
        <v>0</v>
      </c>
      <c r="BG2326" s="139">
        <f t="shared" si="86"/>
        <v>0</v>
      </c>
      <c r="BH2326" s="139">
        <f t="shared" si="87"/>
        <v>0</v>
      </c>
      <c r="BI2326" s="139">
        <f t="shared" si="88"/>
        <v>0</v>
      </c>
      <c r="BJ2326" s="17" t="s">
        <v>14</v>
      </c>
      <c r="BK2326" s="139">
        <f t="shared" si="89"/>
        <v>0</v>
      </c>
      <c r="BL2326" s="17" t="s">
        <v>172</v>
      </c>
      <c r="BM2326" s="138" t="s">
        <v>3095</v>
      </c>
    </row>
    <row r="2327" spans="2:65" s="1" customFormat="1" ht="16.5" customHeight="1">
      <c r="B2327" s="32"/>
      <c r="C2327" s="127" t="s">
        <v>3096</v>
      </c>
      <c r="D2327" s="127" t="s">
        <v>167</v>
      </c>
      <c r="E2327" s="128" t="s">
        <v>3097</v>
      </c>
      <c r="F2327" s="129" t="s">
        <v>3098</v>
      </c>
      <c r="G2327" s="130" t="s">
        <v>2699</v>
      </c>
      <c r="H2327" s="131">
        <v>4</v>
      </c>
      <c r="I2327" s="132"/>
      <c r="J2327" s="133">
        <f t="shared" si="80"/>
        <v>0</v>
      </c>
      <c r="K2327" s="129" t="s">
        <v>19</v>
      </c>
      <c r="L2327" s="32"/>
      <c r="M2327" s="134" t="s">
        <v>19</v>
      </c>
      <c r="N2327" s="135" t="s">
        <v>46</v>
      </c>
      <c r="P2327" s="136">
        <f t="shared" si="81"/>
        <v>0</v>
      </c>
      <c r="Q2327" s="136">
        <v>0</v>
      </c>
      <c r="R2327" s="136">
        <f t="shared" si="82"/>
        <v>0</v>
      </c>
      <c r="S2327" s="136">
        <v>0</v>
      </c>
      <c r="T2327" s="137">
        <f t="shared" si="83"/>
        <v>0</v>
      </c>
      <c r="AR2327" s="138" t="s">
        <v>172</v>
      </c>
      <c r="AT2327" s="138" t="s">
        <v>167</v>
      </c>
      <c r="AU2327" s="138" t="s">
        <v>84</v>
      </c>
      <c r="AY2327" s="17" t="s">
        <v>165</v>
      </c>
      <c r="BE2327" s="139">
        <f t="shared" si="84"/>
        <v>0</v>
      </c>
      <c r="BF2327" s="139">
        <f t="shared" si="85"/>
        <v>0</v>
      </c>
      <c r="BG2327" s="139">
        <f t="shared" si="86"/>
        <v>0</v>
      </c>
      <c r="BH2327" s="139">
        <f t="shared" si="87"/>
        <v>0</v>
      </c>
      <c r="BI2327" s="139">
        <f t="shared" si="88"/>
        <v>0</v>
      </c>
      <c r="BJ2327" s="17" t="s">
        <v>14</v>
      </c>
      <c r="BK2327" s="139">
        <f t="shared" si="89"/>
        <v>0</v>
      </c>
      <c r="BL2327" s="17" t="s">
        <v>172</v>
      </c>
      <c r="BM2327" s="138" t="s">
        <v>3099</v>
      </c>
    </row>
    <row r="2328" spans="2:65" s="1" customFormat="1" ht="16.5" customHeight="1">
      <c r="B2328" s="32"/>
      <c r="C2328" s="127" t="s">
        <v>3100</v>
      </c>
      <c r="D2328" s="127" t="s">
        <v>167</v>
      </c>
      <c r="E2328" s="128" t="s">
        <v>3101</v>
      </c>
      <c r="F2328" s="129" t="s">
        <v>3102</v>
      </c>
      <c r="G2328" s="130" t="s">
        <v>2699</v>
      </c>
      <c r="H2328" s="131">
        <v>3</v>
      </c>
      <c r="I2328" s="132"/>
      <c r="J2328" s="133">
        <f t="shared" si="80"/>
        <v>0</v>
      </c>
      <c r="K2328" s="129" t="s">
        <v>19</v>
      </c>
      <c r="L2328" s="32"/>
      <c r="M2328" s="134" t="s">
        <v>19</v>
      </c>
      <c r="N2328" s="135" t="s">
        <v>46</v>
      </c>
      <c r="P2328" s="136">
        <f t="shared" si="81"/>
        <v>0</v>
      </c>
      <c r="Q2328" s="136">
        <v>0</v>
      </c>
      <c r="R2328" s="136">
        <f t="shared" si="82"/>
        <v>0</v>
      </c>
      <c r="S2328" s="136">
        <v>0</v>
      </c>
      <c r="T2328" s="137">
        <f t="shared" si="83"/>
        <v>0</v>
      </c>
      <c r="AR2328" s="138" t="s">
        <v>172</v>
      </c>
      <c r="AT2328" s="138" t="s">
        <v>167</v>
      </c>
      <c r="AU2328" s="138" t="s">
        <v>84</v>
      </c>
      <c r="AY2328" s="17" t="s">
        <v>165</v>
      </c>
      <c r="BE2328" s="139">
        <f t="shared" si="84"/>
        <v>0</v>
      </c>
      <c r="BF2328" s="139">
        <f t="shared" si="85"/>
        <v>0</v>
      </c>
      <c r="BG2328" s="139">
        <f t="shared" si="86"/>
        <v>0</v>
      </c>
      <c r="BH2328" s="139">
        <f t="shared" si="87"/>
        <v>0</v>
      </c>
      <c r="BI2328" s="139">
        <f t="shared" si="88"/>
        <v>0</v>
      </c>
      <c r="BJ2328" s="17" t="s">
        <v>14</v>
      </c>
      <c r="BK2328" s="139">
        <f t="shared" si="89"/>
        <v>0</v>
      </c>
      <c r="BL2328" s="17" t="s">
        <v>172</v>
      </c>
      <c r="BM2328" s="138" t="s">
        <v>3103</v>
      </c>
    </row>
    <row r="2329" spans="2:65" s="1" customFormat="1" ht="16.5" customHeight="1">
      <c r="B2329" s="32"/>
      <c r="C2329" s="127" t="s">
        <v>3104</v>
      </c>
      <c r="D2329" s="127" t="s">
        <v>167</v>
      </c>
      <c r="E2329" s="128" t="s">
        <v>3105</v>
      </c>
      <c r="F2329" s="129" t="s">
        <v>3106</v>
      </c>
      <c r="G2329" s="130" t="s">
        <v>2699</v>
      </c>
      <c r="H2329" s="131">
        <v>18</v>
      </c>
      <c r="I2329" s="132"/>
      <c r="J2329" s="133">
        <f t="shared" si="80"/>
        <v>0</v>
      </c>
      <c r="K2329" s="129" t="s">
        <v>19</v>
      </c>
      <c r="L2329" s="32"/>
      <c r="M2329" s="134" t="s">
        <v>19</v>
      </c>
      <c r="N2329" s="135" t="s">
        <v>46</v>
      </c>
      <c r="P2329" s="136">
        <f t="shared" si="81"/>
        <v>0</v>
      </c>
      <c r="Q2329" s="136">
        <v>0</v>
      </c>
      <c r="R2329" s="136">
        <f t="shared" si="82"/>
        <v>0</v>
      </c>
      <c r="S2329" s="136">
        <v>0</v>
      </c>
      <c r="T2329" s="137">
        <f t="shared" si="83"/>
        <v>0</v>
      </c>
      <c r="AR2329" s="138" t="s">
        <v>172</v>
      </c>
      <c r="AT2329" s="138" t="s">
        <v>167</v>
      </c>
      <c r="AU2329" s="138" t="s">
        <v>84</v>
      </c>
      <c r="AY2329" s="17" t="s">
        <v>165</v>
      </c>
      <c r="BE2329" s="139">
        <f t="shared" si="84"/>
        <v>0</v>
      </c>
      <c r="BF2329" s="139">
        <f t="shared" si="85"/>
        <v>0</v>
      </c>
      <c r="BG2329" s="139">
        <f t="shared" si="86"/>
        <v>0</v>
      </c>
      <c r="BH2329" s="139">
        <f t="shared" si="87"/>
        <v>0</v>
      </c>
      <c r="BI2329" s="139">
        <f t="shared" si="88"/>
        <v>0</v>
      </c>
      <c r="BJ2329" s="17" t="s">
        <v>14</v>
      </c>
      <c r="BK2329" s="139">
        <f t="shared" si="89"/>
        <v>0</v>
      </c>
      <c r="BL2329" s="17" t="s">
        <v>172</v>
      </c>
      <c r="BM2329" s="138" t="s">
        <v>3107</v>
      </c>
    </row>
    <row r="2330" spans="2:65" s="1" customFormat="1" ht="16.5" customHeight="1">
      <c r="B2330" s="32"/>
      <c r="C2330" s="127" t="s">
        <v>3108</v>
      </c>
      <c r="D2330" s="127" t="s">
        <v>167</v>
      </c>
      <c r="E2330" s="128" t="s">
        <v>3109</v>
      </c>
      <c r="F2330" s="129" t="s">
        <v>3110</v>
      </c>
      <c r="G2330" s="130" t="s">
        <v>2699</v>
      </c>
      <c r="H2330" s="131">
        <v>140</v>
      </c>
      <c r="I2330" s="132"/>
      <c r="J2330" s="133">
        <f t="shared" si="80"/>
        <v>0</v>
      </c>
      <c r="K2330" s="129" t="s">
        <v>19</v>
      </c>
      <c r="L2330" s="32"/>
      <c r="M2330" s="134" t="s">
        <v>19</v>
      </c>
      <c r="N2330" s="135" t="s">
        <v>46</v>
      </c>
      <c r="P2330" s="136">
        <f t="shared" si="81"/>
        <v>0</v>
      </c>
      <c r="Q2330" s="136">
        <v>0</v>
      </c>
      <c r="R2330" s="136">
        <f t="shared" si="82"/>
        <v>0</v>
      </c>
      <c r="S2330" s="136">
        <v>0</v>
      </c>
      <c r="T2330" s="137">
        <f t="shared" si="83"/>
        <v>0</v>
      </c>
      <c r="AR2330" s="138" t="s">
        <v>172</v>
      </c>
      <c r="AT2330" s="138" t="s">
        <v>167</v>
      </c>
      <c r="AU2330" s="138" t="s">
        <v>84</v>
      </c>
      <c r="AY2330" s="17" t="s">
        <v>165</v>
      </c>
      <c r="BE2330" s="139">
        <f t="shared" si="84"/>
        <v>0</v>
      </c>
      <c r="BF2330" s="139">
        <f t="shared" si="85"/>
        <v>0</v>
      </c>
      <c r="BG2330" s="139">
        <f t="shared" si="86"/>
        <v>0</v>
      </c>
      <c r="BH2330" s="139">
        <f t="shared" si="87"/>
        <v>0</v>
      </c>
      <c r="BI2330" s="139">
        <f t="shared" si="88"/>
        <v>0</v>
      </c>
      <c r="BJ2330" s="17" t="s">
        <v>14</v>
      </c>
      <c r="BK2330" s="139">
        <f t="shared" si="89"/>
        <v>0</v>
      </c>
      <c r="BL2330" s="17" t="s">
        <v>172</v>
      </c>
      <c r="BM2330" s="138" t="s">
        <v>3111</v>
      </c>
    </row>
    <row r="2331" spans="2:65" s="1" customFormat="1" ht="24.15" customHeight="1">
      <c r="B2331" s="32"/>
      <c r="C2331" s="127" t="s">
        <v>3112</v>
      </c>
      <c r="D2331" s="127" t="s">
        <v>167</v>
      </c>
      <c r="E2331" s="128" t="s">
        <v>3113</v>
      </c>
      <c r="F2331" s="129" t="s">
        <v>3114</v>
      </c>
      <c r="G2331" s="130" t="s">
        <v>2699</v>
      </c>
      <c r="H2331" s="131">
        <v>4</v>
      </c>
      <c r="I2331" s="132"/>
      <c r="J2331" s="133">
        <f t="shared" si="80"/>
        <v>0</v>
      </c>
      <c r="K2331" s="129" t="s">
        <v>19</v>
      </c>
      <c r="L2331" s="32"/>
      <c r="M2331" s="134" t="s">
        <v>19</v>
      </c>
      <c r="N2331" s="135" t="s">
        <v>46</v>
      </c>
      <c r="P2331" s="136">
        <f t="shared" si="81"/>
        <v>0</v>
      </c>
      <c r="Q2331" s="136">
        <v>0</v>
      </c>
      <c r="R2331" s="136">
        <f t="shared" si="82"/>
        <v>0</v>
      </c>
      <c r="S2331" s="136">
        <v>0</v>
      </c>
      <c r="T2331" s="137">
        <f t="shared" si="83"/>
        <v>0</v>
      </c>
      <c r="AR2331" s="138" t="s">
        <v>172</v>
      </c>
      <c r="AT2331" s="138" t="s">
        <v>167</v>
      </c>
      <c r="AU2331" s="138" t="s">
        <v>84</v>
      </c>
      <c r="AY2331" s="17" t="s">
        <v>165</v>
      </c>
      <c r="BE2331" s="139">
        <f t="shared" si="84"/>
        <v>0</v>
      </c>
      <c r="BF2331" s="139">
        <f t="shared" si="85"/>
        <v>0</v>
      </c>
      <c r="BG2331" s="139">
        <f t="shared" si="86"/>
        <v>0</v>
      </c>
      <c r="BH2331" s="139">
        <f t="shared" si="87"/>
        <v>0</v>
      </c>
      <c r="BI2331" s="139">
        <f t="shared" si="88"/>
        <v>0</v>
      </c>
      <c r="BJ2331" s="17" t="s">
        <v>14</v>
      </c>
      <c r="BK2331" s="139">
        <f t="shared" si="89"/>
        <v>0</v>
      </c>
      <c r="BL2331" s="17" t="s">
        <v>172</v>
      </c>
      <c r="BM2331" s="138" t="s">
        <v>3115</v>
      </c>
    </row>
    <row r="2332" spans="2:65" s="1" customFormat="1" ht="21.75" customHeight="1">
      <c r="B2332" s="32"/>
      <c r="C2332" s="127" t="s">
        <v>3116</v>
      </c>
      <c r="D2332" s="127" t="s">
        <v>167</v>
      </c>
      <c r="E2332" s="128" t="s">
        <v>3117</v>
      </c>
      <c r="F2332" s="129" t="s">
        <v>3118</v>
      </c>
      <c r="G2332" s="130" t="s">
        <v>2699</v>
      </c>
      <c r="H2332" s="131">
        <v>4</v>
      </c>
      <c r="I2332" s="132"/>
      <c r="J2332" s="133">
        <f t="shared" si="80"/>
        <v>0</v>
      </c>
      <c r="K2332" s="129" t="s">
        <v>19</v>
      </c>
      <c r="L2332" s="32"/>
      <c r="M2332" s="134" t="s">
        <v>19</v>
      </c>
      <c r="N2332" s="135" t="s">
        <v>46</v>
      </c>
      <c r="P2332" s="136">
        <f t="shared" si="81"/>
        <v>0</v>
      </c>
      <c r="Q2332" s="136">
        <v>0</v>
      </c>
      <c r="R2332" s="136">
        <f t="shared" si="82"/>
        <v>0</v>
      </c>
      <c r="S2332" s="136">
        <v>0</v>
      </c>
      <c r="T2332" s="137">
        <f t="shared" si="83"/>
        <v>0</v>
      </c>
      <c r="AR2332" s="138" t="s">
        <v>172</v>
      </c>
      <c r="AT2332" s="138" t="s">
        <v>167</v>
      </c>
      <c r="AU2332" s="138" t="s">
        <v>84</v>
      </c>
      <c r="AY2332" s="17" t="s">
        <v>165</v>
      </c>
      <c r="BE2332" s="139">
        <f t="shared" si="84"/>
        <v>0</v>
      </c>
      <c r="BF2332" s="139">
        <f t="shared" si="85"/>
        <v>0</v>
      </c>
      <c r="BG2332" s="139">
        <f t="shared" si="86"/>
        <v>0</v>
      </c>
      <c r="BH2332" s="139">
        <f t="shared" si="87"/>
        <v>0</v>
      </c>
      <c r="BI2332" s="139">
        <f t="shared" si="88"/>
        <v>0</v>
      </c>
      <c r="BJ2332" s="17" t="s">
        <v>14</v>
      </c>
      <c r="BK2332" s="139">
        <f t="shared" si="89"/>
        <v>0</v>
      </c>
      <c r="BL2332" s="17" t="s">
        <v>172</v>
      </c>
      <c r="BM2332" s="138" t="s">
        <v>3119</v>
      </c>
    </row>
    <row r="2333" spans="2:65" s="1" customFormat="1" ht="16.5" customHeight="1">
      <c r="B2333" s="32"/>
      <c r="C2333" s="127" t="s">
        <v>3120</v>
      </c>
      <c r="D2333" s="127" t="s">
        <v>167</v>
      </c>
      <c r="E2333" s="128" t="s">
        <v>3121</v>
      </c>
      <c r="F2333" s="129" t="s">
        <v>3122</v>
      </c>
      <c r="G2333" s="130" t="s">
        <v>2699</v>
      </c>
      <c r="H2333" s="131">
        <v>4</v>
      </c>
      <c r="I2333" s="132"/>
      <c r="J2333" s="133">
        <f t="shared" si="80"/>
        <v>0</v>
      </c>
      <c r="K2333" s="129" t="s">
        <v>19</v>
      </c>
      <c r="L2333" s="32"/>
      <c r="M2333" s="134" t="s">
        <v>19</v>
      </c>
      <c r="N2333" s="135" t="s">
        <v>46</v>
      </c>
      <c r="P2333" s="136">
        <f t="shared" si="81"/>
        <v>0</v>
      </c>
      <c r="Q2333" s="136">
        <v>0</v>
      </c>
      <c r="R2333" s="136">
        <f t="shared" si="82"/>
        <v>0</v>
      </c>
      <c r="S2333" s="136">
        <v>0</v>
      </c>
      <c r="T2333" s="137">
        <f t="shared" si="83"/>
        <v>0</v>
      </c>
      <c r="AR2333" s="138" t="s">
        <v>172</v>
      </c>
      <c r="AT2333" s="138" t="s">
        <v>167</v>
      </c>
      <c r="AU2333" s="138" t="s">
        <v>84</v>
      </c>
      <c r="AY2333" s="17" t="s">
        <v>165</v>
      </c>
      <c r="BE2333" s="139">
        <f t="shared" si="84"/>
        <v>0</v>
      </c>
      <c r="BF2333" s="139">
        <f t="shared" si="85"/>
        <v>0</v>
      </c>
      <c r="BG2333" s="139">
        <f t="shared" si="86"/>
        <v>0</v>
      </c>
      <c r="BH2333" s="139">
        <f t="shared" si="87"/>
        <v>0</v>
      </c>
      <c r="BI2333" s="139">
        <f t="shared" si="88"/>
        <v>0</v>
      </c>
      <c r="BJ2333" s="17" t="s">
        <v>14</v>
      </c>
      <c r="BK2333" s="139">
        <f t="shared" si="89"/>
        <v>0</v>
      </c>
      <c r="BL2333" s="17" t="s">
        <v>172</v>
      </c>
      <c r="BM2333" s="138" t="s">
        <v>3123</v>
      </c>
    </row>
    <row r="2334" spans="2:65" s="1" customFormat="1" ht="16.5" customHeight="1">
      <c r="B2334" s="32"/>
      <c r="C2334" s="127" t="s">
        <v>3124</v>
      </c>
      <c r="D2334" s="127" t="s">
        <v>167</v>
      </c>
      <c r="E2334" s="128" t="s">
        <v>3125</v>
      </c>
      <c r="F2334" s="129" t="s">
        <v>3126</v>
      </c>
      <c r="G2334" s="130" t="s">
        <v>2699</v>
      </c>
      <c r="H2334" s="131">
        <v>3</v>
      </c>
      <c r="I2334" s="132"/>
      <c r="J2334" s="133">
        <f t="shared" si="80"/>
        <v>0</v>
      </c>
      <c r="K2334" s="129" t="s">
        <v>19</v>
      </c>
      <c r="L2334" s="32"/>
      <c r="M2334" s="134" t="s">
        <v>19</v>
      </c>
      <c r="N2334" s="135" t="s">
        <v>46</v>
      </c>
      <c r="P2334" s="136">
        <f t="shared" si="81"/>
        <v>0</v>
      </c>
      <c r="Q2334" s="136">
        <v>0</v>
      </c>
      <c r="R2334" s="136">
        <f t="shared" si="82"/>
        <v>0</v>
      </c>
      <c r="S2334" s="136">
        <v>0</v>
      </c>
      <c r="T2334" s="137">
        <f t="shared" si="83"/>
        <v>0</v>
      </c>
      <c r="AR2334" s="138" t="s">
        <v>172</v>
      </c>
      <c r="AT2334" s="138" t="s">
        <v>167</v>
      </c>
      <c r="AU2334" s="138" t="s">
        <v>84</v>
      </c>
      <c r="AY2334" s="17" t="s">
        <v>165</v>
      </c>
      <c r="BE2334" s="139">
        <f t="shared" si="84"/>
        <v>0</v>
      </c>
      <c r="BF2334" s="139">
        <f t="shared" si="85"/>
        <v>0</v>
      </c>
      <c r="BG2334" s="139">
        <f t="shared" si="86"/>
        <v>0</v>
      </c>
      <c r="BH2334" s="139">
        <f t="shared" si="87"/>
        <v>0</v>
      </c>
      <c r="BI2334" s="139">
        <f t="shared" si="88"/>
        <v>0</v>
      </c>
      <c r="BJ2334" s="17" t="s">
        <v>14</v>
      </c>
      <c r="BK2334" s="139">
        <f t="shared" si="89"/>
        <v>0</v>
      </c>
      <c r="BL2334" s="17" t="s">
        <v>172</v>
      </c>
      <c r="BM2334" s="138" t="s">
        <v>3127</v>
      </c>
    </row>
    <row r="2335" spans="2:65" s="1" customFormat="1" ht="16.5" customHeight="1">
      <c r="B2335" s="32"/>
      <c r="C2335" s="127" t="s">
        <v>3128</v>
      </c>
      <c r="D2335" s="127" t="s">
        <v>167</v>
      </c>
      <c r="E2335" s="128" t="s">
        <v>3129</v>
      </c>
      <c r="F2335" s="129" t="s">
        <v>3130</v>
      </c>
      <c r="G2335" s="130" t="s">
        <v>2699</v>
      </c>
      <c r="H2335" s="131">
        <v>9</v>
      </c>
      <c r="I2335" s="132"/>
      <c r="J2335" s="133">
        <f t="shared" si="80"/>
        <v>0</v>
      </c>
      <c r="K2335" s="129" t="s">
        <v>19</v>
      </c>
      <c r="L2335" s="32"/>
      <c r="M2335" s="134" t="s">
        <v>19</v>
      </c>
      <c r="N2335" s="135" t="s">
        <v>46</v>
      </c>
      <c r="P2335" s="136">
        <f t="shared" si="81"/>
        <v>0</v>
      </c>
      <c r="Q2335" s="136">
        <v>0</v>
      </c>
      <c r="R2335" s="136">
        <f t="shared" si="82"/>
        <v>0</v>
      </c>
      <c r="S2335" s="136">
        <v>0</v>
      </c>
      <c r="T2335" s="137">
        <f t="shared" si="83"/>
        <v>0</v>
      </c>
      <c r="AR2335" s="138" t="s">
        <v>172</v>
      </c>
      <c r="AT2335" s="138" t="s">
        <v>167</v>
      </c>
      <c r="AU2335" s="138" t="s">
        <v>84</v>
      </c>
      <c r="AY2335" s="17" t="s">
        <v>165</v>
      </c>
      <c r="BE2335" s="139">
        <f t="shared" si="84"/>
        <v>0</v>
      </c>
      <c r="BF2335" s="139">
        <f t="shared" si="85"/>
        <v>0</v>
      </c>
      <c r="BG2335" s="139">
        <f t="shared" si="86"/>
        <v>0</v>
      </c>
      <c r="BH2335" s="139">
        <f t="shared" si="87"/>
        <v>0</v>
      </c>
      <c r="BI2335" s="139">
        <f t="shared" si="88"/>
        <v>0</v>
      </c>
      <c r="BJ2335" s="17" t="s">
        <v>14</v>
      </c>
      <c r="BK2335" s="139">
        <f t="shared" si="89"/>
        <v>0</v>
      </c>
      <c r="BL2335" s="17" t="s">
        <v>172</v>
      </c>
      <c r="BM2335" s="138" t="s">
        <v>3131</v>
      </c>
    </row>
    <row r="2336" spans="2:65" s="1" customFormat="1" ht="16.5" customHeight="1">
      <c r="B2336" s="32"/>
      <c r="C2336" s="127" t="s">
        <v>3132</v>
      </c>
      <c r="D2336" s="127" t="s">
        <v>167</v>
      </c>
      <c r="E2336" s="128" t="s">
        <v>3133</v>
      </c>
      <c r="F2336" s="129" t="s">
        <v>3134</v>
      </c>
      <c r="G2336" s="130" t="s">
        <v>2699</v>
      </c>
      <c r="H2336" s="131">
        <v>3</v>
      </c>
      <c r="I2336" s="132"/>
      <c r="J2336" s="133">
        <f t="shared" si="80"/>
        <v>0</v>
      </c>
      <c r="K2336" s="129" t="s">
        <v>19</v>
      </c>
      <c r="L2336" s="32"/>
      <c r="M2336" s="134" t="s">
        <v>19</v>
      </c>
      <c r="N2336" s="135" t="s">
        <v>46</v>
      </c>
      <c r="P2336" s="136">
        <f t="shared" si="81"/>
        <v>0</v>
      </c>
      <c r="Q2336" s="136">
        <v>0</v>
      </c>
      <c r="R2336" s="136">
        <f t="shared" si="82"/>
        <v>0</v>
      </c>
      <c r="S2336" s="136">
        <v>0</v>
      </c>
      <c r="T2336" s="137">
        <f t="shared" si="83"/>
        <v>0</v>
      </c>
      <c r="AR2336" s="138" t="s">
        <v>172</v>
      </c>
      <c r="AT2336" s="138" t="s">
        <v>167</v>
      </c>
      <c r="AU2336" s="138" t="s">
        <v>84</v>
      </c>
      <c r="AY2336" s="17" t="s">
        <v>165</v>
      </c>
      <c r="BE2336" s="139">
        <f t="shared" si="84"/>
        <v>0</v>
      </c>
      <c r="BF2336" s="139">
        <f t="shared" si="85"/>
        <v>0</v>
      </c>
      <c r="BG2336" s="139">
        <f t="shared" si="86"/>
        <v>0</v>
      </c>
      <c r="BH2336" s="139">
        <f t="shared" si="87"/>
        <v>0</v>
      </c>
      <c r="BI2336" s="139">
        <f t="shared" si="88"/>
        <v>0</v>
      </c>
      <c r="BJ2336" s="17" t="s">
        <v>14</v>
      </c>
      <c r="BK2336" s="139">
        <f t="shared" si="89"/>
        <v>0</v>
      </c>
      <c r="BL2336" s="17" t="s">
        <v>172</v>
      </c>
      <c r="BM2336" s="138" t="s">
        <v>3135</v>
      </c>
    </row>
    <row r="2337" spans="2:65" s="1" customFormat="1" ht="16.5" customHeight="1">
      <c r="B2337" s="32"/>
      <c r="C2337" s="127" t="s">
        <v>3136</v>
      </c>
      <c r="D2337" s="127" t="s">
        <v>167</v>
      </c>
      <c r="E2337" s="128" t="s">
        <v>3137</v>
      </c>
      <c r="F2337" s="129" t="s">
        <v>3138</v>
      </c>
      <c r="G2337" s="130" t="s">
        <v>1991</v>
      </c>
      <c r="H2337" s="131">
        <v>1</v>
      </c>
      <c r="I2337" s="132"/>
      <c r="J2337" s="133">
        <f t="shared" si="80"/>
        <v>0</v>
      </c>
      <c r="K2337" s="129" t="s">
        <v>19</v>
      </c>
      <c r="L2337" s="32"/>
      <c r="M2337" s="134" t="s">
        <v>19</v>
      </c>
      <c r="N2337" s="135" t="s">
        <v>46</v>
      </c>
      <c r="P2337" s="136">
        <f t="shared" si="81"/>
        <v>0</v>
      </c>
      <c r="Q2337" s="136">
        <v>0</v>
      </c>
      <c r="R2337" s="136">
        <f t="shared" si="82"/>
        <v>0</v>
      </c>
      <c r="S2337" s="136">
        <v>0</v>
      </c>
      <c r="T2337" s="137">
        <f t="shared" si="83"/>
        <v>0</v>
      </c>
      <c r="AR2337" s="138" t="s">
        <v>172</v>
      </c>
      <c r="AT2337" s="138" t="s">
        <v>167</v>
      </c>
      <c r="AU2337" s="138" t="s">
        <v>84</v>
      </c>
      <c r="AY2337" s="17" t="s">
        <v>165</v>
      </c>
      <c r="BE2337" s="139">
        <f t="shared" si="84"/>
        <v>0</v>
      </c>
      <c r="BF2337" s="139">
        <f t="shared" si="85"/>
        <v>0</v>
      </c>
      <c r="BG2337" s="139">
        <f t="shared" si="86"/>
        <v>0</v>
      </c>
      <c r="BH2337" s="139">
        <f t="shared" si="87"/>
        <v>0</v>
      </c>
      <c r="BI2337" s="139">
        <f t="shared" si="88"/>
        <v>0</v>
      </c>
      <c r="BJ2337" s="17" t="s">
        <v>14</v>
      </c>
      <c r="BK2337" s="139">
        <f t="shared" si="89"/>
        <v>0</v>
      </c>
      <c r="BL2337" s="17" t="s">
        <v>172</v>
      </c>
      <c r="BM2337" s="138" t="s">
        <v>3139</v>
      </c>
    </row>
    <row r="2338" spans="2:65" s="1" customFormat="1" ht="16.5" customHeight="1">
      <c r="B2338" s="32"/>
      <c r="C2338" s="127" t="s">
        <v>3140</v>
      </c>
      <c r="D2338" s="127" t="s">
        <v>167</v>
      </c>
      <c r="E2338" s="128" t="s">
        <v>2810</v>
      </c>
      <c r="F2338" s="129" t="s">
        <v>2811</v>
      </c>
      <c r="G2338" s="130" t="s">
        <v>2812</v>
      </c>
      <c r="H2338" s="176"/>
      <c r="I2338" s="132"/>
      <c r="J2338" s="133">
        <f t="shared" si="80"/>
        <v>0</v>
      </c>
      <c r="K2338" s="129" t="s">
        <v>19</v>
      </c>
      <c r="L2338" s="32"/>
      <c r="M2338" s="134" t="s">
        <v>19</v>
      </c>
      <c r="N2338" s="135" t="s">
        <v>46</v>
      </c>
      <c r="P2338" s="136">
        <f t="shared" si="81"/>
        <v>0</v>
      </c>
      <c r="Q2338" s="136">
        <v>0</v>
      </c>
      <c r="R2338" s="136">
        <f t="shared" si="82"/>
        <v>0</v>
      </c>
      <c r="S2338" s="136">
        <v>0</v>
      </c>
      <c r="T2338" s="137">
        <f t="shared" si="83"/>
        <v>0</v>
      </c>
      <c r="AR2338" s="138" t="s">
        <v>277</v>
      </c>
      <c r="AT2338" s="138" t="s">
        <v>167</v>
      </c>
      <c r="AU2338" s="138" t="s">
        <v>84</v>
      </c>
      <c r="AY2338" s="17" t="s">
        <v>165</v>
      </c>
      <c r="BE2338" s="139">
        <f t="shared" si="84"/>
        <v>0</v>
      </c>
      <c r="BF2338" s="139">
        <f t="shared" si="85"/>
        <v>0</v>
      </c>
      <c r="BG2338" s="139">
        <f t="shared" si="86"/>
        <v>0</v>
      </c>
      <c r="BH2338" s="139">
        <f t="shared" si="87"/>
        <v>0</v>
      </c>
      <c r="BI2338" s="139">
        <f t="shared" si="88"/>
        <v>0</v>
      </c>
      <c r="BJ2338" s="17" t="s">
        <v>14</v>
      </c>
      <c r="BK2338" s="139">
        <f t="shared" si="89"/>
        <v>0</v>
      </c>
      <c r="BL2338" s="17" t="s">
        <v>277</v>
      </c>
      <c r="BM2338" s="138" t="s">
        <v>3141</v>
      </c>
    </row>
    <row r="2339" spans="2:65" s="11" customFormat="1" ht="22.95" customHeight="1">
      <c r="B2339" s="115"/>
      <c r="D2339" s="116" t="s">
        <v>74</v>
      </c>
      <c r="E2339" s="125" t="s">
        <v>2810</v>
      </c>
      <c r="F2339" s="125" t="s">
        <v>3142</v>
      </c>
      <c r="I2339" s="118"/>
      <c r="J2339" s="126">
        <f>BK2339</f>
        <v>0</v>
      </c>
      <c r="L2339" s="115"/>
      <c r="M2339" s="120"/>
      <c r="P2339" s="121">
        <f>SUM(P2340:P2352)</f>
        <v>0</v>
      </c>
      <c r="R2339" s="121">
        <f>SUM(R2340:R2352)</f>
        <v>0</v>
      </c>
      <c r="T2339" s="122">
        <f>SUM(T2340:T2352)</f>
        <v>0</v>
      </c>
      <c r="AR2339" s="116" t="s">
        <v>84</v>
      </c>
      <c r="AT2339" s="123" t="s">
        <v>74</v>
      </c>
      <c r="AU2339" s="123" t="s">
        <v>14</v>
      </c>
      <c r="AY2339" s="116" t="s">
        <v>165</v>
      </c>
      <c r="BK2339" s="124">
        <f>SUM(BK2340:BK2352)</f>
        <v>0</v>
      </c>
    </row>
    <row r="2340" spans="2:65" s="1" customFormat="1" ht="24.15" customHeight="1">
      <c r="B2340" s="32"/>
      <c r="C2340" s="127" t="s">
        <v>3143</v>
      </c>
      <c r="D2340" s="127" t="s">
        <v>167</v>
      </c>
      <c r="E2340" s="128" t="s">
        <v>3144</v>
      </c>
      <c r="F2340" s="129" t="s">
        <v>3145</v>
      </c>
      <c r="G2340" s="130" t="s">
        <v>2699</v>
      </c>
      <c r="H2340" s="131">
        <v>1</v>
      </c>
      <c r="I2340" s="132"/>
      <c r="J2340" s="133">
        <f t="shared" ref="J2340:J2351" si="90">ROUND(I2340*H2340,2)</f>
        <v>0</v>
      </c>
      <c r="K2340" s="129" t="s">
        <v>19</v>
      </c>
      <c r="L2340" s="32"/>
      <c r="M2340" s="134" t="s">
        <v>19</v>
      </c>
      <c r="N2340" s="135" t="s">
        <v>46</v>
      </c>
      <c r="P2340" s="136">
        <f t="shared" ref="P2340:P2351" si="91">O2340*H2340</f>
        <v>0</v>
      </c>
      <c r="Q2340" s="136">
        <v>0</v>
      </c>
      <c r="R2340" s="136">
        <f t="shared" ref="R2340:R2351" si="92">Q2340*H2340</f>
        <v>0</v>
      </c>
      <c r="S2340" s="136">
        <v>0</v>
      </c>
      <c r="T2340" s="137">
        <f t="shared" ref="T2340:T2351" si="93">S2340*H2340</f>
        <v>0</v>
      </c>
      <c r="AR2340" s="138" t="s">
        <v>172</v>
      </c>
      <c r="AT2340" s="138" t="s">
        <v>167</v>
      </c>
      <c r="AU2340" s="138" t="s">
        <v>84</v>
      </c>
      <c r="AY2340" s="17" t="s">
        <v>165</v>
      </c>
      <c r="BE2340" s="139">
        <f t="shared" ref="BE2340:BE2351" si="94">IF(N2340="základní",J2340,0)</f>
        <v>0</v>
      </c>
      <c r="BF2340" s="139">
        <f t="shared" ref="BF2340:BF2351" si="95">IF(N2340="snížená",J2340,0)</f>
        <v>0</v>
      </c>
      <c r="BG2340" s="139">
        <f t="shared" ref="BG2340:BG2351" si="96">IF(N2340="zákl. přenesená",J2340,0)</f>
        <v>0</v>
      </c>
      <c r="BH2340" s="139">
        <f t="shared" ref="BH2340:BH2351" si="97">IF(N2340="sníž. přenesená",J2340,0)</f>
        <v>0</v>
      </c>
      <c r="BI2340" s="139">
        <f t="shared" ref="BI2340:BI2351" si="98">IF(N2340="nulová",J2340,0)</f>
        <v>0</v>
      </c>
      <c r="BJ2340" s="17" t="s">
        <v>14</v>
      </c>
      <c r="BK2340" s="139">
        <f t="shared" ref="BK2340:BK2351" si="99">ROUND(I2340*H2340,2)</f>
        <v>0</v>
      </c>
      <c r="BL2340" s="17" t="s">
        <v>172</v>
      </c>
      <c r="BM2340" s="138" t="s">
        <v>3146</v>
      </c>
    </row>
    <row r="2341" spans="2:65" s="1" customFormat="1" ht="37.950000000000003" customHeight="1">
      <c r="B2341" s="32"/>
      <c r="C2341" s="127" t="s">
        <v>3147</v>
      </c>
      <c r="D2341" s="127" t="s">
        <v>167</v>
      </c>
      <c r="E2341" s="128" t="s">
        <v>3148</v>
      </c>
      <c r="F2341" s="129" t="s">
        <v>3149</v>
      </c>
      <c r="G2341" s="130" t="s">
        <v>2699</v>
      </c>
      <c r="H2341" s="131">
        <v>1</v>
      </c>
      <c r="I2341" s="132"/>
      <c r="J2341" s="133">
        <f t="shared" si="90"/>
        <v>0</v>
      </c>
      <c r="K2341" s="129" t="s">
        <v>19</v>
      </c>
      <c r="L2341" s="32"/>
      <c r="M2341" s="134" t="s">
        <v>19</v>
      </c>
      <c r="N2341" s="135" t="s">
        <v>46</v>
      </c>
      <c r="P2341" s="136">
        <f t="shared" si="91"/>
        <v>0</v>
      </c>
      <c r="Q2341" s="136">
        <v>0</v>
      </c>
      <c r="R2341" s="136">
        <f t="shared" si="92"/>
        <v>0</v>
      </c>
      <c r="S2341" s="136">
        <v>0</v>
      </c>
      <c r="T2341" s="137">
        <f t="shared" si="93"/>
        <v>0</v>
      </c>
      <c r="AR2341" s="138" t="s">
        <v>172</v>
      </c>
      <c r="AT2341" s="138" t="s">
        <v>167</v>
      </c>
      <c r="AU2341" s="138" t="s">
        <v>84</v>
      </c>
      <c r="AY2341" s="17" t="s">
        <v>165</v>
      </c>
      <c r="BE2341" s="139">
        <f t="shared" si="94"/>
        <v>0</v>
      </c>
      <c r="BF2341" s="139">
        <f t="shared" si="95"/>
        <v>0</v>
      </c>
      <c r="BG2341" s="139">
        <f t="shared" si="96"/>
        <v>0</v>
      </c>
      <c r="BH2341" s="139">
        <f t="shared" si="97"/>
        <v>0</v>
      </c>
      <c r="BI2341" s="139">
        <f t="shared" si="98"/>
        <v>0</v>
      </c>
      <c r="BJ2341" s="17" t="s">
        <v>14</v>
      </c>
      <c r="BK2341" s="139">
        <f t="shared" si="99"/>
        <v>0</v>
      </c>
      <c r="BL2341" s="17" t="s">
        <v>172</v>
      </c>
      <c r="BM2341" s="138" t="s">
        <v>3150</v>
      </c>
    </row>
    <row r="2342" spans="2:65" s="1" customFormat="1" ht="16.5" customHeight="1">
      <c r="B2342" s="32"/>
      <c r="C2342" s="127" t="s">
        <v>3151</v>
      </c>
      <c r="D2342" s="127" t="s">
        <v>167</v>
      </c>
      <c r="E2342" s="128" t="s">
        <v>3152</v>
      </c>
      <c r="F2342" s="129" t="s">
        <v>3153</v>
      </c>
      <c r="G2342" s="130" t="s">
        <v>2699</v>
      </c>
      <c r="H2342" s="131">
        <v>1</v>
      </c>
      <c r="I2342" s="132"/>
      <c r="J2342" s="133">
        <f t="shared" si="90"/>
        <v>0</v>
      </c>
      <c r="K2342" s="129" t="s">
        <v>19</v>
      </c>
      <c r="L2342" s="32"/>
      <c r="M2342" s="134" t="s">
        <v>19</v>
      </c>
      <c r="N2342" s="135" t="s">
        <v>46</v>
      </c>
      <c r="P2342" s="136">
        <f t="shared" si="91"/>
        <v>0</v>
      </c>
      <c r="Q2342" s="136">
        <v>0</v>
      </c>
      <c r="R2342" s="136">
        <f t="shared" si="92"/>
        <v>0</v>
      </c>
      <c r="S2342" s="136">
        <v>0</v>
      </c>
      <c r="T2342" s="137">
        <f t="shared" si="93"/>
        <v>0</v>
      </c>
      <c r="AR2342" s="138" t="s">
        <v>172</v>
      </c>
      <c r="AT2342" s="138" t="s">
        <v>167</v>
      </c>
      <c r="AU2342" s="138" t="s">
        <v>84</v>
      </c>
      <c r="AY2342" s="17" t="s">
        <v>165</v>
      </c>
      <c r="BE2342" s="139">
        <f t="shared" si="94"/>
        <v>0</v>
      </c>
      <c r="BF2342" s="139">
        <f t="shared" si="95"/>
        <v>0</v>
      </c>
      <c r="BG2342" s="139">
        <f t="shared" si="96"/>
        <v>0</v>
      </c>
      <c r="BH2342" s="139">
        <f t="shared" si="97"/>
        <v>0</v>
      </c>
      <c r="BI2342" s="139">
        <f t="shared" si="98"/>
        <v>0</v>
      </c>
      <c r="BJ2342" s="17" t="s">
        <v>14</v>
      </c>
      <c r="BK2342" s="139">
        <f t="shared" si="99"/>
        <v>0</v>
      </c>
      <c r="BL2342" s="17" t="s">
        <v>172</v>
      </c>
      <c r="BM2342" s="138" t="s">
        <v>3154</v>
      </c>
    </row>
    <row r="2343" spans="2:65" s="1" customFormat="1" ht="16.5" customHeight="1">
      <c r="B2343" s="32"/>
      <c r="C2343" s="127" t="s">
        <v>3155</v>
      </c>
      <c r="D2343" s="127" t="s">
        <v>167</v>
      </c>
      <c r="E2343" s="128" t="s">
        <v>3156</v>
      </c>
      <c r="F2343" s="129" t="s">
        <v>3157</v>
      </c>
      <c r="G2343" s="130" t="s">
        <v>2699</v>
      </c>
      <c r="H2343" s="131">
        <v>1</v>
      </c>
      <c r="I2343" s="132"/>
      <c r="J2343" s="133">
        <f t="shared" si="90"/>
        <v>0</v>
      </c>
      <c r="K2343" s="129" t="s">
        <v>19</v>
      </c>
      <c r="L2343" s="32"/>
      <c r="M2343" s="134" t="s">
        <v>19</v>
      </c>
      <c r="N2343" s="135" t="s">
        <v>46</v>
      </c>
      <c r="P2343" s="136">
        <f t="shared" si="91"/>
        <v>0</v>
      </c>
      <c r="Q2343" s="136">
        <v>0</v>
      </c>
      <c r="R2343" s="136">
        <f t="shared" si="92"/>
        <v>0</v>
      </c>
      <c r="S2343" s="136">
        <v>0</v>
      </c>
      <c r="T2343" s="137">
        <f t="shared" si="93"/>
        <v>0</v>
      </c>
      <c r="AR2343" s="138" t="s">
        <v>172</v>
      </c>
      <c r="AT2343" s="138" t="s">
        <v>167</v>
      </c>
      <c r="AU2343" s="138" t="s">
        <v>84</v>
      </c>
      <c r="AY2343" s="17" t="s">
        <v>165</v>
      </c>
      <c r="BE2343" s="139">
        <f t="shared" si="94"/>
        <v>0</v>
      </c>
      <c r="BF2343" s="139">
        <f t="shared" si="95"/>
        <v>0</v>
      </c>
      <c r="BG2343" s="139">
        <f t="shared" si="96"/>
        <v>0</v>
      </c>
      <c r="BH2343" s="139">
        <f t="shared" si="97"/>
        <v>0</v>
      </c>
      <c r="BI2343" s="139">
        <f t="shared" si="98"/>
        <v>0</v>
      </c>
      <c r="BJ2343" s="17" t="s">
        <v>14</v>
      </c>
      <c r="BK2343" s="139">
        <f t="shared" si="99"/>
        <v>0</v>
      </c>
      <c r="BL2343" s="17" t="s">
        <v>172</v>
      </c>
      <c r="BM2343" s="138" t="s">
        <v>3158</v>
      </c>
    </row>
    <row r="2344" spans="2:65" s="1" customFormat="1" ht="16.5" customHeight="1">
      <c r="B2344" s="32"/>
      <c r="C2344" s="127" t="s">
        <v>3159</v>
      </c>
      <c r="D2344" s="127" t="s">
        <v>167</v>
      </c>
      <c r="E2344" s="128" t="s">
        <v>3160</v>
      </c>
      <c r="F2344" s="129" t="s">
        <v>3161</v>
      </c>
      <c r="G2344" s="130" t="s">
        <v>2699</v>
      </c>
      <c r="H2344" s="131">
        <v>4</v>
      </c>
      <c r="I2344" s="132"/>
      <c r="J2344" s="133">
        <f t="shared" si="90"/>
        <v>0</v>
      </c>
      <c r="K2344" s="129" t="s">
        <v>19</v>
      </c>
      <c r="L2344" s="32"/>
      <c r="M2344" s="134" t="s">
        <v>19</v>
      </c>
      <c r="N2344" s="135" t="s">
        <v>46</v>
      </c>
      <c r="P2344" s="136">
        <f t="shared" si="91"/>
        <v>0</v>
      </c>
      <c r="Q2344" s="136">
        <v>0</v>
      </c>
      <c r="R2344" s="136">
        <f t="shared" si="92"/>
        <v>0</v>
      </c>
      <c r="S2344" s="136">
        <v>0</v>
      </c>
      <c r="T2344" s="137">
        <f t="shared" si="93"/>
        <v>0</v>
      </c>
      <c r="AR2344" s="138" t="s">
        <v>172</v>
      </c>
      <c r="AT2344" s="138" t="s">
        <v>167</v>
      </c>
      <c r="AU2344" s="138" t="s">
        <v>84</v>
      </c>
      <c r="AY2344" s="17" t="s">
        <v>165</v>
      </c>
      <c r="BE2344" s="139">
        <f t="shared" si="94"/>
        <v>0</v>
      </c>
      <c r="BF2344" s="139">
        <f t="shared" si="95"/>
        <v>0</v>
      </c>
      <c r="BG2344" s="139">
        <f t="shared" si="96"/>
        <v>0</v>
      </c>
      <c r="BH2344" s="139">
        <f t="shared" si="97"/>
        <v>0</v>
      </c>
      <c r="BI2344" s="139">
        <f t="shared" si="98"/>
        <v>0</v>
      </c>
      <c r="BJ2344" s="17" t="s">
        <v>14</v>
      </c>
      <c r="BK2344" s="139">
        <f t="shared" si="99"/>
        <v>0</v>
      </c>
      <c r="BL2344" s="17" t="s">
        <v>172</v>
      </c>
      <c r="BM2344" s="138" t="s">
        <v>3162</v>
      </c>
    </row>
    <row r="2345" spans="2:65" s="1" customFormat="1" ht="16.5" customHeight="1">
      <c r="B2345" s="32"/>
      <c r="C2345" s="127" t="s">
        <v>3163</v>
      </c>
      <c r="D2345" s="127" t="s">
        <v>167</v>
      </c>
      <c r="E2345" s="128" t="s">
        <v>3164</v>
      </c>
      <c r="F2345" s="129" t="s">
        <v>3165</v>
      </c>
      <c r="G2345" s="130" t="s">
        <v>2699</v>
      </c>
      <c r="H2345" s="131">
        <v>1</v>
      </c>
      <c r="I2345" s="132"/>
      <c r="J2345" s="133">
        <f t="shared" si="90"/>
        <v>0</v>
      </c>
      <c r="K2345" s="129" t="s">
        <v>19</v>
      </c>
      <c r="L2345" s="32"/>
      <c r="M2345" s="134" t="s">
        <v>19</v>
      </c>
      <c r="N2345" s="135" t="s">
        <v>46</v>
      </c>
      <c r="P2345" s="136">
        <f t="shared" si="91"/>
        <v>0</v>
      </c>
      <c r="Q2345" s="136">
        <v>0</v>
      </c>
      <c r="R2345" s="136">
        <f t="shared" si="92"/>
        <v>0</v>
      </c>
      <c r="S2345" s="136">
        <v>0</v>
      </c>
      <c r="T2345" s="137">
        <f t="shared" si="93"/>
        <v>0</v>
      </c>
      <c r="AR2345" s="138" t="s">
        <v>172</v>
      </c>
      <c r="AT2345" s="138" t="s">
        <v>167</v>
      </c>
      <c r="AU2345" s="138" t="s">
        <v>84</v>
      </c>
      <c r="AY2345" s="17" t="s">
        <v>165</v>
      </c>
      <c r="BE2345" s="139">
        <f t="shared" si="94"/>
        <v>0</v>
      </c>
      <c r="BF2345" s="139">
        <f t="shared" si="95"/>
        <v>0</v>
      </c>
      <c r="BG2345" s="139">
        <f t="shared" si="96"/>
        <v>0</v>
      </c>
      <c r="BH2345" s="139">
        <f t="shared" si="97"/>
        <v>0</v>
      </c>
      <c r="BI2345" s="139">
        <f t="shared" si="98"/>
        <v>0</v>
      </c>
      <c r="BJ2345" s="17" t="s">
        <v>14</v>
      </c>
      <c r="BK2345" s="139">
        <f t="shared" si="99"/>
        <v>0</v>
      </c>
      <c r="BL2345" s="17" t="s">
        <v>172</v>
      </c>
      <c r="BM2345" s="138" t="s">
        <v>3166</v>
      </c>
    </row>
    <row r="2346" spans="2:65" s="1" customFormat="1" ht="16.5" customHeight="1">
      <c r="B2346" s="32"/>
      <c r="C2346" s="127" t="s">
        <v>3167</v>
      </c>
      <c r="D2346" s="127" t="s">
        <v>167</v>
      </c>
      <c r="E2346" s="128" t="s">
        <v>3168</v>
      </c>
      <c r="F2346" s="129" t="s">
        <v>3169</v>
      </c>
      <c r="G2346" s="130" t="s">
        <v>2699</v>
      </c>
      <c r="H2346" s="131">
        <v>1</v>
      </c>
      <c r="I2346" s="132"/>
      <c r="J2346" s="133">
        <f t="shared" si="90"/>
        <v>0</v>
      </c>
      <c r="K2346" s="129" t="s">
        <v>19</v>
      </c>
      <c r="L2346" s="32"/>
      <c r="M2346" s="134" t="s">
        <v>19</v>
      </c>
      <c r="N2346" s="135" t="s">
        <v>46</v>
      </c>
      <c r="P2346" s="136">
        <f t="shared" si="91"/>
        <v>0</v>
      </c>
      <c r="Q2346" s="136">
        <v>0</v>
      </c>
      <c r="R2346" s="136">
        <f t="shared" si="92"/>
        <v>0</v>
      </c>
      <c r="S2346" s="136">
        <v>0</v>
      </c>
      <c r="T2346" s="137">
        <f t="shared" si="93"/>
        <v>0</v>
      </c>
      <c r="AR2346" s="138" t="s">
        <v>172</v>
      </c>
      <c r="AT2346" s="138" t="s">
        <v>167</v>
      </c>
      <c r="AU2346" s="138" t="s">
        <v>84</v>
      </c>
      <c r="AY2346" s="17" t="s">
        <v>165</v>
      </c>
      <c r="BE2346" s="139">
        <f t="shared" si="94"/>
        <v>0</v>
      </c>
      <c r="BF2346" s="139">
        <f t="shared" si="95"/>
        <v>0</v>
      </c>
      <c r="BG2346" s="139">
        <f t="shared" si="96"/>
        <v>0</v>
      </c>
      <c r="BH2346" s="139">
        <f t="shared" si="97"/>
        <v>0</v>
      </c>
      <c r="BI2346" s="139">
        <f t="shared" si="98"/>
        <v>0</v>
      </c>
      <c r="BJ2346" s="17" t="s">
        <v>14</v>
      </c>
      <c r="BK2346" s="139">
        <f t="shared" si="99"/>
        <v>0</v>
      </c>
      <c r="BL2346" s="17" t="s">
        <v>172</v>
      </c>
      <c r="BM2346" s="138" t="s">
        <v>3170</v>
      </c>
    </row>
    <row r="2347" spans="2:65" s="1" customFormat="1" ht="16.5" customHeight="1">
      <c r="B2347" s="32"/>
      <c r="C2347" s="127" t="s">
        <v>3171</v>
      </c>
      <c r="D2347" s="127" t="s">
        <v>167</v>
      </c>
      <c r="E2347" s="128" t="s">
        <v>3172</v>
      </c>
      <c r="F2347" s="129" t="s">
        <v>3173</v>
      </c>
      <c r="G2347" s="130" t="s">
        <v>2699</v>
      </c>
      <c r="H2347" s="131">
        <v>1</v>
      </c>
      <c r="I2347" s="132"/>
      <c r="J2347" s="133">
        <f t="shared" si="90"/>
        <v>0</v>
      </c>
      <c r="K2347" s="129" t="s">
        <v>19</v>
      </c>
      <c r="L2347" s="32"/>
      <c r="M2347" s="134" t="s">
        <v>19</v>
      </c>
      <c r="N2347" s="135" t="s">
        <v>46</v>
      </c>
      <c r="P2347" s="136">
        <f t="shared" si="91"/>
        <v>0</v>
      </c>
      <c r="Q2347" s="136">
        <v>0</v>
      </c>
      <c r="R2347" s="136">
        <f t="shared" si="92"/>
        <v>0</v>
      </c>
      <c r="S2347" s="136">
        <v>0</v>
      </c>
      <c r="T2347" s="137">
        <f t="shared" si="93"/>
        <v>0</v>
      </c>
      <c r="AR2347" s="138" t="s">
        <v>172</v>
      </c>
      <c r="AT2347" s="138" t="s">
        <v>167</v>
      </c>
      <c r="AU2347" s="138" t="s">
        <v>84</v>
      </c>
      <c r="AY2347" s="17" t="s">
        <v>165</v>
      </c>
      <c r="BE2347" s="139">
        <f t="shared" si="94"/>
        <v>0</v>
      </c>
      <c r="BF2347" s="139">
        <f t="shared" si="95"/>
        <v>0</v>
      </c>
      <c r="BG2347" s="139">
        <f t="shared" si="96"/>
        <v>0</v>
      </c>
      <c r="BH2347" s="139">
        <f t="shared" si="97"/>
        <v>0</v>
      </c>
      <c r="BI2347" s="139">
        <f t="shared" si="98"/>
        <v>0</v>
      </c>
      <c r="BJ2347" s="17" t="s">
        <v>14</v>
      </c>
      <c r="BK2347" s="139">
        <f t="shared" si="99"/>
        <v>0</v>
      </c>
      <c r="BL2347" s="17" t="s">
        <v>172</v>
      </c>
      <c r="BM2347" s="138" t="s">
        <v>3174</v>
      </c>
    </row>
    <row r="2348" spans="2:65" s="1" customFormat="1" ht="24.15" customHeight="1">
      <c r="B2348" s="32"/>
      <c r="C2348" s="127" t="s">
        <v>3175</v>
      </c>
      <c r="D2348" s="127" t="s">
        <v>167</v>
      </c>
      <c r="E2348" s="128" t="s">
        <v>3176</v>
      </c>
      <c r="F2348" s="129" t="s">
        <v>3177</v>
      </c>
      <c r="G2348" s="130" t="s">
        <v>2699</v>
      </c>
      <c r="H2348" s="131">
        <v>2</v>
      </c>
      <c r="I2348" s="132"/>
      <c r="J2348" s="133">
        <f t="shared" si="90"/>
        <v>0</v>
      </c>
      <c r="K2348" s="129" t="s">
        <v>19</v>
      </c>
      <c r="L2348" s="32"/>
      <c r="M2348" s="134" t="s">
        <v>19</v>
      </c>
      <c r="N2348" s="135" t="s">
        <v>46</v>
      </c>
      <c r="P2348" s="136">
        <f t="shared" si="91"/>
        <v>0</v>
      </c>
      <c r="Q2348" s="136">
        <v>0</v>
      </c>
      <c r="R2348" s="136">
        <f t="shared" si="92"/>
        <v>0</v>
      </c>
      <c r="S2348" s="136">
        <v>0</v>
      </c>
      <c r="T2348" s="137">
        <f t="shared" si="93"/>
        <v>0</v>
      </c>
      <c r="AR2348" s="138" t="s">
        <v>172</v>
      </c>
      <c r="AT2348" s="138" t="s">
        <v>167</v>
      </c>
      <c r="AU2348" s="138" t="s">
        <v>84</v>
      </c>
      <c r="AY2348" s="17" t="s">
        <v>165</v>
      </c>
      <c r="BE2348" s="139">
        <f t="shared" si="94"/>
        <v>0</v>
      </c>
      <c r="BF2348" s="139">
        <f t="shared" si="95"/>
        <v>0</v>
      </c>
      <c r="BG2348" s="139">
        <f t="shared" si="96"/>
        <v>0</v>
      </c>
      <c r="BH2348" s="139">
        <f t="shared" si="97"/>
        <v>0</v>
      </c>
      <c r="BI2348" s="139">
        <f t="shared" si="98"/>
        <v>0</v>
      </c>
      <c r="BJ2348" s="17" t="s">
        <v>14</v>
      </c>
      <c r="BK2348" s="139">
        <f t="shared" si="99"/>
        <v>0</v>
      </c>
      <c r="BL2348" s="17" t="s">
        <v>172</v>
      </c>
      <c r="BM2348" s="138" t="s">
        <v>3178</v>
      </c>
    </row>
    <row r="2349" spans="2:65" s="1" customFormat="1" ht="24.15" customHeight="1">
      <c r="B2349" s="32"/>
      <c r="C2349" s="127" t="s">
        <v>3179</v>
      </c>
      <c r="D2349" s="127" t="s">
        <v>167</v>
      </c>
      <c r="E2349" s="128" t="s">
        <v>3180</v>
      </c>
      <c r="F2349" s="129" t="s">
        <v>3181</v>
      </c>
      <c r="G2349" s="130" t="s">
        <v>2699</v>
      </c>
      <c r="H2349" s="131">
        <v>2</v>
      </c>
      <c r="I2349" s="132"/>
      <c r="J2349" s="133">
        <f t="shared" si="90"/>
        <v>0</v>
      </c>
      <c r="K2349" s="129" t="s">
        <v>19</v>
      </c>
      <c r="L2349" s="32"/>
      <c r="M2349" s="134" t="s">
        <v>19</v>
      </c>
      <c r="N2349" s="135" t="s">
        <v>46</v>
      </c>
      <c r="P2349" s="136">
        <f t="shared" si="91"/>
        <v>0</v>
      </c>
      <c r="Q2349" s="136">
        <v>0</v>
      </c>
      <c r="R2349" s="136">
        <f t="shared" si="92"/>
        <v>0</v>
      </c>
      <c r="S2349" s="136">
        <v>0</v>
      </c>
      <c r="T2349" s="137">
        <f t="shared" si="93"/>
        <v>0</v>
      </c>
      <c r="AR2349" s="138" t="s">
        <v>172</v>
      </c>
      <c r="AT2349" s="138" t="s">
        <v>167</v>
      </c>
      <c r="AU2349" s="138" t="s">
        <v>84</v>
      </c>
      <c r="AY2349" s="17" t="s">
        <v>165</v>
      </c>
      <c r="BE2349" s="139">
        <f t="shared" si="94"/>
        <v>0</v>
      </c>
      <c r="BF2349" s="139">
        <f t="shared" si="95"/>
        <v>0</v>
      </c>
      <c r="BG2349" s="139">
        <f t="shared" si="96"/>
        <v>0</v>
      </c>
      <c r="BH2349" s="139">
        <f t="shared" si="97"/>
        <v>0</v>
      </c>
      <c r="BI2349" s="139">
        <f t="shared" si="98"/>
        <v>0</v>
      </c>
      <c r="BJ2349" s="17" t="s">
        <v>14</v>
      </c>
      <c r="BK2349" s="139">
        <f t="shared" si="99"/>
        <v>0</v>
      </c>
      <c r="BL2349" s="17" t="s">
        <v>172</v>
      </c>
      <c r="BM2349" s="138" t="s">
        <v>3182</v>
      </c>
    </row>
    <row r="2350" spans="2:65" s="1" customFormat="1" ht="16.5" customHeight="1">
      <c r="B2350" s="32"/>
      <c r="C2350" s="127" t="s">
        <v>3183</v>
      </c>
      <c r="D2350" s="127" t="s">
        <v>167</v>
      </c>
      <c r="E2350" s="128" t="s">
        <v>3184</v>
      </c>
      <c r="F2350" s="129" t="s">
        <v>3185</v>
      </c>
      <c r="G2350" s="130" t="s">
        <v>3186</v>
      </c>
      <c r="H2350" s="131">
        <v>1</v>
      </c>
      <c r="I2350" s="132"/>
      <c r="J2350" s="133">
        <f t="shared" si="90"/>
        <v>0</v>
      </c>
      <c r="K2350" s="129" t="s">
        <v>19</v>
      </c>
      <c r="L2350" s="32"/>
      <c r="M2350" s="134" t="s">
        <v>19</v>
      </c>
      <c r="N2350" s="135" t="s">
        <v>46</v>
      </c>
      <c r="P2350" s="136">
        <f t="shared" si="91"/>
        <v>0</v>
      </c>
      <c r="Q2350" s="136">
        <v>0</v>
      </c>
      <c r="R2350" s="136">
        <f t="shared" si="92"/>
        <v>0</v>
      </c>
      <c r="S2350" s="136">
        <v>0</v>
      </c>
      <c r="T2350" s="137">
        <f t="shared" si="93"/>
        <v>0</v>
      </c>
      <c r="AR2350" s="138" t="s">
        <v>172</v>
      </c>
      <c r="AT2350" s="138" t="s">
        <v>167</v>
      </c>
      <c r="AU2350" s="138" t="s">
        <v>84</v>
      </c>
      <c r="AY2350" s="17" t="s">
        <v>165</v>
      </c>
      <c r="BE2350" s="139">
        <f t="shared" si="94"/>
        <v>0</v>
      </c>
      <c r="BF2350" s="139">
        <f t="shared" si="95"/>
        <v>0</v>
      </c>
      <c r="BG2350" s="139">
        <f t="shared" si="96"/>
        <v>0</v>
      </c>
      <c r="BH2350" s="139">
        <f t="shared" si="97"/>
        <v>0</v>
      </c>
      <c r="BI2350" s="139">
        <f t="shared" si="98"/>
        <v>0</v>
      </c>
      <c r="BJ2350" s="17" t="s">
        <v>14</v>
      </c>
      <c r="BK2350" s="139">
        <f t="shared" si="99"/>
        <v>0</v>
      </c>
      <c r="BL2350" s="17" t="s">
        <v>172</v>
      </c>
      <c r="BM2350" s="138" t="s">
        <v>3187</v>
      </c>
    </row>
    <row r="2351" spans="2:65" s="1" customFormat="1" ht="16.5" customHeight="1">
      <c r="B2351" s="32"/>
      <c r="C2351" s="127" t="s">
        <v>3188</v>
      </c>
      <c r="D2351" s="127" t="s">
        <v>167</v>
      </c>
      <c r="E2351" s="128" t="s">
        <v>3189</v>
      </c>
      <c r="F2351" s="129" t="s">
        <v>3190</v>
      </c>
      <c r="G2351" s="130" t="s">
        <v>2699</v>
      </c>
      <c r="H2351" s="131">
        <v>1</v>
      </c>
      <c r="I2351" s="132"/>
      <c r="J2351" s="133">
        <f t="shared" si="90"/>
        <v>0</v>
      </c>
      <c r="K2351" s="129" t="s">
        <v>19</v>
      </c>
      <c r="L2351" s="32"/>
      <c r="M2351" s="134" t="s">
        <v>19</v>
      </c>
      <c r="N2351" s="135" t="s">
        <v>46</v>
      </c>
      <c r="P2351" s="136">
        <f t="shared" si="91"/>
        <v>0</v>
      </c>
      <c r="Q2351" s="136">
        <v>0</v>
      </c>
      <c r="R2351" s="136">
        <f t="shared" si="92"/>
        <v>0</v>
      </c>
      <c r="S2351" s="136">
        <v>0</v>
      </c>
      <c r="T2351" s="137">
        <f t="shared" si="93"/>
        <v>0</v>
      </c>
      <c r="AR2351" s="138" t="s">
        <v>172</v>
      </c>
      <c r="AT2351" s="138" t="s">
        <v>167</v>
      </c>
      <c r="AU2351" s="138" t="s">
        <v>84</v>
      </c>
      <c r="AY2351" s="17" t="s">
        <v>165</v>
      </c>
      <c r="BE2351" s="139">
        <f t="shared" si="94"/>
        <v>0</v>
      </c>
      <c r="BF2351" s="139">
        <f t="shared" si="95"/>
        <v>0</v>
      </c>
      <c r="BG2351" s="139">
        <f t="shared" si="96"/>
        <v>0</v>
      </c>
      <c r="BH2351" s="139">
        <f t="shared" si="97"/>
        <v>0</v>
      </c>
      <c r="BI2351" s="139">
        <f t="shared" si="98"/>
        <v>0</v>
      </c>
      <c r="BJ2351" s="17" t="s">
        <v>14</v>
      </c>
      <c r="BK2351" s="139">
        <f t="shared" si="99"/>
        <v>0</v>
      </c>
      <c r="BL2351" s="17" t="s">
        <v>172</v>
      </c>
      <c r="BM2351" s="138" t="s">
        <v>3191</v>
      </c>
    </row>
    <row r="2352" spans="2:65" s="1" customFormat="1" ht="19.2">
      <c r="B2352" s="32"/>
      <c r="D2352" s="145" t="s">
        <v>1395</v>
      </c>
      <c r="F2352" s="175" t="s">
        <v>3010</v>
      </c>
      <c r="I2352" s="142"/>
      <c r="L2352" s="32"/>
      <c r="M2352" s="143"/>
      <c r="T2352" s="53"/>
      <c r="AT2352" s="17" t="s">
        <v>1395</v>
      </c>
      <c r="AU2352" s="17" t="s">
        <v>84</v>
      </c>
    </row>
    <row r="2353" spans="2:65" s="11" customFormat="1" ht="22.95" customHeight="1">
      <c r="B2353" s="115"/>
      <c r="D2353" s="116" t="s">
        <v>74</v>
      </c>
      <c r="E2353" s="125" t="s">
        <v>2827</v>
      </c>
      <c r="F2353" s="125" t="s">
        <v>3192</v>
      </c>
      <c r="I2353" s="118"/>
      <c r="J2353" s="126">
        <f>BK2353</f>
        <v>0</v>
      </c>
      <c r="L2353" s="115"/>
      <c r="M2353" s="120"/>
      <c r="P2353" s="121">
        <f>SUM(P2354:P2364)</f>
        <v>0</v>
      </c>
      <c r="R2353" s="121">
        <f>SUM(R2354:R2364)</f>
        <v>0</v>
      </c>
      <c r="T2353" s="122">
        <f>SUM(T2354:T2364)</f>
        <v>0</v>
      </c>
      <c r="AR2353" s="116" t="s">
        <v>84</v>
      </c>
      <c r="AT2353" s="123" t="s">
        <v>74</v>
      </c>
      <c r="AU2353" s="123" t="s">
        <v>14</v>
      </c>
      <c r="AY2353" s="116" t="s">
        <v>165</v>
      </c>
      <c r="BK2353" s="124">
        <f>SUM(BK2354:BK2364)</f>
        <v>0</v>
      </c>
    </row>
    <row r="2354" spans="2:65" s="1" customFormat="1" ht="16.5" customHeight="1">
      <c r="B2354" s="32"/>
      <c r="C2354" s="127" t="s">
        <v>3193</v>
      </c>
      <c r="D2354" s="127" t="s">
        <v>167</v>
      </c>
      <c r="E2354" s="128" t="s">
        <v>3168</v>
      </c>
      <c r="F2354" s="129" t="s">
        <v>3169</v>
      </c>
      <c r="G2354" s="130" t="s">
        <v>2699</v>
      </c>
      <c r="H2354" s="131">
        <v>1</v>
      </c>
      <c r="I2354" s="132"/>
      <c r="J2354" s="133">
        <f t="shared" ref="J2354:J2363" si="100">ROUND(I2354*H2354,2)</f>
        <v>0</v>
      </c>
      <c r="K2354" s="129" t="s">
        <v>19</v>
      </c>
      <c r="L2354" s="32"/>
      <c r="M2354" s="134" t="s">
        <v>19</v>
      </c>
      <c r="N2354" s="135" t="s">
        <v>46</v>
      </c>
      <c r="P2354" s="136">
        <f t="shared" ref="P2354:P2363" si="101">O2354*H2354</f>
        <v>0</v>
      </c>
      <c r="Q2354" s="136">
        <v>0</v>
      </c>
      <c r="R2354" s="136">
        <f t="shared" ref="R2354:R2363" si="102">Q2354*H2354</f>
        <v>0</v>
      </c>
      <c r="S2354" s="136">
        <v>0</v>
      </c>
      <c r="T2354" s="137">
        <f t="shared" ref="T2354:T2363" si="103">S2354*H2354</f>
        <v>0</v>
      </c>
      <c r="AR2354" s="138" t="s">
        <v>172</v>
      </c>
      <c r="AT2354" s="138" t="s">
        <v>167</v>
      </c>
      <c r="AU2354" s="138" t="s">
        <v>84</v>
      </c>
      <c r="AY2354" s="17" t="s">
        <v>165</v>
      </c>
      <c r="BE2354" s="139">
        <f t="shared" ref="BE2354:BE2363" si="104">IF(N2354="základní",J2354,0)</f>
        <v>0</v>
      </c>
      <c r="BF2354" s="139">
        <f t="shared" ref="BF2354:BF2363" si="105">IF(N2354="snížená",J2354,0)</f>
        <v>0</v>
      </c>
      <c r="BG2354" s="139">
        <f t="shared" ref="BG2354:BG2363" si="106">IF(N2354="zákl. přenesená",J2354,0)</f>
        <v>0</v>
      </c>
      <c r="BH2354" s="139">
        <f t="shared" ref="BH2354:BH2363" si="107">IF(N2354="sníž. přenesená",J2354,0)</f>
        <v>0</v>
      </c>
      <c r="BI2354" s="139">
        <f t="shared" ref="BI2354:BI2363" si="108">IF(N2354="nulová",J2354,0)</f>
        <v>0</v>
      </c>
      <c r="BJ2354" s="17" t="s">
        <v>14</v>
      </c>
      <c r="BK2354" s="139">
        <f t="shared" ref="BK2354:BK2363" si="109">ROUND(I2354*H2354,2)</f>
        <v>0</v>
      </c>
      <c r="BL2354" s="17" t="s">
        <v>172</v>
      </c>
      <c r="BM2354" s="138" t="s">
        <v>3194</v>
      </c>
    </row>
    <row r="2355" spans="2:65" s="1" customFormat="1" ht="16.5" customHeight="1">
      <c r="B2355" s="32"/>
      <c r="C2355" s="127" t="s">
        <v>3195</v>
      </c>
      <c r="D2355" s="127" t="s">
        <v>167</v>
      </c>
      <c r="E2355" s="128" t="s">
        <v>3172</v>
      </c>
      <c r="F2355" s="129" t="s">
        <v>3173</v>
      </c>
      <c r="G2355" s="130" t="s">
        <v>2699</v>
      </c>
      <c r="H2355" s="131">
        <v>6</v>
      </c>
      <c r="I2355" s="132"/>
      <c r="J2355" s="133">
        <f t="shared" si="100"/>
        <v>0</v>
      </c>
      <c r="K2355" s="129" t="s">
        <v>19</v>
      </c>
      <c r="L2355" s="32"/>
      <c r="M2355" s="134" t="s">
        <v>19</v>
      </c>
      <c r="N2355" s="135" t="s">
        <v>46</v>
      </c>
      <c r="P2355" s="136">
        <f t="shared" si="101"/>
        <v>0</v>
      </c>
      <c r="Q2355" s="136">
        <v>0</v>
      </c>
      <c r="R2355" s="136">
        <f t="shared" si="102"/>
        <v>0</v>
      </c>
      <c r="S2355" s="136">
        <v>0</v>
      </c>
      <c r="T2355" s="137">
        <f t="shared" si="103"/>
        <v>0</v>
      </c>
      <c r="AR2355" s="138" t="s">
        <v>172</v>
      </c>
      <c r="AT2355" s="138" t="s">
        <v>167</v>
      </c>
      <c r="AU2355" s="138" t="s">
        <v>84</v>
      </c>
      <c r="AY2355" s="17" t="s">
        <v>165</v>
      </c>
      <c r="BE2355" s="139">
        <f t="shared" si="104"/>
        <v>0</v>
      </c>
      <c r="BF2355" s="139">
        <f t="shared" si="105"/>
        <v>0</v>
      </c>
      <c r="BG2355" s="139">
        <f t="shared" si="106"/>
        <v>0</v>
      </c>
      <c r="BH2355" s="139">
        <f t="shared" si="107"/>
        <v>0</v>
      </c>
      <c r="BI2355" s="139">
        <f t="shared" si="108"/>
        <v>0</v>
      </c>
      <c r="BJ2355" s="17" t="s">
        <v>14</v>
      </c>
      <c r="BK2355" s="139">
        <f t="shared" si="109"/>
        <v>0</v>
      </c>
      <c r="BL2355" s="17" t="s">
        <v>172</v>
      </c>
      <c r="BM2355" s="138" t="s">
        <v>3196</v>
      </c>
    </row>
    <row r="2356" spans="2:65" s="1" customFormat="1" ht="24.15" customHeight="1">
      <c r="B2356" s="32"/>
      <c r="C2356" s="127" t="s">
        <v>3197</v>
      </c>
      <c r="D2356" s="127" t="s">
        <v>167</v>
      </c>
      <c r="E2356" s="128" t="s">
        <v>3176</v>
      </c>
      <c r="F2356" s="129" t="s">
        <v>3177</v>
      </c>
      <c r="G2356" s="130" t="s">
        <v>2699</v>
      </c>
      <c r="H2356" s="131">
        <v>6</v>
      </c>
      <c r="I2356" s="132"/>
      <c r="J2356" s="133">
        <f t="shared" si="100"/>
        <v>0</v>
      </c>
      <c r="K2356" s="129" t="s">
        <v>19</v>
      </c>
      <c r="L2356" s="32"/>
      <c r="M2356" s="134" t="s">
        <v>19</v>
      </c>
      <c r="N2356" s="135" t="s">
        <v>46</v>
      </c>
      <c r="P2356" s="136">
        <f t="shared" si="101"/>
        <v>0</v>
      </c>
      <c r="Q2356" s="136">
        <v>0</v>
      </c>
      <c r="R2356" s="136">
        <f t="shared" si="102"/>
        <v>0</v>
      </c>
      <c r="S2356" s="136">
        <v>0</v>
      </c>
      <c r="T2356" s="137">
        <f t="shared" si="103"/>
        <v>0</v>
      </c>
      <c r="AR2356" s="138" t="s">
        <v>172</v>
      </c>
      <c r="AT2356" s="138" t="s">
        <v>167</v>
      </c>
      <c r="AU2356" s="138" t="s">
        <v>84</v>
      </c>
      <c r="AY2356" s="17" t="s">
        <v>165</v>
      </c>
      <c r="BE2356" s="139">
        <f t="shared" si="104"/>
        <v>0</v>
      </c>
      <c r="BF2356" s="139">
        <f t="shared" si="105"/>
        <v>0</v>
      </c>
      <c r="BG2356" s="139">
        <f t="shared" si="106"/>
        <v>0</v>
      </c>
      <c r="BH2356" s="139">
        <f t="shared" si="107"/>
        <v>0</v>
      </c>
      <c r="BI2356" s="139">
        <f t="shared" si="108"/>
        <v>0</v>
      </c>
      <c r="BJ2356" s="17" t="s">
        <v>14</v>
      </c>
      <c r="BK2356" s="139">
        <f t="shared" si="109"/>
        <v>0</v>
      </c>
      <c r="BL2356" s="17" t="s">
        <v>172</v>
      </c>
      <c r="BM2356" s="138" t="s">
        <v>3198</v>
      </c>
    </row>
    <row r="2357" spans="2:65" s="1" customFormat="1" ht="24.15" customHeight="1">
      <c r="B2357" s="32"/>
      <c r="C2357" s="127" t="s">
        <v>3199</v>
      </c>
      <c r="D2357" s="127" t="s">
        <v>167</v>
      </c>
      <c r="E2357" s="128" t="s">
        <v>3180</v>
      </c>
      <c r="F2357" s="129" t="s">
        <v>3181</v>
      </c>
      <c r="G2357" s="130" t="s">
        <v>2699</v>
      </c>
      <c r="H2357" s="131">
        <v>10</v>
      </c>
      <c r="I2357" s="132"/>
      <c r="J2357" s="133">
        <f t="shared" si="100"/>
        <v>0</v>
      </c>
      <c r="K2357" s="129" t="s">
        <v>19</v>
      </c>
      <c r="L2357" s="32"/>
      <c r="M2357" s="134" t="s">
        <v>19</v>
      </c>
      <c r="N2357" s="135" t="s">
        <v>46</v>
      </c>
      <c r="P2357" s="136">
        <f t="shared" si="101"/>
        <v>0</v>
      </c>
      <c r="Q2357" s="136">
        <v>0</v>
      </c>
      <c r="R2357" s="136">
        <f t="shared" si="102"/>
        <v>0</v>
      </c>
      <c r="S2357" s="136">
        <v>0</v>
      </c>
      <c r="T2357" s="137">
        <f t="shared" si="103"/>
        <v>0</v>
      </c>
      <c r="AR2357" s="138" t="s">
        <v>172</v>
      </c>
      <c r="AT2357" s="138" t="s">
        <v>167</v>
      </c>
      <c r="AU2357" s="138" t="s">
        <v>84</v>
      </c>
      <c r="AY2357" s="17" t="s">
        <v>165</v>
      </c>
      <c r="BE2357" s="139">
        <f t="shared" si="104"/>
        <v>0</v>
      </c>
      <c r="BF2357" s="139">
        <f t="shared" si="105"/>
        <v>0</v>
      </c>
      <c r="BG2357" s="139">
        <f t="shared" si="106"/>
        <v>0</v>
      </c>
      <c r="BH2357" s="139">
        <f t="shared" si="107"/>
        <v>0</v>
      </c>
      <c r="BI2357" s="139">
        <f t="shared" si="108"/>
        <v>0</v>
      </c>
      <c r="BJ2357" s="17" t="s">
        <v>14</v>
      </c>
      <c r="BK2357" s="139">
        <f t="shared" si="109"/>
        <v>0</v>
      </c>
      <c r="BL2357" s="17" t="s">
        <v>172</v>
      </c>
      <c r="BM2357" s="138" t="s">
        <v>3200</v>
      </c>
    </row>
    <row r="2358" spans="2:65" s="1" customFormat="1" ht="49.2" customHeight="1">
      <c r="B2358" s="32"/>
      <c r="C2358" s="127" t="s">
        <v>3201</v>
      </c>
      <c r="D2358" s="127" t="s">
        <v>167</v>
      </c>
      <c r="E2358" s="128" t="s">
        <v>3202</v>
      </c>
      <c r="F2358" s="129" t="s">
        <v>3203</v>
      </c>
      <c r="G2358" s="130" t="s">
        <v>2699</v>
      </c>
      <c r="H2358" s="131">
        <v>1</v>
      </c>
      <c r="I2358" s="132"/>
      <c r="J2358" s="133">
        <f t="shared" si="100"/>
        <v>0</v>
      </c>
      <c r="K2358" s="129" t="s">
        <v>19</v>
      </c>
      <c r="L2358" s="32"/>
      <c r="M2358" s="134" t="s">
        <v>19</v>
      </c>
      <c r="N2358" s="135" t="s">
        <v>46</v>
      </c>
      <c r="P2358" s="136">
        <f t="shared" si="101"/>
        <v>0</v>
      </c>
      <c r="Q2358" s="136">
        <v>0</v>
      </c>
      <c r="R2358" s="136">
        <f t="shared" si="102"/>
        <v>0</v>
      </c>
      <c r="S2358" s="136">
        <v>0</v>
      </c>
      <c r="T2358" s="137">
        <f t="shared" si="103"/>
        <v>0</v>
      </c>
      <c r="AR2358" s="138" t="s">
        <v>172</v>
      </c>
      <c r="AT2358" s="138" t="s">
        <v>167</v>
      </c>
      <c r="AU2358" s="138" t="s">
        <v>84</v>
      </c>
      <c r="AY2358" s="17" t="s">
        <v>165</v>
      </c>
      <c r="BE2358" s="139">
        <f t="shared" si="104"/>
        <v>0</v>
      </c>
      <c r="BF2358" s="139">
        <f t="shared" si="105"/>
        <v>0</v>
      </c>
      <c r="BG2358" s="139">
        <f t="shared" si="106"/>
        <v>0</v>
      </c>
      <c r="BH2358" s="139">
        <f t="shared" si="107"/>
        <v>0</v>
      </c>
      <c r="BI2358" s="139">
        <f t="shared" si="108"/>
        <v>0</v>
      </c>
      <c r="BJ2358" s="17" t="s">
        <v>14</v>
      </c>
      <c r="BK2358" s="139">
        <f t="shared" si="109"/>
        <v>0</v>
      </c>
      <c r="BL2358" s="17" t="s">
        <v>172</v>
      </c>
      <c r="BM2358" s="138" t="s">
        <v>3204</v>
      </c>
    </row>
    <row r="2359" spans="2:65" s="1" customFormat="1" ht="37.950000000000003" customHeight="1">
      <c r="B2359" s="32"/>
      <c r="C2359" s="127" t="s">
        <v>3205</v>
      </c>
      <c r="D2359" s="127" t="s">
        <v>167</v>
      </c>
      <c r="E2359" s="128" t="s">
        <v>3206</v>
      </c>
      <c r="F2359" s="129" t="s">
        <v>3207</v>
      </c>
      <c r="G2359" s="130" t="s">
        <v>2699</v>
      </c>
      <c r="H2359" s="131">
        <v>1</v>
      </c>
      <c r="I2359" s="132"/>
      <c r="J2359" s="133">
        <f t="shared" si="100"/>
        <v>0</v>
      </c>
      <c r="K2359" s="129" t="s">
        <v>19</v>
      </c>
      <c r="L2359" s="32"/>
      <c r="M2359" s="134" t="s">
        <v>19</v>
      </c>
      <c r="N2359" s="135" t="s">
        <v>46</v>
      </c>
      <c r="P2359" s="136">
        <f t="shared" si="101"/>
        <v>0</v>
      </c>
      <c r="Q2359" s="136">
        <v>0</v>
      </c>
      <c r="R2359" s="136">
        <f t="shared" si="102"/>
        <v>0</v>
      </c>
      <c r="S2359" s="136">
        <v>0</v>
      </c>
      <c r="T2359" s="137">
        <f t="shared" si="103"/>
        <v>0</v>
      </c>
      <c r="AR2359" s="138" t="s">
        <v>172</v>
      </c>
      <c r="AT2359" s="138" t="s">
        <v>167</v>
      </c>
      <c r="AU2359" s="138" t="s">
        <v>84</v>
      </c>
      <c r="AY2359" s="17" t="s">
        <v>165</v>
      </c>
      <c r="BE2359" s="139">
        <f t="shared" si="104"/>
        <v>0</v>
      </c>
      <c r="BF2359" s="139">
        <f t="shared" si="105"/>
        <v>0</v>
      </c>
      <c r="BG2359" s="139">
        <f t="shared" si="106"/>
        <v>0</v>
      </c>
      <c r="BH2359" s="139">
        <f t="shared" si="107"/>
        <v>0</v>
      </c>
      <c r="BI2359" s="139">
        <f t="shared" si="108"/>
        <v>0</v>
      </c>
      <c r="BJ2359" s="17" t="s">
        <v>14</v>
      </c>
      <c r="BK2359" s="139">
        <f t="shared" si="109"/>
        <v>0</v>
      </c>
      <c r="BL2359" s="17" t="s">
        <v>172</v>
      </c>
      <c r="BM2359" s="138" t="s">
        <v>3208</v>
      </c>
    </row>
    <row r="2360" spans="2:65" s="1" customFormat="1" ht="16.5" customHeight="1">
      <c r="B2360" s="32"/>
      <c r="C2360" s="127" t="s">
        <v>3209</v>
      </c>
      <c r="D2360" s="127" t="s">
        <v>167</v>
      </c>
      <c r="E2360" s="128" t="s">
        <v>3210</v>
      </c>
      <c r="F2360" s="129" t="s">
        <v>3211</v>
      </c>
      <c r="G2360" s="130" t="s">
        <v>2699</v>
      </c>
      <c r="H2360" s="131">
        <v>1</v>
      </c>
      <c r="I2360" s="132"/>
      <c r="J2360" s="133">
        <f t="shared" si="100"/>
        <v>0</v>
      </c>
      <c r="K2360" s="129" t="s">
        <v>19</v>
      </c>
      <c r="L2360" s="32"/>
      <c r="M2360" s="134" t="s">
        <v>19</v>
      </c>
      <c r="N2360" s="135" t="s">
        <v>46</v>
      </c>
      <c r="P2360" s="136">
        <f t="shared" si="101"/>
        <v>0</v>
      </c>
      <c r="Q2360" s="136">
        <v>0</v>
      </c>
      <c r="R2360" s="136">
        <f t="shared" si="102"/>
        <v>0</v>
      </c>
      <c r="S2360" s="136">
        <v>0</v>
      </c>
      <c r="T2360" s="137">
        <f t="shared" si="103"/>
        <v>0</v>
      </c>
      <c r="AR2360" s="138" t="s">
        <v>172</v>
      </c>
      <c r="AT2360" s="138" t="s">
        <v>167</v>
      </c>
      <c r="AU2360" s="138" t="s">
        <v>84</v>
      </c>
      <c r="AY2360" s="17" t="s">
        <v>165</v>
      </c>
      <c r="BE2360" s="139">
        <f t="shared" si="104"/>
        <v>0</v>
      </c>
      <c r="BF2360" s="139">
        <f t="shared" si="105"/>
        <v>0</v>
      </c>
      <c r="BG2360" s="139">
        <f t="shared" si="106"/>
        <v>0</v>
      </c>
      <c r="BH2360" s="139">
        <f t="shared" si="107"/>
        <v>0</v>
      </c>
      <c r="BI2360" s="139">
        <f t="shared" si="108"/>
        <v>0</v>
      </c>
      <c r="BJ2360" s="17" t="s">
        <v>14</v>
      </c>
      <c r="BK2360" s="139">
        <f t="shared" si="109"/>
        <v>0</v>
      </c>
      <c r="BL2360" s="17" t="s">
        <v>172</v>
      </c>
      <c r="BM2360" s="138" t="s">
        <v>3212</v>
      </c>
    </row>
    <row r="2361" spans="2:65" s="1" customFormat="1" ht="16.5" customHeight="1">
      <c r="B2361" s="32"/>
      <c r="C2361" s="127" t="s">
        <v>3213</v>
      </c>
      <c r="D2361" s="127" t="s">
        <v>167</v>
      </c>
      <c r="E2361" s="128" t="s">
        <v>3214</v>
      </c>
      <c r="F2361" s="129" t="s">
        <v>3215</v>
      </c>
      <c r="G2361" s="130" t="s">
        <v>2699</v>
      </c>
      <c r="H2361" s="131">
        <v>3</v>
      </c>
      <c r="I2361" s="132"/>
      <c r="J2361" s="133">
        <f t="shared" si="100"/>
        <v>0</v>
      </c>
      <c r="K2361" s="129" t="s">
        <v>19</v>
      </c>
      <c r="L2361" s="32"/>
      <c r="M2361" s="134" t="s">
        <v>19</v>
      </c>
      <c r="N2361" s="135" t="s">
        <v>46</v>
      </c>
      <c r="P2361" s="136">
        <f t="shared" si="101"/>
        <v>0</v>
      </c>
      <c r="Q2361" s="136">
        <v>0</v>
      </c>
      <c r="R2361" s="136">
        <f t="shared" si="102"/>
        <v>0</v>
      </c>
      <c r="S2361" s="136">
        <v>0</v>
      </c>
      <c r="T2361" s="137">
        <f t="shared" si="103"/>
        <v>0</v>
      </c>
      <c r="AR2361" s="138" t="s">
        <v>172</v>
      </c>
      <c r="AT2361" s="138" t="s">
        <v>167</v>
      </c>
      <c r="AU2361" s="138" t="s">
        <v>84</v>
      </c>
      <c r="AY2361" s="17" t="s">
        <v>165</v>
      </c>
      <c r="BE2361" s="139">
        <f t="shared" si="104"/>
        <v>0</v>
      </c>
      <c r="BF2361" s="139">
        <f t="shared" si="105"/>
        <v>0</v>
      </c>
      <c r="BG2361" s="139">
        <f t="shared" si="106"/>
        <v>0</v>
      </c>
      <c r="BH2361" s="139">
        <f t="shared" si="107"/>
        <v>0</v>
      </c>
      <c r="BI2361" s="139">
        <f t="shared" si="108"/>
        <v>0</v>
      </c>
      <c r="BJ2361" s="17" t="s">
        <v>14</v>
      </c>
      <c r="BK2361" s="139">
        <f t="shared" si="109"/>
        <v>0</v>
      </c>
      <c r="BL2361" s="17" t="s">
        <v>172</v>
      </c>
      <c r="BM2361" s="138" t="s">
        <v>3216</v>
      </c>
    </row>
    <row r="2362" spans="2:65" s="1" customFormat="1" ht="16.5" customHeight="1">
      <c r="B2362" s="32"/>
      <c r="C2362" s="127" t="s">
        <v>3217</v>
      </c>
      <c r="D2362" s="127" t="s">
        <v>167</v>
      </c>
      <c r="E2362" s="128" t="s">
        <v>3218</v>
      </c>
      <c r="F2362" s="129" t="s">
        <v>3185</v>
      </c>
      <c r="G2362" s="130" t="s">
        <v>3186</v>
      </c>
      <c r="H2362" s="131">
        <v>1</v>
      </c>
      <c r="I2362" s="132"/>
      <c r="J2362" s="133">
        <f t="shared" si="100"/>
        <v>0</v>
      </c>
      <c r="K2362" s="129" t="s">
        <v>19</v>
      </c>
      <c r="L2362" s="32"/>
      <c r="M2362" s="134" t="s">
        <v>19</v>
      </c>
      <c r="N2362" s="135" t="s">
        <v>46</v>
      </c>
      <c r="P2362" s="136">
        <f t="shared" si="101"/>
        <v>0</v>
      </c>
      <c r="Q2362" s="136">
        <v>0</v>
      </c>
      <c r="R2362" s="136">
        <f t="shared" si="102"/>
        <v>0</v>
      </c>
      <c r="S2362" s="136">
        <v>0</v>
      </c>
      <c r="T2362" s="137">
        <f t="shared" si="103"/>
        <v>0</v>
      </c>
      <c r="AR2362" s="138" t="s">
        <v>172</v>
      </c>
      <c r="AT2362" s="138" t="s">
        <v>167</v>
      </c>
      <c r="AU2362" s="138" t="s">
        <v>84</v>
      </c>
      <c r="AY2362" s="17" t="s">
        <v>165</v>
      </c>
      <c r="BE2362" s="139">
        <f t="shared" si="104"/>
        <v>0</v>
      </c>
      <c r="BF2362" s="139">
        <f t="shared" si="105"/>
        <v>0</v>
      </c>
      <c r="BG2362" s="139">
        <f t="shared" si="106"/>
        <v>0</v>
      </c>
      <c r="BH2362" s="139">
        <f t="shared" si="107"/>
        <v>0</v>
      </c>
      <c r="BI2362" s="139">
        <f t="shared" si="108"/>
        <v>0</v>
      </c>
      <c r="BJ2362" s="17" t="s">
        <v>14</v>
      </c>
      <c r="BK2362" s="139">
        <f t="shared" si="109"/>
        <v>0</v>
      </c>
      <c r="BL2362" s="17" t="s">
        <v>172</v>
      </c>
      <c r="BM2362" s="138" t="s">
        <v>3219</v>
      </c>
    </row>
    <row r="2363" spans="2:65" s="1" customFormat="1" ht="16.5" customHeight="1">
      <c r="B2363" s="32"/>
      <c r="C2363" s="127" t="s">
        <v>3220</v>
      </c>
      <c r="D2363" s="127" t="s">
        <v>167</v>
      </c>
      <c r="E2363" s="128" t="s">
        <v>3221</v>
      </c>
      <c r="F2363" s="129" t="s">
        <v>3190</v>
      </c>
      <c r="G2363" s="130" t="s">
        <v>2699</v>
      </c>
      <c r="H2363" s="131">
        <v>1</v>
      </c>
      <c r="I2363" s="132"/>
      <c r="J2363" s="133">
        <f t="shared" si="100"/>
        <v>0</v>
      </c>
      <c r="K2363" s="129" t="s">
        <v>19</v>
      </c>
      <c r="L2363" s="32"/>
      <c r="M2363" s="134" t="s">
        <v>19</v>
      </c>
      <c r="N2363" s="135" t="s">
        <v>46</v>
      </c>
      <c r="P2363" s="136">
        <f t="shared" si="101"/>
        <v>0</v>
      </c>
      <c r="Q2363" s="136">
        <v>0</v>
      </c>
      <c r="R2363" s="136">
        <f t="shared" si="102"/>
        <v>0</v>
      </c>
      <c r="S2363" s="136">
        <v>0</v>
      </c>
      <c r="T2363" s="137">
        <f t="shared" si="103"/>
        <v>0</v>
      </c>
      <c r="AR2363" s="138" t="s">
        <v>172</v>
      </c>
      <c r="AT2363" s="138" t="s">
        <v>167</v>
      </c>
      <c r="AU2363" s="138" t="s">
        <v>84</v>
      </c>
      <c r="AY2363" s="17" t="s">
        <v>165</v>
      </c>
      <c r="BE2363" s="139">
        <f t="shared" si="104"/>
        <v>0</v>
      </c>
      <c r="BF2363" s="139">
        <f t="shared" si="105"/>
        <v>0</v>
      </c>
      <c r="BG2363" s="139">
        <f t="shared" si="106"/>
        <v>0</v>
      </c>
      <c r="BH2363" s="139">
        <f t="shared" si="107"/>
        <v>0</v>
      </c>
      <c r="BI2363" s="139">
        <f t="shared" si="108"/>
        <v>0</v>
      </c>
      <c r="BJ2363" s="17" t="s">
        <v>14</v>
      </c>
      <c r="BK2363" s="139">
        <f t="shared" si="109"/>
        <v>0</v>
      </c>
      <c r="BL2363" s="17" t="s">
        <v>172</v>
      </c>
      <c r="BM2363" s="138" t="s">
        <v>3222</v>
      </c>
    </row>
    <row r="2364" spans="2:65" s="1" customFormat="1" ht="19.2">
      <c r="B2364" s="32"/>
      <c r="D2364" s="145" t="s">
        <v>1395</v>
      </c>
      <c r="F2364" s="175" t="s">
        <v>3010</v>
      </c>
      <c r="I2364" s="142"/>
      <c r="L2364" s="32"/>
      <c r="M2364" s="143"/>
      <c r="T2364" s="53"/>
      <c r="AT2364" s="17" t="s">
        <v>1395</v>
      </c>
      <c r="AU2364" s="17" t="s">
        <v>84</v>
      </c>
    </row>
    <row r="2365" spans="2:65" s="11" customFormat="1" ht="22.95" customHeight="1">
      <c r="B2365" s="115"/>
      <c r="D2365" s="116" t="s">
        <v>74</v>
      </c>
      <c r="E2365" s="125" t="s">
        <v>2851</v>
      </c>
      <c r="F2365" s="125" t="s">
        <v>3223</v>
      </c>
      <c r="I2365" s="118"/>
      <c r="J2365" s="126">
        <f>BK2365</f>
        <v>0</v>
      </c>
      <c r="L2365" s="115"/>
      <c r="M2365" s="120"/>
      <c r="P2365" s="121">
        <f>SUM(P2366:P2373)</f>
        <v>0</v>
      </c>
      <c r="R2365" s="121">
        <f>SUM(R2366:R2373)</f>
        <v>0</v>
      </c>
      <c r="T2365" s="122">
        <f>SUM(T2366:T2373)</f>
        <v>0</v>
      </c>
      <c r="AR2365" s="116" t="s">
        <v>84</v>
      </c>
      <c r="AT2365" s="123" t="s">
        <v>74</v>
      </c>
      <c r="AU2365" s="123" t="s">
        <v>14</v>
      </c>
      <c r="AY2365" s="116" t="s">
        <v>165</v>
      </c>
      <c r="BK2365" s="124">
        <f>SUM(BK2366:BK2373)</f>
        <v>0</v>
      </c>
    </row>
    <row r="2366" spans="2:65" s="1" customFormat="1" ht="37.950000000000003" customHeight="1">
      <c r="B2366" s="32"/>
      <c r="C2366" s="127" t="s">
        <v>3224</v>
      </c>
      <c r="D2366" s="127" t="s">
        <v>167</v>
      </c>
      <c r="E2366" s="128" t="s">
        <v>3148</v>
      </c>
      <c r="F2366" s="129" t="s">
        <v>3149</v>
      </c>
      <c r="G2366" s="130" t="s">
        <v>2699</v>
      </c>
      <c r="H2366" s="131">
        <v>1</v>
      </c>
      <c r="I2366" s="132"/>
      <c r="J2366" s="133">
        <f t="shared" ref="J2366:J2372" si="110">ROUND(I2366*H2366,2)</f>
        <v>0</v>
      </c>
      <c r="K2366" s="129" t="s">
        <v>19</v>
      </c>
      <c r="L2366" s="32"/>
      <c r="M2366" s="134" t="s">
        <v>19</v>
      </c>
      <c r="N2366" s="135" t="s">
        <v>46</v>
      </c>
      <c r="P2366" s="136">
        <f t="shared" ref="P2366:P2372" si="111">O2366*H2366</f>
        <v>0</v>
      </c>
      <c r="Q2366" s="136">
        <v>0</v>
      </c>
      <c r="R2366" s="136">
        <f t="shared" ref="R2366:R2372" si="112">Q2366*H2366</f>
        <v>0</v>
      </c>
      <c r="S2366" s="136">
        <v>0</v>
      </c>
      <c r="T2366" s="137">
        <f t="shared" ref="T2366:T2372" si="113">S2366*H2366</f>
        <v>0</v>
      </c>
      <c r="AR2366" s="138" t="s">
        <v>172</v>
      </c>
      <c r="AT2366" s="138" t="s">
        <v>167</v>
      </c>
      <c r="AU2366" s="138" t="s">
        <v>84</v>
      </c>
      <c r="AY2366" s="17" t="s">
        <v>165</v>
      </c>
      <c r="BE2366" s="139">
        <f t="shared" ref="BE2366:BE2372" si="114">IF(N2366="základní",J2366,0)</f>
        <v>0</v>
      </c>
      <c r="BF2366" s="139">
        <f t="shared" ref="BF2366:BF2372" si="115">IF(N2366="snížená",J2366,0)</f>
        <v>0</v>
      </c>
      <c r="BG2366" s="139">
        <f t="shared" ref="BG2366:BG2372" si="116">IF(N2366="zákl. přenesená",J2366,0)</f>
        <v>0</v>
      </c>
      <c r="BH2366" s="139">
        <f t="shared" ref="BH2366:BH2372" si="117">IF(N2366="sníž. přenesená",J2366,0)</f>
        <v>0</v>
      </c>
      <c r="BI2366" s="139">
        <f t="shared" ref="BI2366:BI2372" si="118">IF(N2366="nulová",J2366,0)</f>
        <v>0</v>
      </c>
      <c r="BJ2366" s="17" t="s">
        <v>14</v>
      </c>
      <c r="BK2366" s="139">
        <f t="shared" ref="BK2366:BK2372" si="119">ROUND(I2366*H2366,2)</f>
        <v>0</v>
      </c>
      <c r="BL2366" s="17" t="s">
        <v>172</v>
      </c>
      <c r="BM2366" s="138" t="s">
        <v>3225</v>
      </c>
    </row>
    <row r="2367" spans="2:65" s="1" customFormat="1" ht="16.5" customHeight="1">
      <c r="B2367" s="32"/>
      <c r="C2367" s="127" t="s">
        <v>3226</v>
      </c>
      <c r="D2367" s="127" t="s">
        <v>167</v>
      </c>
      <c r="E2367" s="128" t="s">
        <v>3227</v>
      </c>
      <c r="F2367" s="129" t="s">
        <v>3228</v>
      </c>
      <c r="G2367" s="130" t="s">
        <v>2699</v>
      </c>
      <c r="H2367" s="131">
        <v>1</v>
      </c>
      <c r="I2367" s="132"/>
      <c r="J2367" s="133">
        <f t="shared" si="110"/>
        <v>0</v>
      </c>
      <c r="K2367" s="129" t="s">
        <v>19</v>
      </c>
      <c r="L2367" s="32"/>
      <c r="M2367" s="134" t="s">
        <v>19</v>
      </c>
      <c r="N2367" s="135" t="s">
        <v>46</v>
      </c>
      <c r="P2367" s="136">
        <f t="shared" si="111"/>
        <v>0</v>
      </c>
      <c r="Q2367" s="136">
        <v>0</v>
      </c>
      <c r="R2367" s="136">
        <f t="shared" si="112"/>
        <v>0</v>
      </c>
      <c r="S2367" s="136">
        <v>0</v>
      </c>
      <c r="T2367" s="137">
        <f t="shared" si="113"/>
        <v>0</v>
      </c>
      <c r="AR2367" s="138" t="s">
        <v>172</v>
      </c>
      <c r="AT2367" s="138" t="s">
        <v>167</v>
      </c>
      <c r="AU2367" s="138" t="s">
        <v>84</v>
      </c>
      <c r="AY2367" s="17" t="s">
        <v>165</v>
      </c>
      <c r="BE2367" s="139">
        <f t="shared" si="114"/>
        <v>0</v>
      </c>
      <c r="BF2367" s="139">
        <f t="shared" si="115"/>
        <v>0</v>
      </c>
      <c r="BG2367" s="139">
        <f t="shared" si="116"/>
        <v>0</v>
      </c>
      <c r="BH2367" s="139">
        <f t="shared" si="117"/>
        <v>0</v>
      </c>
      <c r="BI2367" s="139">
        <f t="shared" si="118"/>
        <v>0</v>
      </c>
      <c r="BJ2367" s="17" t="s">
        <v>14</v>
      </c>
      <c r="BK2367" s="139">
        <f t="shared" si="119"/>
        <v>0</v>
      </c>
      <c r="BL2367" s="17" t="s">
        <v>172</v>
      </c>
      <c r="BM2367" s="138" t="s">
        <v>3229</v>
      </c>
    </row>
    <row r="2368" spans="2:65" s="1" customFormat="1" ht="16.5" customHeight="1">
      <c r="B2368" s="32"/>
      <c r="C2368" s="127" t="s">
        <v>3230</v>
      </c>
      <c r="D2368" s="127" t="s">
        <v>167</v>
      </c>
      <c r="E2368" s="128" t="s">
        <v>3231</v>
      </c>
      <c r="F2368" s="129" t="s">
        <v>3232</v>
      </c>
      <c r="G2368" s="130" t="s">
        <v>2699</v>
      </c>
      <c r="H2368" s="131">
        <v>2</v>
      </c>
      <c r="I2368" s="132"/>
      <c r="J2368" s="133">
        <f t="shared" si="110"/>
        <v>0</v>
      </c>
      <c r="K2368" s="129" t="s">
        <v>19</v>
      </c>
      <c r="L2368" s="32"/>
      <c r="M2368" s="134" t="s">
        <v>19</v>
      </c>
      <c r="N2368" s="135" t="s">
        <v>46</v>
      </c>
      <c r="P2368" s="136">
        <f t="shared" si="111"/>
        <v>0</v>
      </c>
      <c r="Q2368" s="136">
        <v>0</v>
      </c>
      <c r="R2368" s="136">
        <f t="shared" si="112"/>
        <v>0</v>
      </c>
      <c r="S2368" s="136">
        <v>0</v>
      </c>
      <c r="T2368" s="137">
        <f t="shared" si="113"/>
        <v>0</v>
      </c>
      <c r="AR2368" s="138" t="s">
        <v>172</v>
      </c>
      <c r="AT2368" s="138" t="s">
        <v>167</v>
      </c>
      <c r="AU2368" s="138" t="s">
        <v>84</v>
      </c>
      <c r="AY2368" s="17" t="s">
        <v>165</v>
      </c>
      <c r="BE2368" s="139">
        <f t="shared" si="114"/>
        <v>0</v>
      </c>
      <c r="BF2368" s="139">
        <f t="shared" si="115"/>
        <v>0</v>
      </c>
      <c r="BG2368" s="139">
        <f t="shared" si="116"/>
        <v>0</v>
      </c>
      <c r="BH2368" s="139">
        <f t="shared" si="117"/>
        <v>0</v>
      </c>
      <c r="BI2368" s="139">
        <f t="shared" si="118"/>
        <v>0</v>
      </c>
      <c r="BJ2368" s="17" t="s">
        <v>14</v>
      </c>
      <c r="BK2368" s="139">
        <f t="shared" si="119"/>
        <v>0</v>
      </c>
      <c r="BL2368" s="17" t="s">
        <v>172</v>
      </c>
      <c r="BM2368" s="138" t="s">
        <v>3233</v>
      </c>
    </row>
    <row r="2369" spans="2:65" s="1" customFormat="1" ht="16.5" customHeight="1">
      <c r="B2369" s="32"/>
      <c r="C2369" s="127" t="s">
        <v>3234</v>
      </c>
      <c r="D2369" s="127" t="s">
        <v>167</v>
      </c>
      <c r="E2369" s="128" t="s">
        <v>3235</v>
      </c>
      <c r="F2369" s="129" t="s">
        <v>3236</v>
      </c>
      <c r="G2369" s="130" t="s">
        <v>2699</v>
      </c>
      <c r="H2369" s="131">
        <v>1</v>
      </c>
      <c r="I2369" s="132"/>
      <c r="J2369" s="133">
        <f t="shared" si="110"/>
        <v>0</v>
      </c>
      <c r="K2369" s="129" t="s">
        <v>19</v>
      </c>
      <c r="L2369" s="32"/>
      <c r="M2369" s="134" t="s">
        <v>19</v>
      </c>
      <c r="N2369" s="135" t="s">
        <v>46</v>
      </c>
      <c r="P2369" s="136">
        <f t="shared" si="111"/>
        <v>0</v>
      </c>
      <c r="Q2369" s="136">
        <v>0</v>
      </c>
      <c r="R2369" s="136">
        <f t="shared" si="112"/>
        <v>0</v>
      </c>
      <c r="S2369" s="136">
        <v>0</v>
      </c>
      <c r="T2369" s="137">
        <f t="shared" si="113"/>
        <v>0</v>
      </c>
      <c r="AR2369" s="138" t="s">
        <v>172</v>
      </c>
      <c r="AT2369" s="138" t="s">
        <v>167</v>
      </c>
      <c r="AU2369" s="138" t="s">
        <v>84</v>
      </c>
      <c r="AY2369" s="17" t="s">
        <v>165</v>
      </c>
      <c r="BE2369" s="139">
        <f t="shared" si="114"/>
        <v>0</v>
      </c>
      <c r="BF2369" s="139">
        <f t="shared" si="115"/>
        <v>0</v>
      </c>
      <c r="BG2369" s="139">
        <f t="shared" si="116"/>
        <v>0</v>
      </c>
      <c r="BH2369" s="139">
        <f t="shared" si="117"/>
        <v>0</v>
      </c>
      <c r="BI2369" s="139">
        <f t="shared" si="118"/>
        <v>0</v>
      </c>
      <c r="BJ2369" s="17" t="s">
        <v>14</v>
      </c>
      <c r="BK2369" s="139">
        <f t="shared" si="119"/>
        <v>0</v>
      </c>
      <c r="BL2369" s="17" t="s">
        <v>172</v>
      </c>
      <c r="BM2369" s="138" t="s">
        <v>3237</v>
      </c>
    </row>
    <row r="2370" spans="2:65" s="1" customFormat="1" ht="16.5" customHeight="1">
      <c r="B2370" s="32"/>
      <c r="C2370" s="127" t="s">
        <v>3238</v>
      </c>
      <c r="D2370" s="127" t="s">
        <v>167</v>
      </c>
      <c r="E2370" s="128" t="s">
        <v>3239</v>
      </c>
      <c r="F2370" s="129" t="s">
        <v>3240</v>
      </c>
      <c r="G2370" s="130" t="s">
        <v>2699</v>
      </c>
      <c r="H2370" s="131">
        <v>1</v>
      </c>
      <c r="I2370" s="132"/>
      <c r="J2370" s="133">
        <f t="shared" si="110"/>
        <v>0</v>
      </c>
      <c r="K2370" s="129" t="s">
        <v>19</v>
      </c>
      <c r="L2370" s="32"/>
      <c r="M2370" s="134" t="s">
        <v>19</v>
      </c>
      <c r="N2370" s="135" t="s">
        <v>46</v>
      </c>
      <c r="P2370" s="136">
        <f t="shared" si="111"/>
        <v>0</v>
      </c>
      <c r="Q2370" s="136">
        <v>0</v>
      </c>
      <c r="R2370" s="136">
        <f t="shared" si="112"/>
        <v>0</v>
      </c>
      <c r="S2370" s="136">
        <v>0</v>
      </c>
      <c r="T2370" s="137">
        <f t="shared" si="113"/>
        <v>0</v>
      </c>
      <c r="AR2370" s="138" t="s">
        <v>172</v>
      </c>
      <c r="AT2370" s="138" t="s">
        <v>167</v>
      </c>
      <c r="AU2370" s="138" t="s">
        <v>84</v>
      </c>
      <c r="AY2370" s="17" t="s">
        <v>165</v>
      </c>
      <c r="BE2370" s="139">
        <f t="shared" si="114"/>
        <v>0</v>
      </c>
      <c r="BF2370" s="139">
        <f t="shared" si="115"/>
        <v>0</v>
      </c>
      <c r="BG2370" s="139">
        <f t="shared" si="116"/>
        <v>0</v>
      </c>
      <c r="BH2370" s="139">
        <f t="shared" si="117"/>
        <v>0</v>
      </c>
      <c r="BI2370" s="139">
        <f t="shared" si="118"/>
        <v>0</v>
      </c>
      <c r="BJ2370" s="17" t="s">
        <v>14</v>
      </c>
      <c r="BK2370" s="139">
        <f t="shared" si="119"/>
        <v>0</v>
      </c>
      <c r="BL2370" s="17" t="s">
        <v>172</v>
      </c>
      <c r="BM2370" s="138" t="s">
        <v>3241</v>
      </c>
    </row>
    <row r="2371" spans="2:65" s="1" customFormat="1" ht="16.5" customHeight="1">
      <c r="B2371" s="32"/>
      <c r="C2371" s="127" t="s">
        <v>3242</v>
      </c>
      <c r="D2371" s="127" t="s">
        <v>167</v>
      </c>
      <c r="E2371" s="128" t="s">
        <v>3243</v>
      </c>
      <c r="F2371" s="129" t="s">
        <v>3185</v>
      </c>
      <c r="G2371" s="130" t="s">
        <v>3186</v>
      </c>
      <c r="H2371" s="131">
        <v>1</v>
      </c>
      <c r="I2371" s="132"/>
      <c r="J2371" s="133">
        <f t="shared" si="110"/>
        <v>0</v>
      </c>
      <c r="K2371" s="129" t="s">
        <v>19</v>
      </c>
      <c r="L2371" s="32"/>
      <c r="M2371" s="134" t="s">
        <v>19</v>
      </c>
      <c r="N2371" s="135" t="s">
        <v>46</v>
      </c>
      <c r="P2371" s="136">
        <f t="shared" si="111"/>
        <v>0</v>
      </c>
      <c r="Q2371" s="136">
        <v>0</v>
      </c>
      <c r="R2371" s="136">
        <f t="shared" si="112"/>
        <v>0</v>
      </c>
      <c r="S2371" s="136">
        <v>0</v>
      </c>
      <c r="T2371" s="137">
        <f t="shared" si="113"/>
        <v>0</v>
      </c>
      <c r="AR2371" s="138" t="s">
        <v>172</v>
      </c>
      <c r="AT2371" s="138" t="s">
        <v>167</v>
      </c>
      <c r="AU2371" s="138" t="s">
        <v>84</v>
      </c>
      <c r="AY2371" s="17" t="s">
        <v>165</v>
      </c>
      <c r="BE2371" s="139">
        <f t="shared" si="114"/>
        <v>0</v>
      </c>
      <c r="BF2371" s="139">
        <f t="shared" si="115"/>
        <v>0</v>
      </c>
      <c r="BG2371" s="139">
        <f t="shared" si="116"/>
        <v>0</v>
      </c>
      <c r="BH2371" s="139">
        <f t="shared" si="117"/>
        <v>0</v>
      </c>
      <c r="BI2371" s="139">
        <f t="shared" si="118"/>
        <v>0</v>
      </c>
      <c r="BJ2371" s="17" t="s">
        <v>14</v>
      </c>
      <c r="BK2371" s="139">
        <f t="shared" si="119"/>
        <v>0</v>
      </c>
      <c r="BL2371" s="17" t="s">
        <v>172</v>
      </c>
      <c r="BM2371" s="138" t="s">
        <v>3244</v>
      </c>
    </row>
    <row r="2372" spans="2:65" s="1" customFormat="1" ht="16.5" customHeight="1">
      <c r="B2372" s="32"/>
      <c r="C2372" s="127" t="s">
        <v>3245</v>
      </c>
      <c r="D2372" s="127" t="s">
        <v>167</v>
      </c>
      <c r="E2372" s="128" t="s">
        <v>3246</v>
      </c>
      <c r="F2372" s="129" t="s">
        <v>3247</v>
      </c>
      <c r="G2372" s="130" t="s">
        <v>2919</v>
      </c>
      <c r="H2372" s="131">
        <v>16</v>
      </c>
      <c r="I2372" s="132"/>
      <c r="J2372" s="133">
        <f t="shared" si="110"/>
        <v>0</v>
      </c>
      <c r="K2372" s="129" t="s">
        <v>19</v>
      </c>
      <c r="L2372" s="32"/>
      <c r="M2372" s="134" t="s">
        <v>19</v>
      </c>
      <c r="N2372" s="135" t="s">
        <v>46</v>
      </c>
      <c r="P2372" s="136">
        <f t="shared" si="111"/>
        <v>0</v>
      </c>
      <c r="Q2372" s="136">
        <v>0</v>
      </c>
      <c r="R2372" s="136">
        <f t="shared" si="112"/>
        <v>0</v>
      </c>
      <c r="S2372" s="136">
        <v>0</v>
      </c>
      <c r="T2372" s="137">
        <f t="shared" si="113"/>
        <v>0</v>
      </c>
      <c r="AR2372" s="138" t="s">
        <v>172</v>
      </c>
      <c r="AT2372" s="138" t="s">
        <v>167</v>
      </c>
      <c r="AU2372" s="138" t="s">
        <v>84</v>
      </c>
      <c r="AY2372" s="17" t="s">
        <v>165</v>
      </c>
      <c r="BE2372" s="139">
        <f t="shared" si="114"/>
        <v>0</v>
      </c>
      <c r="BF2372" s="139">
        <f t="shared" si="115"/>
        <v>0</v>
      </c>
      <c r="BG2372" s="139">
        <f t="shared" si="116"/>
        <v>0</v>
      </c>
      <c r="BH2372" s="139">
        <f t="shared" si="117"/>
        <v>0</v>
      </c>
      <c r="BI2372" s="139">
        <f t="shared" si="118"/>
        <v>0</v>
      </c>
      <c r="BJ2372" s="17" t="s">
        <v>14</v>
      </c>
      <c r="BK2372" s="139">
        <f t="shared" si="119"/>
        <v>0</v>
      </c>
      <c r="BL2372" s="17" t="s">
        <v>172</v>
      </c>
      <c r="BM2372" s="138" t="s">
        <v>3248</v>
      </c>
    </row>
    <row r="2373" spans="2:65" s="1" customFormat="1" ht="19.2">
      <c r="B2373" s="32"/>
      <c r="D2373" s="145" t="s">
        <v>1395</v>
      </c>
      <c r="F2373" s="175" t="s">
        <v>3010</v>
      </c>
      <c r="I2373" s="142"/>
      <c r="L2373" s="32"/>
      <c r="M2373" s="143"/>
      <c r="T2373" s="53"/>
      <c r="AT2373" s="17" t="s">
        <v>1395</v>
      </c>
      <c r="AU2373" s="17" t="s">
        <v>84</v>
      </c>
    </row>
    <row r="2374" spans="2:65" s="11" customFormat="1" ht="22.95" customHeight="1">
      <c r="B2374" s="115"/>
      <c r="D2374" s="116" t="s">
        <v>74</v>
      </c>
      <c r="E2374" s="125" t="s">
        <v>2855</v>
      </c>
      <c r="F2374" s="125" t="s">
        <v>3249</v>
      </c>
      <c r="I2374" s="118"/>
      <c r="J2374" s="126">
        <f>BK2374</f>
        <v>0</v>
      </c>
      <c r="L2374" s="115"/>
      <c r="M2374" s="120"/>
      <c r="P2374" s="121">
        <f>SUM(P2375:P2381)</f>
        <v>0</v>
      </c>
      <c r="R2374" s="121">
        <f>SUM(R2375:R2381)</f>
        <v>0</v>
      </c>
      <c r="T2374" s="122">
        <f>SUM(T2375:T2381)</f>
        <v>0</v>
      </c>
      <c r="AR2374" s="116" t="s">
        <v>84</v>
      </c>
      <c r="AT2374" s="123" t="s">
        <v>74</v>
      </c>
      <c r="AU2374" s="123" t="s">
        <v>14</v>
      </c>
      <c r="AY2374" s="116" t="s">
        <v>165</v>
      </c>
      <c r="BK2374" s="124">
        <f>SUM(BK2375:BK2381)</f>
        <v>0</v>
      </c>
    </row>
    <row r="2375" spans="2:65" s="1" customFormat="1" ht="37.950000000000003" customHeight="1">
      <c r="B2375" s="32"/>
      <c r="C2375" s="127" t="s">
        <v>3250</v>
      </c>
      <c r="D2375" s="127" t="s">
        <v>167</v>
      </c>
      <c r="E2375" s="128" t="s">
        <v>3206</v>
      </c>
      <c r="F2375" s="129" t="s">
        <v>3207</v>
      </c>
      <c r="G2375" s="130" t="s">
        <v>2699</v>
      </c>
      <c r="H2375" s="131">
        <v>1</v>
      </c>
      <c r="I2375" s="132"/>
      <c r="J2375" s="133">
        <f t="shared" ref="J2375:J2380" si="120">ROUND(I2375*H2375,2)</f>
        <v>0</v>
      </c>
      <c r="K2375" s="129" t="s">
        <v>19</v>
      </c>
      <c r="L2375" s="32"/>
      <c r="M2375" s="134" t="s">
        <v>19</v>
      </c>
      <c r="N2375" s="135" t="s">
        <v>46</v>
      </c>
      <c r="P2375" s="136">
        <f t="shared" ref="P2375:P2380" si="121">O2375*H2375</f>
        <v>0</v>
      </c>
      <c r="Q2375" s="136">
        <v>0</v>
      </c>
      <c r="R2375" s="136">
        <f t="shared" ref="R2375:R2380" si="122">Q2375*H2375</f>
        <v>0</v>
      </c>
      <c r="S2375" s="136">
        <v>0</v>
      </c>
      <c r="T2375" s="137">
        <f t="shared" ref="T2375:T2380" si="123">S2375*H2375</f>
        <v>0</v>
      </c>
      <c r="AR2375" s="138" t="s">
        <v>172</v>
      </c>
      <c r="AT2375" s="138" t="s">
        <v>167</v>
      </c>
      <c r="AU2375" s="138" t="s">
        <v>84</v>
      </c>
      <c r="AY2375" s="17" t="s">
        <v>165</v>
      </c>
      <c r="BE2375" s="139">
        <f t="shared" ref="BE2375:BE2380" si="124">IF(N2375="základní",J2375,0)</f>
        <v>0</v>
      </c>
      <c r="BF2375" s="139">
        <f t="shared" ref="BF2375:BF2380" si="125">IF(N2375="snížená",J2375,0)</f>
        <v>0</v>
      </c>
      <c r="BG2375" s="139">
        <f t="shared" ref="BG2375:BG2380" si="126">IF(N2375="zákl. přenesená",J2375,0)</f>
        <v>0</v>
      </c>
      <c r="BH2375" s="139">
        <f t="shared" ref="BH2375:BH2380" si="127">IF(N2375="sníž. přenesená",J2375,0)</f>
        <v>0</v>
      </c>
      <c r="BI2375" s="139">
        <f t="shared" ref="BI2375:BI2380" si="128">IF(N2375="nulová",J2375,0)</f>
        <v>0</v>
      </c>
      <c r="BJ2375" s="17" t="s">
        <v>14</v>
      </c>
      <c r="BK2375" s="139">
        <f t="shared" ref="BK2375:BK2380" si="129">ROUND(I2375*H2375,2)</f>
        <v>0</v>
      </c>
      <c r="BL2375" s="17" t="s">
        <v>172</v>
      </c>
      <c r="BM2375" s="138" t="s">
        <v>3251</v>
      </c>
    </row>
    <row r="2376" spans="2:65" s="1" customFormat="1" ht="16.5" customHeight="1">
      <c r="B2376" s="32"/>
      <c r="C2376" s="127" t="s">
        <v>3252</v>
      </c>
      <c r="D2376" s="127" t="s">
        <v>167</v>
      </c>
      <c r="E2376" s="128" t="s">
        <v>3218</v>
      </c>
      <c r="F2376" s="129" t="s">
        <v>3185</v>
      </c>
      <c r="G2376" s="130" t="s">
        <v>3186</v>
      </c>
      <c r="H2376" s="131">
        <v>1</v>
      </c>
      <c r="I2376" s="132"/>
      <c r="J2376" s="133">
        <f t="shared" si="120"/>
        <v>0</v>
      </c>
      <c r="K2376" s="129" t="s">
        <v>19</v>
      </c>
      <c r="L2376" s="32"/>
      <c r="M2376" s="134" t="s">
        <v>19</v>
      </c>
      <c r="N2376" s="135" t="s">
        <v>46</v>
      </c>
      <c r="P2376" s="136">
        <f t="shared" si="121"/>
        <v>0</v>
      </c>
      <c r="Q2376" s="136">
        <v>0</v>
      </c>
      <c r="R2376" s="136">
        <f t="shared" si="122"/>
        <v>0</v>
      </c>
      <c r="S2376" s="136">
        <v>0</v>
      </c>
      <c r="T2376" s="137">
        <f t="shared" si="123"/>
        <v>0</v>
      </c>
      <c r="AR2376" s="138" t="s">
        <v>172</v>
      </c>
      <c r="AT2376" s="138" t="s">
        <v>167</v>
      </c>
      <c r="AU2376" s="138" t="s">
        <v>84</v>
      </c>
      <c r="AY2376" s="17" t="s">
        <v>165</v>
      </c>
      <c r="BE2376" s="139">
        <f t="shared" si="124"/>
        <v>0</v>
      </c>
      <c r="BF2376" s="139">
        <f t="shared" si="125"/>
        <v>0</v>
      </c>
      <c r="BG2376" s="139">
        <f t="shared" si="126"/>
        <v>0</v>
      </c>
      <c r="BH2376" s="139">
        <f t="shared" si="127"/>
        <v>0</v>
      </c>
      <c r="BI2376" s="139">
        <f t="shared" si="128"/>
        <v>0</v>
      </c>
      <c r="BJ2376" s="17" t="s">
        <v>14</v>
      </c>
      <c r="BK2376" s="139">
        <f t="shared" si="129"/>
        <v>0</v>
      </c>
      <c r="BL2376" s="17" t="s">
        <v>172</v>
      </c>
      <c r="BM2376" s="138" t="s">
        <v>3253</v>
      </c>
    </row>
    <row r="2377" spans="2:65" s="1" customFormat="1" ht="37.950000000000003" customHeight="1">
      <c r="B2377" s="32"/>
      <c r="C2377" s="127" t="s">
        <v>3254</v>
      </c>
      <c r="D2377" s="127" t="s">
        <v>167</v>
      </c>
      <c r="E2377" s="128" t="s">
        <v>3255</v>
      </c>
      <c r="F2377" s="129" t="s">
        <v>3256</v>
      </c>
      <c r="G2377" s="130" t="s">
        <v>2699</v>
      </c>
      <c r="H2377" s="131">
        <v>1</v>
      </c>
      <c r="I2377" s="132"/>
      <c r="J2377" s="133">
        <f t="shared" si="120"/>
        <v>0</v>
      </c>
      <c r="K2377" s="129" t="s">
        <v>19</v>
      </c>
      <c r="L2377" s="32"/>
      <c r="M2377" s="134" t="s">
        <v>19</v>
      </c>
      <c r="N2377" s="135" t="s">
        <v>46</v>
      </c>
      <c r="P2377" s="136">
        <f t="shared" si="121"/>
        <v>0</v>
      </c>
      <c r="Q2377" s="136">
        <v>0</v>
      </c>
      <c r="R2377" s="136">
        <f t="shared" si="122"/>
        <v>0</v>
      </c>
      <c r="S2377" s="136">
        <v>0</v>
      </c>
      <c r="T2377" s="137">
        <f t="shared" si="123"/>
        <v>0</v>
      </c>
      <c r="AR2377" s="138" t="s">
        <v>172</v>
      </c>
      <c r="AT2377" s="138" t="s">
        <v>167</v>
      </c>
      <c r="AU2377" s="138" t="s">
        <v>84</v>
      </c>
      <c r="AY2377" s="17" t="s">
        <v>165</v>
      </c>
      <c r="BE2377" s="139">
        <f t="shared" si="124"/>
        <v>0</v>
      </c>
      <c r="BF2377" s="139">
        <f t="shared" si="125"/>
        <v>0</v>
      </c>
      <c r="BG2377" s="139">
        <f t="shared" si="126"/>
        <v>0</v>
      </c>
      <c r="BH2377" s="139">
        <f t="shared" si="127"/>
        <v>0</v>
      </c>
      <c r="BI2377" s="139">
        <f t="shared" si="128"/>
        <v>0</v>
      </c>
      <c r="BJ2377" s="17" t="s">
        <v>14</v>
      </c>
      <c r="BK2377" s="139">
        <f t="shared" si="129"/>
        <v>0</v>
      </c>
      <c r="BL2377" s="17" t="s">
        <v>172</v>
      </c>
      <c r="BM2377" s="138" t="s">
        <v>3257</v>
      </c>
    </row>
    <row r="2378" spans="2:65" s="1" customFormat="1" ht="16.5" customHeight="1">
      <c r="B2378" s="32"/>
      <c r="C2378" s="127" t="s">
        <v>3258</v>
      </c>
      <c r="D2378" s="127" t="s">
        <v>167</v>
      </c>
      <c r="E2378" s="128" t="s">
        <v>3259</v>
      </c>
      <c r="F2378" s="129" t="s">
        <v>3260</v>
      </c>
      <c r="G2378" s="130" t="s">
        <v>2699</v>
      </c>
      <c r="H2378" s="131">
        <v>1</v>
      </c>
      <c r="I2378" s="132"/>
      <c r="J2378" s="133">
        <f t="shared" si="120"/>
        <v>0</v>
      </c>
      <c r="K2378" s="129" t="s">
        <v>19</v>
      </c>
      <c r="L2378" s="32"/>
      <c r="M2378" s="134" t="s">
        <v>19</v>
      </c>
      <c r="N2378" s="135" t="s">
        <v>46</v>
      </c>
      <c r="P2378" s="136">
        <f t="shared" si="121"/>
        <v>0</v>
      </c>
      <c r="Q2378" s="136">
        <v>0</v>
      </c>
      <c r="R2378" s="136">
        <f t="shared" si="122"/>
        <v>0</v>
      </c>
      <c r="S2378" s="136">
        <v>0</v>
      </c>
      <c r="T2378" s="137">
        <f t="shared" si="123"/>
        <v>0</v>
      </c>
      <c r="AR2378" s="138" t="s">
        <v>172</v>
      </c>
      <c r="AT2378" s="138" t="s">
        <v>167</v>
      </c>
      <c r="AU2378" s="138" t="s">
        <v>84</v>
      </c>
      <c r="AY2378" s="17" t="s">
        <v>165</v>
      </c>
      <c r="BE2378" s="139">
        <f t="shared" si="124"/>
        <v>0</v>
      </c>
      <c r="BF2378" s="139">
        <f t="shared" si="125"/>
        <v>0</v>
      </c>
      <c r="BG2378" s="139">
        <f t="shared" si="126"/>
        <v>0</v>
      </c>
      <c r="BH2378" s="139">
        <f t="shared" si="127"/>
        <v>0</v>
      </c>
      <c r="BI2378" s="139">
        <f t="shared" si="128"/>
        <v>0</v>
      </c>
      <c r="BJ2378" s="17" t="s">
        <v>14</v>
      </c>
      <c r="BK2378" s="139">
        <f t="shared" si="129"/>
        <v>0</v>
      </c>
      <c r="BL2378" s="17" t="s">
        <v>172</v>
      </c>
      <c r="BM2378" s="138" t="s">
        <v>3261</v>
      </c>
    </row>
    <row r="2379" spans="2:65" s="1" customFormat="1" ht="16.5" customHeight="1">
      <c r="B2379" s="32"/>
      <c r="C2379" s="127" t="s">
        <v>3262</v>
      </c>
      <c r="D2379" s="127" t="s">
        <v>167</v>
      </c>
      <c r="E2379" s="128" t="s">
        <v>3263</v>
      </c>
      <c r="F2379" s="129" t="s">
        <v>3264</v>
      </c>
      <c r="G2379" s="130" t="s">
        <v>2699</v>
      </c>
      <c r="H2379" s="131">
        <v>2</v>
      </c>
      <c r="I2379" s="132"/>
      <c r="J2379" s="133">
        <f t="shared" si="120"/>
        <v>0</v>
      </c>
      <c r="K2379" s="129" t="s">
        <v>19</v>
      </c>
      <c r="L2379" s="32"/>
      <c r="M2379" s="134" t="s">
        <v>19</v>
      </c>
      <c r="N2379" s="135" t="s">
        <v>46</v>
      </c>
      <c r="P2379" s="136">
        <f t="shared" si="121"/>
        <v>0</v>
      </c>
      <c r="Q2379" s="136">
        <v>0</v>
      </c>
      <c r="R2379" s="136">
        <f t="shared" si="122"/>
        <v>0</v>
      </c>
      <c r="S2379" s="136">
        <v>0</v>
      </c>
      <c r="T2379" s="137">
        <f t="shared" si="123"/>
        <v>0</v>
      </c>
      <c r="AR2379" s="138" t="s">
        <v>172</v>
      </c>
      <c r="AT2379" s="138" t="s">
        <v>167</v>
      </c>
      <c r="AU2379" s="138" t="s">
        <v>84</v>
      </c>
      <c r="AY2379" s="17" t="s">
        <v>165</v>
      </c>
      <c r="BE2379" s="139">
        <f t="shared" si="124"/>
        <v>0</v>
      </c>
      <c r="BF2379" s="139">
        <f t="shared" si="125"/>
        <v>0</v>
      </c>
      <c r="BG2379" s="139">
        <f t="shared" si="126"/>
        <v>0</v>
      </c>
      <c r="BH2379" s="139">
        <f t="shared" si="127"/>
        <v>0</v>
      </c>
      <c r="BI2379" s="139">
        <f t="shared" si="128"/>
        <v>0</v>
      </c>
      <c r="BJ2379" s="17" t="s">
        <v>14</v>
      </c>
      <c r="BK2379" s="139">
        <f t="shared" si="129"/>
        <v>0</v>
      </c>
      <c r="BL2379" s="17" t="s">
        <v>172</v>
      </c>
      <c r="BM2379" s="138" t="s">
        <v>3265</v>
      </c>
    </row>
    <row r="2380" spans="2:65" s="1" customFormat="1" ht="16.5" customHeight="1">
      <c r="B2380" s="32"/>
      <c r="C2380" s="127" t="s">
        <v>3266</v>
      </c>
      <c r="D2380" s="127" t="s">
        <v>167</v>
      </c>
      <c r="E2380" s="128" t="s">
        <v>3267</v>
      </c>
      <c r="F2380" s="129" t="s">
        <v>3190</v>
      </c>
      <c r="G2380" s="130" t="s">
        <v>2699</v>
      </c>
      <c r="H2380" s="131">
        <v>1</v>
      </c>
      <c r="I2380" s="132"/>
      <c r="J2380" s="133">
        <f t="shared" si="120"/>
        <v>0</v>
      </c>
      <c r="K2380" s="129" t="s">
        <v>19</v>
      </c>
      <c r="L2380" s="32"/>
      <c r="M2380" s="134" t="s">
        <v>19</v>
      </c>
      <c r="N2380" s="135" t="s">
        <v>46</v>
      </c>
      <c r="P2380" s="136">
        <f t="shared" si="121"/>
        <v>0</v>
      </c>
      <c r="Q2380" s="136">
        <v>0</v>
      </c>
      <c r="R2380" s="136">
        <f t="shared" si="122"/>
        <v>0</v>
      </c>
      <c r="S2380" s="136">
        <v>0</v>
      </c>
      <c r="T2380" s="137">
        <f t="shared" si="123"/>
        <v>0</v>
      </c>
      <c r="AR2380" s="138" t="s">
        <v>172</v>
      </c>
      <c r="AT2380" s="138" t="s">
        <v>167</v>
      </c>
      <c r="AU2380" s="138" t="s">
        <v>84</v>
      </c>
      <c r="AY2380" s="17" t="s">
        <v>165</v>
      </c>
      <c r="BE2380" s="139">
        <f t="shared" si="124"/>
        <v>0</v>
      </c>
      <c r="BF2380" s="139">
        <f t="shared" si="125"/>
        <v>0</v>
      </c>
      <c r="BG2380" s="139">
        <f t="shared" si="126"/>
        <v>0</v>
      </c>
      <c r="BH2380" s="139">
        <f t="shared" si="127"/>
        <v>0</v>
      </c>
      <c r="BI2380" s="139">
        <f t="shared" si="128"/>
        <v>0</v>
      </c>
      <c r="BJ2380" s="17" t="s">
        <v>14</v>
      </c>
      <c r="BK2380" s="139">
        <f t="shared" si="129"/>
        <v>0</v>
      </c>
      <c r="BL2380" s="17" t="s">
        <v>172</v>
      </c>
      <c r="BM2380" s="138" t="s">
        <v>3268</v>
      </c>
    </row>
    <row r="2381" spans="2:65" s="1" customFormat="1" ht="19.2">
      <c r="B2381" s="32"/>
      <c r="D2381" s="145" t="s">
        <v>1395</v>
      </c>
      <c r="F2381" s="175" t="s">
        <v>3010</v>
      </c>
      <c r="I2381" s="142"/>
      <c r="L2381" s="32"/>
      <c r="M2381" s="143"/>
      <c r="T2381" s="53"/>
      <c r="AT2381" s="17" t="s">
        <v>1395</v>
      </c>
      <c r="AU2381" s="17" t="s">
        <v>84</v>
      </c>
    </row>
    <row r="2382" spans="2:65" s="11" customFormat="1" ht="22.95" customHeight="1">
      <c r="B2382" s="115"/>
      <c r="D2382" s="116" t="s">
        <v>74</v>
      </c>
      <c r="E2382" s="125" t="s">
        <v>3269</v>
      </c>
      <c r="F2382" s="125" t="s">
        <v>3270</v>
      </c>
      <c r="I2382" s="118"/>
      <c r="J2382" s="126">
        <f>BK2382</f>
        <v>0</v>
      </c>
      <c r="L2382" s="115"/>
      <c r="M2382" s="120"/>
      <c r="P2382" s="121">
        <f>SUM(P2383:P2390)</f>
        <v>0</v>
      </c>
      <c r="R2382" s="121">
        <f>SUM(R2383:R2390)</f>
        <v>0</v>
      </c>
      <c r="T2382" s="122">
        <f>SUM(T2383:T2390)</f>
        <v>0</v>
      </c>
      <c r="AR2382" s="116" t="s">
        <v>84</v>
      </c>
      <c r="AT2382" s="123" t="s">
        <v>74</v>
      </c>
      <c r="AU2382" s="123" t="s">
        <v>14</v>
      </c>
      <c r="AY2382" s="116" t="s">
        <v>165</v>
      </c>
      <c r="BK2382" s="124">
        <f>SUM(BK2383:BK2390)</f>
        <v>0</v>
      </c>
    </row>
    <row r="2383" spans="2:65" s="1" customFormat="1" ht="16.5" customHeight="1">
      <c r="B2383" s="32"/>
      <c r="C2383" s="127" t="s">
        <v>3271</v>
      </c>
      <c r="D2383" s="127" t="s">
        <v>167</v>
      </c>
      <c r="E2383" s="128" t="s">
        <v>3272</v>
      </c>
      <c r="F2383" s="129" t="s">
        <v>3273</v>
      </c>
      <c r="G2383" s="130" t="s">
        <v>2464</v>
      </c>
      <c r="H2383" s="131">
        <v>1</v>
      </c>
      <c r="I2383" s="460">
        <f>SUM('M+R'!F213)</f>
        <v>0</v>
      </c>
      <c r="J2383" s="133">
        <f>ROUND(I2383*H2383,2)</f>
        <v>0</v>
      </c>
      <c r="K2383" s="129" t="s">
        <v>19</v>
      </c>
      <c r="L2383" s="32"/>
      <c r="M2383" s="134" t="s">
        <v>19</v>
      </c>
      <c r="N2383" s="135" t="s">
        <v>46</v>
      </c>
      <c r="P2383" s="136">
        <f>O2383*H2383</f>
        <v>0</v>
      </c>
      <c r="Q2383" s="136">
        <v>0</v>
      </c>
      <c r="R2383" s="136">
        <f>Q2383*H2383</f>
        <v>0</v>
      </c>
      <c r="S2383" s="136">
        <v>0</v>
      </c>
      <c r="T2383" s="137">
        <f>S2383*H2383</f>
        <v>0</v>
      </c>
      <c r="AR2383" s="138" t="s">
        <v>277</v>
      </c>
      <c r="AT2383" s="138" t="s">
        <v>167</v>
      </c>
      <c r="AU2383" s="138" t="s">
        <v>84</v>
      </c>
      <c r="AY2383" s="17" t="s">
        <v>165</v>
      </c>
      <c r="BE2383" s="139">
        <f>IF(N2383="základní",J2383,0)</f>
        <v>0</v>
      </c>
      <c r="BF2383" s="139">
        <f>IF(N2383="snížená",J2383,0)</f>
        <v>0</v>
      </c>
      <c r="BG2383" s="139">
        <f>IF(N2383="zákl. přenesená",J2383,0)</f>
        <v>0</v>
      </c>
      <c r="BH2383" s="139">
        <f>IF(N2383="sníž. přenesená",J2383,0)</f>
        <v>0</v>
      </c>
      <c r="BI2383" s="139">
        <f>IF(N2383="nulová",J2383,0)</f>
        <v>0</v>
      </c>
      <c r="BJ2383" s="17" t="s">
        <v>14</v>
      </c>
      <c r="BK2383" s="139">
        <f>ROUND(I2383*H2383,2)</f>
        <v>0</v>
      </c>
      <c r="BL2383" s="17" t="s">
        <v>277</v>
      </c>
      <c r="BM2383" s="138" t="s">
        <v>3274</v>
      </c>
    </row>
    <row r="2384" spans="2:65" s="12" customFormat="1">
      <c r="B2384" s="144"/>
      <c r="D2384" s="145" t="s">
        <v>176</v>
      </c>
      <c r="E2384" s="146" t="s">
        <v>19</v>
      </c>
      <c r="F2384" s="147" t="s">
        <v>3275</v>
      </c>
      <c r="H2384" s="146" t="s">
        <v>19</v>
      </c>
      <c r="I2384" s="148"/>
      <c r="L2384" s="144"/>
      <c r="M2384" s="149"/>
      <c r="T2384" s="150"/>
      <c r="AT2384" s="146" t="s">
        <v>176</v>
      </c>
      <c r="AU2384" s="146" t="s">
        <v>84</v>
      </c>
      <c r="AV2384" s="12" t="s">
        <v>14</v>
      </c>
      <c r="AW2384" s="12" t="s">
        <v>37</v>
      </c>
      <c r="AX2384" s="12" t="s">
        <v>75</v>
      </c>
      <c r="AY2384" s="146" t="s">
        <v>165</v>
      </c>
    </row>
    <row r="2385" spans="2:65" s="13" customFormat="1">
      <c r="B2385" s="151"/>
      <c r="D2385" s="145" t="s">
        <v>176</v>
      </c>
      <c r="E2385" s="152" t="s">
        <v>19</v>
      </c>
      <c r="F2385" s="153" t="s">
        <v>14</v>
      </c>
      <c r="H2385" s="154">
        <v>1</v>
      </c>
      <c r="I2385" s="155"/>
      <c r="L2385" s="151"/>
      <c r="M2385" s="156"/>
      <c r="T2385" s="157"/>
      <c r="AT2385" s="152" t="s">
        <v>176</v>
      </c>
      <c r="AU2385" s="152" t="s">
        <v>84</v>
      </c>
      <c r="AV2385" s="13" t="s">
        <v>84</v>
      </c>
      <c r="AW2385" s="13" t="s">
        <v>37</v>
      </c>
      <c r="AX2385" s="13" t="s">
        <v>75</v>
      </c>
      <c r="AY2385" s="152" t="s">
        <v>165</v>
      </c>
    </row>
    <row r="2386" spans="2:65" s="14" customFormat="1">
      <c r="B2386" s="158"/>
      <c r="D2386" s="145" t="s">
        <v>176</v>
      </c>
      <c r="E2386" s="159" t="s">
        <v>19</v>
      </c>
      <c r="F2386" s="160" t="s">
        <v>179</v>
      </c>
      <c r="H2386" s="161">
        <v>1</v>
      </c>
      <c r="I2386" s="162"/>
      <c r="L2386" s="158"/>
      <c r="M2386" s="163"/>
      <c r="T2386" s="164"/>
      <c r="AT2386" s="159" t="s">
        <v>176</v>
      </c>
      <c r="AU2386" s="159" t="s">
        <v>84</v>
      </c>
      <c r="AV2386" s="14" t="s">
        <v>172</v>
      </c>
      <c r="AW2386" s="14" t="s">
        <v>37</v>
      </c>
      <c r="AX2386" s="14" t="s">
        <v>14</v>
      </c>
      <c r="AY2386" s="159" t="s">
        <v>165</v>
      </c>
    </row>
    <row r="2387" spans="2:65" s="1" customFormat="1" ht="16.5" customHeight="1">
      <c r="B2387" s="32"/>
      <c r="C2387" s="127" t="s">
        <v>3276</v>
      </c>
      <c r="D2387" s="127" t="s">
        <v>167</v>
      </c>
      <c r="E2387" s="128" t="s">
        <v>3277</v>
      </c>
      <c r="F2387" s="129" t="s">
        <v>3278</v>
      </c>
      <c r="G2387" s="130" t="s">
        <v>2812</v>
      </c>
      <c r="H2387" s="176"/>
      <c r="I2387" s="132"/>
      <c r="J2387" s="133">
        <f>ROUND(I2387*H2387,2)</f>
        <v>0</v>
      </c>
      <c r="K2387" s="129" t="s">
        <v>19</v>
      </c>
      <c r="L2387" s="32"/>
      <c r="M2387" s="134" t="s">
        <v>19</v>
      </c>
      <c r="N2387" s="135" t="s">
        <v>46</v>
      </c>
      <c r="P2387" s="136">
        <f>O2387*H2387</f>
        <v>0</v>
      </c>
      <c r="Q2387" s="136">
        <v>0</v>
      </c>
      <c r="R2387" s="136">
        <f>Q2387*H2387</f>
        <v>0</v>
      </c>
      <c r="S2387" s="136">
        <v>0</v>
      </c>
      <c r="T2387" s="137">
        <f>S2387*H2387</f>
        <v>0</v>
      </c>
      <c r="AR2387" s="138" t="s">
        <v>277</v>
      </c>
      <c r="AT2387" s="138" t="s">
        <v>167</v>
      </c>
      <c r="AU2387" s="138" t="s">
        <v>84</v>
      </c>
      <c r="AY2387" s="17" t="s">
        <v>165</v>
      </c>
      <c r="BE2387" s="139">
        <f>IF(N2387="základní",J2387,0)</f>
        <v>0</v>
      </c>
      <c r="BF2387" s="139">
        <f>IF(N2387="snížená",J2387,0)</f>
        <v>0</v>
      </c>
      <c r="BG2387" s="139">
        <f>IF(N2387="zákl. přenesená",J2387,0)</f>
        <v>0</v>
      </c>
      <c r="BH2387" s="139">
        <f>IF(N2387="sníž. přenesená",J2387,0)</f>
        <v>0</v>
      </c>
      <c r="BI2387" s="139">
        <f>IF(N2387="nulová",J2387,0)</f>
        <v>0</v>
      </c>
      <c r="BJ2387" s="17" t="s">
        <v>14</v>
      </c>
      <c r="BK2387" s="139">
        <f>ROUND(I2387*H2387,2)</f>
        <v>0</v>
      </c>
      <c r="BL2387" s="17" t="s">
        <v>277</v>
      </c>
      <c r="BM2387" s="138" t="s">
        <v>3279</v>
      </c>
    </row>
    <row r="2388" spans="2:65" s="12" customFormat="1">
      <c r="B2388" s="144"/>
      <c r="D2388" s="145" t="s">
        <v>176</v>
      </c>
      <c r="E2388" s="146" t="s">
        <v>19</v>
      </c>
      <c r="F2388" s="147" t="s">
        <v>3280</v>
      </c>
      <c r="H2388" s="146" t="s">
        <v>19</v>
      </c>
      <c r="I2388" s="148"/>
      <c r="L2388" s="144"/>
      <c r="M2388" s="149"/>
      <c r="T2388" s="150"/>
      <c r="AT2388" s="146" t="s">
        <v>176</v>
      </c>
      <c r="AU2388" s="146" t="s">
        <v>84</v>
      </c>
      <c r="AV2388" s="12" t="s">
        <v>14</v>
      </c>
      <c r="AW2388" s="12" t="s">
        <v>37</v>
      </c>
      <c r="AX2388" s="12" t="s">
        <v>75</v>
      </c>
      <c r="AY2388" s="146" t="s">
        <v>165</v>
      </c>
    </row>
    <row r="2389" spans="2:65" s="13" customFormat="1">
      <c r="B2389" s="151"/>
      <c r="D2389" s="145" t="s">
        <v>176</v>
      </c>
      <c r="E2389" s="152" t="s">
        <v>19</v>
      </c>
      <c r="F2389" s="153" t="s">
        <v>187</v>
      </c>
      <c r="H2389" s="154">
        <v>3</v>
      </c>
      <c r="I2389" s="155"/>
      <c r="L2389" s="151"/>
      <c r="M2389" s="156"/>
      <c r="T2389" s="157"/>
      <c r="AT2389" s="152" t="s">
        <v>176</v>
      </c>
      <c r="AU2389" s="152" t="s">
        <v>84</v>
      </c>
      <c r="AV2389" s="13" t="s">
        <v>84</v>
      </c>
      <c r="AW2389" s="13" t="s">
        <v>37</v>
      </c>
      <c r="AX2389" s="13" t="s">
        <v>75</v>
      </c>
      <c r="AY2389" s="152" t="s">
        <v>165</v>
      </c>
    </row>
    <row r="2390" spans="2:65" s="14" customFormat="1">
      <c r="B2390" s="158"/>
      <c r="D2390" s="145" t="s">
        <v>176</v>
      </c>
      <c r="E2390" s="159" t="s">
        <v>19</v>
      </c>
      <c r="F2390" s="160" t="s">
        <v>179</v>
      </c>
      <c r="H2390" s="161">
        <v>3</v>
      </c>
      <c r="I2390" s="162"/>
      <c r="L2390" s="158"/>
      <c r="M2390" s="163"/>
      <c r="T2390" s="164"/>
      <c r="AT2390" s="159" t="s">
        <v>176</v>
      </c>
      <c r="AU2390" s="159" t="s">
        <v>84</v>
      </c>
      <c r="AV2390" s="14" t="s">
        <v>172</v>
      </c>
      <c r="AW2390" s="14" t="s">
        <v>37</v>
      </c>
      <c r="AX2390" s="14" t="s">
        <v>14</v>
      </c>
      <c r="AY2390" s="159" t="s">
        <v>165</v>
      </c>
    </row>
    <row r="2391" spans="2:65" s="11" customFormat="1" ht="22.95" customHeight="1">
      <c r="B2391" s="115"/>
      <c r="D2391" s="116" t="s">
        <v>74</v>
      </c>
      <c r="E2391" s="125" t="s">
        <v>3277</v>
      </c>
      <c r="F2391" s="125" t="s">
        <v>3281</v>
      </c>
      <c r="I2391" s="118"/>
      <c r="J2391" s="126">
        <f>BK2391</f>
        <v>0</v>
      </c>
      <c r="L2391" s="115"/>
      <c r="M2391" s="120"/>
      <c r="P2391" s="121">
        <f>SUM(P2392:P2435)</f>
        <v>0</v>
      </c>
      <c r="R2391" s="121">
        <f>SUM(R2392:R2435)</f>
        <v>0</v>
      </c>
      <c r="T2391" s="122">
        <f>SUM(T2392:T2435)</f>
        <v>0</v>
      </c>
      <c r="AR2391" s="116" t="s">
        <v>84</v>
      </c>
      <c r="AT2391" s="123" t="s">
        <v>74</v>
      </c>
      <c r="AU2391" s="123" t="s">
        <v>14</v>
      </c>
      <c r="AY2391" s="116" t="s">
        <v>165</v>
      </c>
      <c r="BK2391" s="124">
        <f>SUM(BK2392:BK2435)</f>
        <v>0</v>
      </c>
    </row>
    <row r="2392" spans="2:65" s="1" customFormat="1" ht="16.5" customHeight="1">
      <c r="B2392" s="32"/>
      <c r="C2392" s="127" t="s">
        <v>3282</v>
      </c>
      <c r="D2392" s="127" t="s">
        <v>167</v>
      </c>
      <c r="E2392" s="128" t="s">
        <v>2697</v>
      </c>
      <c r="F2392" s="129" t="s">
        <v>2698</v>
      </c>
      <c r="G2392" s="130" t="s">
        <v>2699</v>
      </c>
      <c r="H2392" s="131">
        <v>8</v>
      </c>
      <c r="I2392" s="132"/>
      <c r="J2392" s="133">
        <f t="shared" ref="J2392:J2435" si="130">ROUND(I2392*H2392,2)</f>
        <v>0</v>
      </c>
      <c r="K2392" s="129" t="s">
        <v>19</v>
      </c>
      <c r="L2392" s="32"/>
      <c r="M2392" s="134" t="s">
        <v>19</v>
      </c>
      <c r="N2392" s="135" t="s">
        <v>46</v>
      </c>
      <c r="P2392" s="136">
        <f t="shared" ref="P2392:P2435" si="131">O2392*H2392</f>
        <v>0</v>
      </c>
      <c r="Q2392" s="136">
        <v>0</v>
      </c>
      <c r="R2392" s="136">
        <f t="shared" ref="R2392:R2435" si="132">Q2392*H2392</f>
        <v>0</v>
      </c>
      <c r="S2392" s="136">
        <v>0</v>
      </c>
      <c r="T2392" s="137">
        <f t="shared" ref="T2392:T2435" si="133">S2392*H2392</f>
        <v>0</v>
      </c>
      <c r="AR2392" s="138" t="s">
        <v>172</v>
      </c>
      <c r="AT2392" s="138" t="s">
        <v>167</v>
      </c>
      <c r="AU2392" s="138" t="s">
        <v>84</v>
      </c>
      <c r="AY2392" s="17" t="s">
        <v>165</v>
      </c>
      <c r="BE2392" s="139">
        <f t="shared" ref="BE2392:BE2435" si="134">IF(N2392="základní",J2392,0)</f>
        <v>0</v>
      </c>
      <c r="BF2392" s="139">
        <f t="shared" ref="BF2392:BF2435" si="135">IF(N2392="snížená",J2392,0)</f>
        <v>0</v>
      </c>
      <c r="BG2392" s="139">
        <f t="shared" ref="BG2392:BG2435" si="136">IF(N2392="zákl. přenesená",J2392,0)</f>
        <v>0</v>
      </c>
      <c r="BH2392" s="139">
        <f t="shared" ref="BH2392:BH2435" si="137">IF(N2392="sníž. přenesená",J2392,0)</f>
        <v>0</v>
      </c>
      <c r="BI2392" s="139">
        <f t="shared" ref="BI2392:BI2435" si="138">IF(N2392="nulová",J2392,0)</f>
        <v>0</v>
      </c>
      <c r="BJ2392" s="17" t="s">
        <v>14</v>
      </c>
      <c r="BK2392" s="139">
        <f t="shared" ref="BK2392:BK2435" si="139">ROUND(I2392*H2392,2)</f>
        <v>0</v>
      </c>
      <c r="BL2392" s="17" t="s">
        <v>172</v>
      </c>
      <c r="BM2392" s="138" t="s">
        <v>3283</v>
      </c>
    </row>
    <row r="2393" spans="2:65" s="1" customFormat="1" ht="21.75" customHeight="1">
      <c r="B2393" s="32"/>
      <c r="C2393" s="127" t="s">
        <v>3284</v>
      </c>
      <c r="D2393" s="127" t="s">
        <v>167</v>
      </c>
      <c r="E2393" s="128" t="s">
        <v>3285</v>
      </c>
      <c r="F2393" s="129" t="s">
        <v>3286</v>
      </c>
      <c r="G2393" s="130" t="s">
        <v>700</v>
      </c>
      <c r="H2393" s="131">
        <v>973</v>
      </c>
      <c r="I2393" s="132"/>
      <c r="J2393" s="133">
        <f t="shared" si="130"/>
        <v>0</v>
      </c>
      <c r="K2393" s="129" t="s">
        <v>19</v>
      </c>
      <c r="L2393" s="32"/>
      <c r="M2393" s="134" t="s">
        <v>19</v>
      </c>
      <c r="N2393" s="135" t="s">
        <v>46</v>
      </c>
      <c r="P2393" s="136">
        <f t="shared" si="131"/>
        <v>0</v>
      </c>
      <c r="Q2393" s="136">
        <v>0</v>
      </c>
      <c r="R2393" s="136">
        <f t="shared" si="132"/>
        <v>0</v>
      </c>
      <c r="S2393" s="136">
        <v>0</v>
      </c>
      <c r="T2393" s="137">
        <f t="shared" si="133"/>
        <v>0</v>
      </c>
      <c r="AR2393" s="138" t="s">
        <v>172</v>
      </c>
      <c r="AT2393" s="138" t="s">
        <v>167</v>
      </c>
      <c r="AU2393" s="138" t="s">
        <v>84</v>
      </c>
      <c r="AY2393" s="17" t="s">
        <v>165</v>
      </c>
      <c r="BE2393" s="139">
        <f t="shared" si="134"/>
        <v>0</v>
      </c>
      <c r="BF2393" s="139">
        <f t="shared" si="135"/>
        <v>0</v>
      </c>
      <c r="BG2393" s="139">
        <f t="shared" si="136"/>
        <v>0</v>
      </c>
      <c r="BH2393" s="139">
        <f t="shared" si="137"/>
        <v>0</v>
      </c>
      <c r="BI2393" s="139">
        <f t="shared" si="138"/>
        <v>0</v>
      </c>
      <c r="BJ2393" s="17" t="s">
        <v>14</v>
      </c>
      <c r="BK2393" s="139">
        <f t="shared" si="139"/>
        <v>0</v>
      </c>
      <c r="BL2393" s="17" t="s">
        <v>172</v>
      </c>
      <c r="BM2393" s="138" t="s">
        <v>3287</v>
      </c>
    </row>
    <row r="2394" spans="2:65" s="1" customFormat="1" ht="16.5" customHeight="1">
      <c r="B2394" s="32"/>
      <c r="C2394" s="127" t="s">
        <v>3288</v>
      </c>
      <c r="D2394" s="127" t="s">
        <v>167</v>
      </c>
      <c r="E2394" s="128" t="s">
        <v>3289</v>
      </c>
      <c r="F2394" s="129" t="s">
        <v>3290</v>
      </c>
      <c r="G2394" s="130" t="s">
        <v>700</v>
      </c>
      <c r="H2394" s="131">
        <v>60</v>
      </c>
      <c r="I2394" s="132"/>
      <c r="J2394" s="133">
        <f t="shared" si="130"/>
        <v>0</v>
      </c>
      <c r="K2394" s="129" t="s">
        <v>19</v>
      </c>
      <c r="L2394" s="32"/>
      <c r="M2394" s="134" t="s">
        <v>19</v>
      </c>
      <c r="N2394" s="135" t="s">
        <v>46</v>
      </c>
      <c r="P2394" s="136">
        <f t="shared" si="131"/>
        <v>0</v>
      </c>
      <c r="Q2394" s="136">
        <v>0</v>
      </c>
      <c r="R2394" s="136">
        <f t="shared" si="132"/>
        <v>0</v>
      </c>
      <c r="S2394" s="136">
        <v>0</v>
      </c>
      <c r="T2394" s="137">
        <f t="shared" si="133"/>
        <v>0</v>
      </c>
      <c r="AR2394" s="138" t="s">
        <v>172</v>
      </c>
      <c r="AT2394" s="138" t="s">
        <v>167</v>
      </c>
      <c r="AU2394" s="138" t="s">
        <v>84</v>
      </c>
      <c r="AY2394" s="17" t="s">
        <v>165</v>
      </c>
      <c r="BE2394" s="139">
        <f t="shared" si="134"/>
        <v>0</v>
      </c>
      <c r="BF2394" s="139">
        <f t="shared" si="135"/>
        <v>0</v>
      </c>
      <c r="BG2394" s="139">
        <f t="shared" si="136"/>
        <v>0</v>
      </c>
      <c r="BH2394" s="139">
        <f t="shared" si="137"/>
        <v>0</v>
      </c>
      <c r="BI2394" s="139">
        <f t="shared" si="138"/>
        <v>0</v>
      </c>
      <c r="BJ2394" s="17" t="s">
        <v>14</v>
      </c>
      <c r="BK2394" s="139">
        <f t="shared" si="139"/>
        <v>0</v>
      </c>
      <c r="BL2394" s="17" t="s">
        <v>172</v>
      </c>
      <c r="BM2394" s="138" t="s">
        <v>3291</v>
      </c>
    </row>
    <row r="2395" spans="2:65" s="1" customFormat="1" ht="16.5" customHeight="1">
      <c r="B2395" s="32"/>
      <c r="C2395" s="127" t="s">
        <v>3292</v>
      </c>
      <c r="D2395" s="127" t="s">
        <v>167</v>
      </c>
      <c r="E2395" s="128" t="s">
        <v>3293</v>
      </c>
      <c r="F2395" s="129" t="s">
        <v>3294</v>
      </c>
      <c r="G2395" s="130" t="s">
        <v>700</v>
      </c>
      <c r="H2395" s="131">
        <v>1973</v>
      </c>
      <c r="I2395" s="132"/>
      <c r="J2395" s="133">
        <f t="shared" si="130"/>
        <v>0</v>
      </c>
      <c r="K2395" s="129" t="s">
        <v>19</v>
      </c>
      <c r="L2395" s="32"/>
      <c r="M2395" s="134" t="s">
        <v>19</v>
      </c>
      <c r="N2395" s="135" t="s">
        <v>46</v>
      </c>
      <c r="P2395" s="136">
        <f t="shared" si="131"/>
        <v>0</v>
      </c>
      <c r="Q2395" s="136">
        <v>0</v>
      </c>
      <c r="R2395" s="136">
        <f t="shared" si="132"/>
        <v>0</v>
      </c>
      <c r="S2395" s="136">
        <v>0</v>
      </c>
      <c r="T2395" s="137">
        <f t="shared" si="133"/>
        <v>0</v>
      </c>
      <c r="AR2395" s="138" t="s">
        <v>172</v>
      </c>
      <c r="AT2395" s="138" t="s">
        <v>167</v>
      </c>
      <c r="AU2395" s="138" t="s">
        <v>84</v>
      </c>
      <c r="AY2395" s="17" t="s">
        <v>165</v>
      </c>
      <c r="BE2395" s="139">
        <f t="shared" si="134"/>
        <v>0</v>
      </c>
      <c r="BF2395" s="139">
        <f t="shared" si="135"/>
        <v>0</v>
      </c>
      <c r="BG2395" s="139">
        <f t="shared" si="136"/>
        <v>0</v>
      </c>
      <c r="BH2395" s="139">
        <f t="shared" si="137"/>
        <v>0</v>
      </c>
      <c r="BI2395" s="139">
        <f t="shared" si="138"/>
        <v>0</v>
      </c>
      <c r="BJ2395" s="17" t="s">
        <v>14</v>
      </c>
      <c r="BK2395" s="139">
        <f t="shared" si="139"/>
        <v>0</v>
      </c>
      <c r="BL2395" s="17" t="s">
        <v>172</v>
      </c>
      <c r="BM2395" s="138" t="s">
        <v>3295</v>
      </c>
    </row>
    <row r="2396" spans="2:65" s="1" customFormat="1" ht="16.5" customHeight="1">
      <c r="B2396" s="32"/>
      <c r="C2396" s="127" t="s">
        <v>3296</v>
      </c>
      <c r="D2396" s="127" t="s">
        <v>167</v>
      </c>
      <c r="E2396" s="128" t="s">
        <v>3297</v>
      </c>
      <c r="F2396" s="129" t="s">
        <v>3298</v>
      </c>
      <c r="G2396" s="130" t="s">
        <v>2699</v>
      </c>
      <c r="H2396" s="131">
        <v>22</v>
      </c>
      <c r="I2396" s="132"/>
      <c r="J2396" s="133">
        <f t="shared" si="130"/>
        <v>0</v>
      </c>
      <c r="K2396" s="129" t="s">
        <v>19</v>
      </c>
      <c r="L2396" s="32"/>
      <c r="M2396" s="134" t="s">
        <v>19</v>
      </c>
      <c r="N2396" s="135" t="s">
        <v>46</v>
      </c>
      <c r="P2396" s="136">
        <f t="shared" si="131"/>
        <v>0</v>
      </c>
      <c r="Q2396" s="136">
        <v>0</v>
      </c>
      <c r="R2396" s="136">
        <f t="shared" si="132"/>
        <v>0</v>
      </c>
      <c r="S2396" s="136">
        <v>0</v>
      </c>
      <c r="T2396" s="137">
        <f t="shared" si="133"/>
        <v>0</v>
      </c>
      <c r="AR2396" s="138" t="s">
        <v>172</v>
      </c>
      <c r="AT2396" s="138" t="s">
        <v>167</v>
      </c>
      <c r="AU2396" s="138" t="s">
        <v>84</v>
      </c>
      <c r="AY2396" s="17" t="s">
        <v>165</v>
      </c>
      <c r="BE2396" s="139">
        <f t="shared" si="134"/>
        <v>0</v>
      </c>
      <c r="BF2396" s="139">
        <f t="shared" si="135"/>
        <v>0</v>
      </c>
      <c r="BG2396" s="139">
        <f t="shared" si="136"/>
        <v>0</v>
      </c>
      <c r="BH2396" s="139">
        <f t="shared" si="137"/>
        <v>0</v>
      </c>
      <c r="BI2396" s="139">
        <f t="shared" si="138"/>
        <v>0</v>
      </c>
      <c r="BJ2396" s="17" t="s">
        <v>14</v>
      </c>
      <c r="BK2396" s="139">
        <f t="shared" si="139"/>
        <v>0</v>
      </c>
      <c r="BL2396" s="17" t="s">
        <v>172</v>
      </c>
      <c r="BM2396" s="138" t="s">
        <v>3299</v>
      </c>
    </row>
    <row r="2397" spans="2:65" s="1" customFormat="1" ht="16.5" customHeight="1">
      <c r="B2397" s="32"/>
      <c r="C2397" s="127" t="s">
        <v>3300</v>
      </c>
      <c r="D2397" s="127" t="s">
        <v>167</v>
      </c>
      <c r="E2397" s="128" t="s">
        <v>3301</v>
      </c>
      <c r="F2397" s="129" t="s">
        <v>3302</v>
      </c>
      <c r="G2397" s="130" t="s">
        <v>2699</v>
      </c>
      <c r="H2397" s="131">
        <v>1</v>
      </c>
      <c r="I2397" s="132"/>
      <c r="J2397" s="133">
        <f t="shared" si="130"/>
        <v>0</v>
      </c>
      <c r="K2397" s="129" t="s">
        <v>19</v>
      </c>
      <c r="L2397" s="32"/>
      <c r="M2397" s="134" t="s">
        <v>19</v>
      </c>
      <c r="N2397" s="135" t="s">
        <v>46</v>
      </c>
      <c r="P2397" s="136">
        <f t="shared" si="131"/>
        <v>0</v>
      </c>
      <c r="Q2397" s="136">
        <v>0</v>
      </c>
      <c r="R2397" s="136">
        <f t="shared" si="132"/>
        <v>0</v>
      </c>
      <c r="S2397" s="136">
        <v>0</v>
      </c>
      <c r="T2397" s="137">
        <f t="shared" si="133"/>
        <v>0</v>
      </c>
      <c r="AR2397" s="138" t="s">
        <v>172</v>
      </c>
      <c r="AT2397" s="138" t="s">
        <v>167</v>
      </c>
      <c r="AU2397" s="138" t="s">
        <v>84</v>
      </c>
      <c r="AY2397" s="17" t="s">
        <v>165</v>
      </c>
      <c r="BE2397" s="139">
        <f t="shared" si="134"/>
        <v>0</v>
      </c>
      <c r="BF2397" s="139">
        <f t="shared" si="135"/>
        <v>0</v>
      </c>
      <c r="BG2397" s="139">
        <f t="shared" si="136"/>
        <v>0</v>
      </c>
      <c r="BH2397" s="139">
        <f t="shared" si="137"/>
        <v>0</v>
      </c>
      <c r="BI2397" s="139">
        <f t="shared" si="138"/>
        <v>0</v>
      </c>
      <c r="BJ2397" s="17" t="s">
        <v>14</v>
      </c>
      <c r="BK2397" s="139">
        <f t="shared" si="139"/>
        <v>0</v>
      </c>
      <c r="BL2397" s="17" t="s">
        <v>172</v>
      </c>
      <c r="BM2397" s="138" t="s">
        <v>3303</v>
      </c>
    </row>
    <row r="2398" spans="2:65" s="1" customFormat="1" ht="16.5" customHeight="1">
      <c r="B2398" s="32"/>
      <c r="C2398" s="127" t="s">
        <v>3304</v>
      </c>
      <c r="D2398" s="127" t="s">
        <v>167</v>
      </c>
      <c r="E2398" s="128" t="s">
        <v>3305</v>
      </c>
      <c r="F2398" s="129" t="s">
        <v>3306</v>
      </c>
      <c r="G2398" s="130" t="s">
        <v>2699</v>
      </c>
      <c r="H2398" s="131">
        <v>1</v>
      </c>
      <c r="I2398" s="132"/>
      <c r="J2398" s="133">
        <f t="shared" si="130"/>
        <v>0</v>
      </c>
      <c r="K2398" s="129" t="s">
        <v>19</v>
      </c>
      <c r="L2398" s="32"/>
      <c r="M2398" s="134" t="s">
        <v>19</v>
      </c>
      <c r="N2398" s="135" t="s">
        <v>46</v>
      </c>
      <c r="P2398" s="136">
        <f t="shared" si="131"/>
        <v>0</v>
      </c>
      <c r="Q2398" s="136">
        <v>0</v>
      </c>
      <c r="R2398" s="136">
        <f t="shared" si="132"/>
        <v>0</v>
      </c>
      <c r="S2398" s="136">
        <v>0</v>
      </c>
      <c r="T2398" s="137">
        <f t="shared" si="133"/>
        <v>0</v>
      </c>
      <c r="AR2398" s="138" t="s">
        <v>172</v>
      </c>
      <c r="AT2398" s="138" t="s">
        <v>167</v>
      </c>
      <c r="AU2398" s="138" t="s">
        <v>84</v>
      </c>
      <c r="AY2398" s="17" t="s">
        <v>165</v>
      </c>
      <c r="BE2398" s="139">
        <f t="shared" si="134"/>
        <v>0</v>
      </c>
      <c r="BF2398" s="139">
        <f t="shared" si="135"/>
        <v>0</v>
      </c>
      <c r="BG2398" s="139">
        <f t="shared" si="136"/>
        <v>0</v>
      </c>
      <c r="BH2398" s="139">
        <f t="shared" si="137"/>
        <v>0</v>
      </c>
      <c r="BI2398" s="139">
        <f t="shared" si="138"/>
        <v>0</v>
      </c>
      <c r="BJ2398" s="17" t="s">
        <v>14</v>
      </c>
      <c r="BK2398" s="139">
        <f t="shared" si="139"/>
        <v>0</v>
      </c>
      <c r="BL2398" s="17" t="s">
        <v>172</v>
      </c>
      <c r="BM2398" s="138" t="s">
        <v>3307</v>
      </c>
    </row>
    <row r="2399" spans="2:65" s="1" customFormat="1" ht="16.5" customHeight="1">
      <c r="B2399" s="32"/>
      <c r="C2399" s="127" t="s">
        <v>3308</v>
      </c>
      <c r="D2399" s="127" t="s">
        <v>167</v>
      </c>
      <c r="E2399" s="128" t="s">
        <v>3309</v>
      </c>
      <c r="F2399" s="129" t="s">
        <v>3310</v>
      </c>
      <c r="G2399" s="130" t="s">
        <v>2699</v>
      </c>
      <c r="H2399" s="131">
        <v>1</v>
      </c>
      <c r="I2399" s="132"/>
      <c r="J2399" s="133">
        <f t="shared" si="130"/>
        <v>0</v>
      </c>
      <c r="K2399" s="129" t="s">
        <v>19</v>
      </c>
      <c r="L2399" s="32"/>
      <c r="M2399" s="134" t="s">
        <v>19</v>
      </c>
      <c r="N2399" s="135" t="s">
        <v>46</v>
      </c>
      <c r="P2399" s="136">
        <f t="shared" si="131"/>
        <v>0</v>
      </c>
      <c r="Q2399" s="136">
        <v>0</v>
      </c>
      <c r="R2399" s="136">
        <f t="shared" si="132"/>
        <v>0</v>
      </c>
      <c r="S2399" s="136">
        <v>0</v>
      </c>
      <c r="T2399" s="137">
        <f t="shared" si="133"/>
        <v>0</v>
      </c>
      <c r="AR2399" s="138" t="s">
        <v>172</v>
      </c>
      <c r="AT2399" s="138" t="s">
        <v>167</v>
      </c>
      <c r="AU2399" s="138" t="s">
        <v>84</v>
      </c>
      <c r="AY2399" s="17" t="s">
        <v>165</v>
      </c>
      <c r="BE2399" s="139">
        <f t="shared" si="134"/>
        <v>0</v>
      </c>
      <c r="BF2399" s="139">
        <f t="shared" si="135"/>
        <v>0</v>
      </c>
      <c r="BG2399" s="139">
        <f t="shared" si="136"/>
        <v>0</v>
      </c>
      <c r="BH2399" s="139">
        <f t="shared" si="137"/>
        <v>0</v>
      </c>
      <c r="BI2399" s="139">
        <f t="shared" si="138"/>
        <v>0</v>
      </c>
      <c r="BJ2399" s="17" t="s">
        <v>14</v>
      </c>
      <c r="BK2399" s="139">
        <f t="shared" si="139"/>
        <v>0</v>
      </c>
      <c r="BL2399" s="17" t="s">
        <v>172</v>
      </c>
      <c r="BM2399" s="138" t="s">
        <v>3311</v>
      </c>
    </row>
    <row r="2400" spans="2:65" s="1" customFormat="1" ht="16.5" customHeight="1">
      <c r="B2400" s="32"/>
      <c r="C2400" s="127" t="s">
        <v>3312</v>
      </c>
      <c r="D2400" s="127" t="s">
        <v>167</v>
      </c>
      <c r="E2400" s="128" t="s">
        <v>3313</v>
      </c>
      <c r="F2400" s="129" t="s">
        <v>3314</v>
      </c>
      <c r="G2400" s="130" t="s">
        <v>2699</v>
      </c>
      <c r="H2400" s="131">
        <v>2</v>
      </c>
      <c r="I2400" s="132"/>
      <c r="J2400" s="133">
        <f t="shared" si="130"/>
        <v>0</v>
      </c>
      <c r="K2400" s="129" t="s">
        <v>19</v>
      </c>
      <c r="L2400" s="32"/>
      <c r="M2400" s="134" t="s">
        <v>19</v>
      </c>
      <c r="N2400" s="135" t="s">
        <v>46</v>
      </c>
      <c r="P2400" s="136">
        <f t="shared" si="131"/>
        <v>0</v>
      </c>
      <c r="Q2400" s="136">
        <v>0</v>
      </c>
      <c r="R2400" s="136">
        <f t="shared" si="132"/>
        <v>0</v>
      </c>
      <c r="S2400" s="136">
        <v>0</v>
      </c>
      <c r="T2400" s="137">
        <f t="shared" si="133"/>
        <v>0</v>
      </c>
      <c r="AR2400" s="138" t="s">
        <v>172</v>
      </c>
      <c r="AT2400" s="138" t="s">
        <v>167</v>
      </c>
      <c r="AU2400" s="138" t="s">
        <v>84</v>
      </c>
      <c r="AY2400" s="17" t="s">
        <v>165</v>
      </c>
      <c r="BE2400" s="139">
        <f t="shared" si="134"/>
        <v>0</v>
      </c>
      <c r="BF2400" s="139">
        <f t="shared" si="135"/>
        <v>0</v>
      </c>
      <c r="BG2400" s="139">
        <f t="shared" si="136"/>
        <v>0</v>
      </c>
      <c r="BH2400" s="139">
        <f t="shared" si="137"/>
        <v>0</v>
      </c>
      <c r="BI2400" s="139">
        <f t="shared" si="138"/>
        <v>0</v>
      </c>
      <c r="BJ2400" s="17" t="s">
        <v>14</v>
      </c>
      <c r="BK2400" s="139">
        <f t="shared" si="139"/>
        <v>0</v>
      </c>
      <c r="BL2400" s="17" t="s">
        <v>172</v>
      </c>
      <c r="BM2400" s="138" t="s">
        <v>3315</v>
      </c>
    </row>
    <row r="2401" spans="2:65" s="1" customFormat="1" ht="24.15" customHeight="1">
      <c r="B2401" s="32"/>
      <c r="C2401" s="127" t="s">
        <v>3316</v>
      </c>
      <c r="D2401" s="127" t="s">
        <v>167</v>
      </c>
      <c r="E2401" s="128" t="s">
        <v>3317</v>
      </c>
      <c r="F2401" s="129" t="s">
        <v>3318</v>
      </c>
      <c r="G2401" s="130" t="s">
        <v>2699</v>
      </c>
      <c r="H2401" s="131">
        <v>2</v>
      </c>
      <c r="I2401" s="132"/>
      <c r="J2401" s="133">
        <f t="shared" si="130"/>
        <v>0</v>
      </c>
      <c r="K2401" s="129" t="s">
        <v>19</v>
      </c>
      <c r="L2401" s="32"/>
      <c r="M2401" s="134" t="s">
        <v>19</v>
      </c>
      <c r="N2401" s="135" t="s">
        <v>46</v>
      </c>
      <c r="P2401" s="136">
        <f t="shared" si="131"/>
        <v>0</v>
      </c>
      <c r="Q2401" s="136">
        <v>0</v>
      </c>
      <c r="R2401" s="136">
        <f t="shared" si="132"/>
        <v>0</v>
      </c>
      <c r="S2401" s="136">
        <v>0</v>
      </c>
      <c r="T2401" s="137">
        <f t="shared" si="133"/>
        <v>0</v>
      </c>
      <c r="AR2401" s="138" t="s">
        <v>172</v>
      </c>
      <c r="AT2401" s="138" t="s">
        <v>167</v>
      </c>
      <c r="AU2401" s="138" t="s">
        <v>84</v>
      </c>
      <c r="AY2401" s="17" t="s">
        <v>165</v>
      </c>
      <c r="BE2401" s="139">
        <f t="shared" si="134"/>
        <v>0</v>
      </c>
      <c r="BF2401" s="139">
        <f t="shared" si="135"/>
        <v>0</v>
      </c>
      <c r="BG2401" s="139">
        <f t="shared" si="136"/>
        <v>0</v>
      </c>
      <c r="BH2401" s="139">
        <f t="shared" si="137"/>
        <v>0</v>
      </c>
      <c r="BI2401" s="139">
        <f t="shared" si="138"/>
        <v>0</v>
      </c>
      <c r="BJ2401" s="17" t="s">
        <v>14</v>
      </c>
      <c r="BK2401" s="139">
        <f t="shared" si="139"/>
        <v>0</v>
      </c>
      <c r="BL2401" s="17" t="s">
        <v>172</v>
      </c>
      <c r="BM2401" s="138" t="s">
        <v>3319</v>
      </c>
    </row>
    <row r="2402" spans="2:65" s="1" customFormat="1" ht="24.15" customHeight="1">
      <c r="B2402" s="32"/>
      <c r="C2402" s="127" t="s">
        <v>3320</v>
      </c>
      <c r="D2402" s="127" t="s">
        <v>167</v>
      </c>
      <c r="E2402" s="128" t="s">
        <v>3321</v>
      </c>
      <c r="F2402" s="129" t="s">
        <v>3322</v>
      </c>
      <c r="G2402" s="130" t="s">
        <v>2699</v>
      </c>
      <c r="H2402" s="131">
        <v>2</v>
      </c>
      <c r="I2402" s="132"/>
      <c r="J2402" s="133">
        <f t="shared" si="130"/>
        <v>0</v>
      </c>
      <c r="K2402" s="129" t="s">
        <v>19</v>
      </c>
      <c r="L2402" s="32"/>
      <c r="M2402" s="134" t="s">
        <v>19</v>
      </c>
      <c r="N2402" s="135" t="s">
        <v>46</v>
      </c>
      <c r="P2402" s="136">
        <f t="shared" si="131"/>
        <v>0</v>
      </c>
      <c r="Q2402" s="136">
        <v>0</v>
      </c>
      <c r="R2402" s="136">
        <f t="shared" si="132"/>
        <v>0</v>
      </c>
      <c r="S2402" s="136">
        <v>0</v>
      </c>
      <c r="T2402" s="137">
        <f t="shared" si="133"/>
        <v>0</v>
      </c>
      <c r="AR2402" s="138" t="s">
        <v>172</v>
      </c>
      <c r="AT2402" s="138" t="s">
        <v>167</v>
      </c>
      <c r="AU2402" s="138" t="s">
        <v>84</v>
      </c>
      <c r="AY2402" s="17" t="s">
        <v>165</v>
      </c>
      <c r="BE2402" s="139">
        <f t="shared" si="134"/>
        <v>0</v>
      </c>
      <c r="BF2402" s="139">
        <f t="shared" si="135"/>
        <v>0</v>
      </c>
      <c r="BG2402" s="139">
        <f t="shared" si="136"/>
        <v>0</v>
      </c>
      <c r="BH2402" s="139">
        <f t="shared" si="137"/>
        <v>0</v>
      </c>
      <c r="BI2402" s="139">
        <f t="shared" si="138"/>
        <v>0</v>
      </c>
      <c r="BJ2402" s="17" t="s">
        <v>14</v>
      </c>
      <c r="BK2402" s="139">
        <f t="shared" si="139"/>
        <v>0</v>
      </c>
      <c r="BL2402" s="17" t="s">
        <v>172</v>
      </c>
      <c r="BM2402" s="138" t="s">
        <v>3323</v>
      </c>
    </row>
    <row r="2403" spans="2:65" s="1" customFormat="1" ht="16.5" customHeight="1">
      <c r="B2403" s="32"/>
      <c r="C2403" s="127" t="s">
        <v>3324</v>
      </c>
      <c r="D2403" s="127" t="s">
        <v>167</v>
      </c>
      <c r="E2403" s="128" t="s">
        <v>3325</v>
      </c>
      <c r="F2403" s="129" t="s">
        <v>3326</v>
      </c>
      <c r="G2403" s="130" t="s">
        <v>2699</v>
      </c>
      <c r="H2403" s="131">
        <v>1</v>
      </c>
      <c r="I2403" s="132"/>
      <c r="J2403" s="133">
        <f t="shared" si="130"/>
        <v>0</v>
      </c>
      <c r="K2403" s="129" t="s">
        <v>19</v>
      </c>
      <c r="L2403" s="32"/>
      <c r="M2403" s="134" t="s">
        <v>19</v>
      </c>
      <c r="N2403" s="135" t="s">
        <v>46</v>
      </c>
      <c r="P2403" s="136">
        <f t="shared" si="131"/>
        <v>0</v>
      </c>
      <c r="Q2403" s="136">
        <v>0</v>
      </c>
      <c r="R2403" s="136">
        <f t="shared" si="132"/>
        <v>0</v>
      </c>
      <c r="S2403" s="136">
        <v>0</v>
      </c>
      <c r="T2403" s="137">
        <f t="shared" si="133"/>
        <v>0</v>
      </c>
      <c r="AR2403" s="138" t="s">
        <v>172</v>
      </c>
      <c r="AT2403" s="138" t="s">
        <v>167</v>
      </c>
      <c r="AU2403" s="138" t="s">
        <v>84</v>
      </c>
      <c r="AY2403" s="17" t="s">
        <v>165</v>
      </c>
      <c r="BE2403" s="139">
        <f t="shared" si="134"/>
        <v>0</v>
      </c>
      <c r="BF2403" s="139">
        <f t="shared" si="135"/>
        <v>0</v>
      </c>
      <c r="BG2403" s="139">
        <f t="shared" si="136"/>
        <v>0</v>
      </c>
      <c r="BH2403" s="139">
        <f t="shared" si="137"/>
        <v>0</v>
      </c>
      <c r="BI2403" s="139">
        <f t="shared" si="138"/>
        <v>0</v>
      </c>
      <c r="BJ2403" s="17" t="s">
        <v>14</v>
      </c>
      <c r="BK2403" s="139">
        <f t="shared" si="139"/>
        <v>0</v>
      </c>
      <c r="BL2403" s="17" t="s">
        <v>172</v>
      </c>
      <c r="BM2403" s="138" t="s">
        <v>3327</v>
      </c>
    </row>
    <row r="2404" spans="2:65" s="1" customFormat="1" ht="16.5" customHeight="1">
      <c r="B2404" s="32"/>
      <c r="C2404" s="127" t="s">
        <v>3328</v>
      </c>
      <c r="D2404" s="127" t="s">
        <v>167</v>
      </c>
      <c r="E2404" s="128" t="s">
        <v>3329</v>
      </c>
      <c r="F2404" s="129" t="s">
        <v>3330</v>
      </c>
      <c r="G2404" s="130" t="s">
        <v>2699</v>
      </c>
      <c r="H2404" s="131">
        <v>1</v>
      </c>
      <c r="I2404" s="132"/>
      <c r="J2404" s="133">
        <f t="shared" si="130"/>
        <v>0</v>
      </c>
      <c r="K2404" s="129" t="s">
        <v>19</v>
      </c>
      <c r="L2404" s="32"/>
      <c r="M2404" s="134" t="s">
        <v>19</v>
      </c>
      <c r="N2404" s="135" t="s">
        <v>46</v>
      </c>
      <c r="P2404" s="136">
        <f t="shared" si="131"/>
        <v>0</v>
      </c>
      <c r="Q2404" s="136">
        <v>0</v>
      </c>
      <c r="R2404" s="136">
        <f t="shared" si="132"/>
        <v>0</v>
      </c>
      <c r="S2404" s="136">
        <v>0</v>
      </c>
      <c r="T2404" s="137">
        <f t="shared" si="133"/>
        <v>0</v>
      </c>
      <c r="AR2404" s="138" t="s">
        <v>172</v>
      </c>
      <c r="AT2404" s="138" t="s">
        <v>167</v>
      </c>
      <c r="AU2404" s="138" t="s">
        <v>84</v>
      </c>
      <c r="AY2404" s="17" t="s">
        <v>165</v>
      </c>
      <c r="BE2404" s="139">
        <f t="shared" si="134"/>
        <v>0</v>
      </c>
      <c r="BF2404" s="139">
        <f t="shared" si="135"/>
        <v>0</v>
      </c>
      <c r="BG2404" s="139">
        <f t="shared" si="136"/>
        <v>0</v>
      </c>
      <c r="BH2404" s="139">
        <f t="shared" si="137"/>
        <v>0</v>
      </c>
      <c r="BI2404" s="139">
        <f t="shared" si="138"/>
        <v>0</v>
      </c>
      <c r="BJ2404" s="17" t="s">
        <v>14</v>
      </c>
      <c r="BK2404" s="139">
        <f t="shared" si="139"/>
        <v>0</v>
      </c>
      <c r="BL2404" s="17" t="s">
        <v>172</v>
      </c>
      <c r="BM2404" s="138" t="s">
        <v>3331</v>
      </c>
    </row>
    <row r="2405" spans="2:65" s="1" customFormat="1" ht="24.15" customHeight="1">
      <c r="B2405" s="32"/>
      <c r="C2405" s="127" t="s">
        <v>3332</v>
      </c>
      <c r="D2405" s="127" t="s">
        <v>167</v>
      </c>
      <c r="E2405" s="128" t="s">
        <v>3333</v>
      </c>
      <c r="F2405" s="129" t="s">
        <v>3334</v>
      </c>
      <c r="G2405" s="130" t="s">
        <v>2699</v>
      </c>
      <c r="H2405" s="131">
        <v>4</v>
      </c>
      <c r="I2405" s="132"/>
      <c r="J2405" s="133">
        <f t="shared" si="130"/>
        <v>0</v>
      </c>
      <c r="K2405" s="129" t="s">
        <v>19</v>
      </c>
      <c r="L2405" s="32"/>
      <c r="M2405" s="134" t="s">
        <v>19</v>
      </c>
      <c r="N2405" s="135" t="s">
        <v>46</v>
      </c>
      <c r="P2405" s="136">
        <f t="shared" si="131"/>
        <v>0</v>
      </c>
      <c r="Q2405" s="136">
        <v>0</v>
      </c>
      <c r="R2405" s="136">
        <f t="shared" si="132"/>
        <v>0</v>
      </c>
      <c r="S2405" s="136">
        <v>0</v>
      </c>
      <c r="T2405" s="137">
        <f t="shared" si="133"/>
        <v>0</v>
      </c>
      <c r="AR2405" s="138" t="s">
        <v>172</v>
      </c>
      <c r="AT2405" s="138" t="s">
        <v>167</v>
      </c>
      <c r="AU2405" s="138" t="s">
        <v>84</v>
      </c>
      <c r="AY2405" s="17" t="s">
        <v>165</v>
      </c>
      <c r="BE2405" s="139">
        <f t="shared" si="134"/>
        <v>0</v>
      </c>
      <c r="BF2405" s="139">
        <f t="shared" si="135"/>
        <v>0</v>
      </c>
      <c r="BG2405" s="139">
        <f t="shared" si="136"/>
        <v>0</v>
      </c>
      <c r="BH2405" s="139">
        <f t="shared" si="137"/>
        <v>0</v>
      </c>
      <c r="BI2405" s="139">
        <f t="shared" si="138"/>
        <v>0</v>
      </c>
      <c r="BJ2405" s="17" t="s">
        <v>14</v>
      </c>
      <c r="BK2405" s="139">
        <f t="shared" si="139"/>
        <v>0</v>
      </c>
      <c r="BL2405" s="17" t="s">
        <v>172</v>
      </c>
      <c r="BM2405" s="138" t="s">
        <v>3335</v>
      </c>
    </row>
    <row r="2406" spans="2:65" s="1" customFormat="1" ht="24.15" customHeight="1">
      <c r="B2406" s="32"/>
      <c r="C2406" s="127" t="s">
        <v>3336</v>
      </c>
      <c r="D2406" s="127" t="s">
        <v>167</v>
      </c>
      <c r="E2406" s="128" t="s">
        <v>3337</v>
      </c>
      <c r="F2406" s="129" t="s">
        <v>3338</v>
      </c>
      <c r="G2406" s="130" t="s">
        <v>2699</v>
      </c>
      <c r="H2406" s="131">
        <v>4</v>
      </c>
      <c r="I2406" s="132"/>
      <c r="J2406" s="133">
        <f t="shared" si="130"/>
        <v>0</v>
      </c>
      <c r="K2406" s="129" t="s">
        <v>19</v>
      </c>
      <c r="L2406" s="32"/>
      <c r="M2406" s="134" t="s">
        <v>19</v>
      </c>
      <c r="N2406" s="135" t="s">
        <v>46</v>
      </c>
      <c r="P2406" s="136">
        <f t="shared" si="131"/>
        <v>0</v>
      </c>
      <c r="Q2406" s="136">
        <v>0</v>
      </c>
      <c r="R2406" s="136">
        <f t="shared" si="132"/>
        <v>0</v>
      </c>
      <c r="S2406" s="136">
        <v>0</v>
      </c>
      <c r="T2406" s="137">
        <f t="shared" si="133"/>
        <v>0</v>
      </c>
      <c r="AR2406" s="138" t="s">
        <v>172</v>
      </c>
      <c r="AT2406" s="138" t="s">
        <v>167</v>
      </c>
      <c r="AU2406" s="138" t="s">
        <v>84</v>
      </c>
      <c r="AY2406" s="17" t="s">
        <v>165</v>
      </c>
      <c r="BE2406" s="139">
        <f t="shared" si="134"/>
        <v>0</v>
      </c>
      <c r="BF2406" s="139">
        <f t="shared" si="135"/>
        <v>0</v>
      </c>
      <c r="BG2406" s="139">
        <f t="shared" si="136"/>
        <v>0</v>
      </c>
      <c r="BH2406" s="139">
        <f t="shared" si="137"/>
        <v>0</v>
      </c>
      <c r="BI2406" s="139">
        <f t="shared" si="138"/>
        <v>0</v>
      </c>
      <c r="BJ2406" s="17" t="s">
        <v>14</v>
      </c>
      <c r="BK2406" s="139">
        <f t="shared" si="139"/>
        <v>0</v>
      </c>
      <c r="BL2406" s="17" t="s">
        <v>172</v>
      </c>
      <c r="BM2406" s="138" t="s">
        <v>3339</v>
      </c>
    </row>
    <row r="2407" spans="2:65" s="1" customFormat="1" ht="16.5" customHeight="1">
      <c r="B2407" s="32"/>
      <c r="C2407" s="127" t="s">
        <v>3340</v>
      </c>
      <c r="D2407" s="127" t="s">
        <v>167</v>
      </c>
      <c r="E2407" s="128" t="s">
        <v>3341</v>
      </c>
      <c r="F2407" s="129" t="s">
        <v>3342</v>
      </c>
      <c r="G2407" s="130" t="s">
        <v>2699</v>
      </c>
      <c r="H2407" s="131">
        <v>2</v>
      </c>
      <c r="I2407" s="132"/>
      <c r="J2407" s="133">
        <f t="shared" si="130"/>
        <v>0</v>
      </c>
      <c r="K2407" s="129" t="s">
        <v>19</v>
      </c>
      <c r="L2407" s="32"/>
      <c r="M2407" s="134" t="s">
        <v>19</v>
      </c>
      <c r="N2407" s="135" t="s">
        <v>46</v>
      </c>
      <c r="P2407" s="136">
        <f t="shared" si="131"/>
        <v>0</v>
      </c>
      <c r="Q2407" s="136">
        <v>0</v>
      </c>
      <c r="R2407" s="136">
        <f t="shared" si="132"/>
        <v>0</v>
      </c>
      <c r="S2407" s="136">
        <v>0</v>
      </c>
      <c r="T2407" s="137">
        <f t="shared" si="133"/>
        <v>0</v>
      </c>
      <c r="AR2407" s="138" t="s">
        <v>172</v>
      </c>
      <c r="AT2407" s="138" t="s">
        <v>167</v>
      </c>
      <c r="AU2407" s="138" t="s">
        <v>84</v>
      </c>
      <c r="AY2407" s="17" t="s">
        <v>165</v>
      </c>
      <c r="BE2407" s="139">
        <f t="shared" si="134"/>
        <v>0</v>
      </c>
      <c r="BF2407" s="139">
        <f t="shared" si="135"/>
        <v>0</v>
      </c>
      <c r="BG2407" s="139">
        <f t="shared" si="136"/>
        <v>0</v>
      </c>
      <c r="BH2407" s="139">
        <f t="shared" si="137"/>
        <v>0</v>
      </c>
      <c r="BI2407" s="139">
        <f t="shared" si="138"/>
        <v>0</v>
      </c>
      <c r="BJ2407" s="17" t="s">
        <v>14</v>
      </c>
      <c r="BK2407" s="139">
        <f t="shared" si="139"/>
        <v>0</v>
      </c>
      <c r="BL2407" s="17" t="s">
        <v>172</v>
      </c>
      <c r="BM2407" s="138" t="s">
        <v>3343</v>
      </c>
    </row>
    <row r="2408" spans="2:65" s="1" customFormat="1" ht="16.5" customHeight="1">
      <c r="B2408" s="32"/>
      <c r="C2408" s="127" t="s">
        <v>3344</v>
      </c>
      <c r="D2408" s="127" t="s">
        <v>167</v>
      </c>
      <c r="E2408" s="128" t="s">
        <v>3345</v>
      </c>
      <c r="F2408" s="129" t="s">
        <v>3346</v>
      </c>
      <c r="G2408" s="130" t="s">
        <v>2699</v>
      </c>
      <c r="H2408" s="131">
        <v>2</v>
      </c>
      <c r="I2408" s="132"/>
      <c r="J2408" s="133">
        <f t="shared" si="130"/>
        <v>0</v>
      </c>
      <c r="K2408" s="129" t="s">
        <v>19</v>
      </c>
      <c r="L2408" s="32"/>
      <c r="M2408" s="134" t="s">
        <v>19</v>
      </c>
      <c r="N2408" s="135" t="s">
        <v>46</v>
      </c>
      <c r="P2408" s="136">
        <f t="shared" si="131"/>
        <v>0</v>
      </c>
      <c r="Q2408" s="136">
        <v>0</v>
      </c>
      <c r="R2408" s="136">
        <f t="shared" si="132"/>
        <v>0</v>
      </c>
      <c r="S2408" s="136">
        <v>0</v>
      </c>
      <c r="T2408" s="137">
        <f t="shared" si="133"/>
        <v>0</v>
      </c>
      <c r="AR2408" s="138" t="s">
        <v>172</v>
      </c>
      <c r="AT2408" s="138" t="s">
        <v>167</v>
      </c>
      <c r="AU2408" s="138" t="s">
        <v>84</v>
      </c>
      <c r="AY2408" s="17" t="s">
        <v>165</v>
      </c>
      <c r="BE2408" s="139">
        <f t="shared" si="134"/>
        <v>0</v>
      </c>
      <c r="BF2408" s="139">
        <f t="shared" si="135"/>
        <v>0</v>
      </c>
      <c r="BG2408" s="139">
        <f t="shared" si="136"/>
        <v>0</v>
      </c>
      <c r="BH2408" s="139">
        <f t="shared" si="137"/>
        <v>0</v>
      </c>
      <c r="BI2408" s="139">
        <f t="shared" si="138"/>
        <v>0</v>
      </c>
      <c r="BJ2408" s="17" t="s">
        <v>14</v>
      </c>
      <c r="BK2408" s="139">
        <f t="shared" si="139"/>
        <v>0</v>
      </c>
      <c r="BL2408" s="17" t="s">
        <v>172</v>
      </c>
      <c r="BM2408" s="138" t="s">
        <v>3347</v>
      </c>
    </row>
    <row r="2409" spans="2:65" s="1" customFormat="1" ht="16.5" customHeight="1">
      <c r="B2409" s="32"/>
      <c r="C2409" s="127" t="s">
        <v>3348</v>
      </c>
      <c r="D2409" s="127" t="s">
        <v>167</v>
      </c>
      <c r="E2409" s="128" t="s">
        <v>3349</v>
      </c>
      <c r="F2409" s="129" t="s">
        <v>3350</v>
      </c>
      <c r="G2409" s="130" t="s">
        <v>2699</v>
      </c>
      <c r="H2409" s="131">
        <v>1</v>
      </c>
      <c r="I2409" s="132"/>
      <c r="J2409" s="133">
        <f t="shared" si="130"/>
        <v>0</v>
      </c>
      <c r="K2409" s="129" t="s">
        <v>19</v>
      </c>
      <c r="L2409" s="32"/>
      <c r="M2409" s="134" t="s">
        <v>19</v>
      </c>
      <c r="N2409" s="135" t="s">
        <v>46</v>
      </c>
      <c r="P2409" s="136">
        <f t="shared" si="131"/>
        <v>0</v>
      </c>
      <c r="Q2409" s="136">
        <v>0</v>
      </c>
      <c r="R2409" s="136">
        <f t="shared" si="132"/>
        <v>0</v>
      </c>
      <c r="S2409" s="136">
        <v>0</v>
      </c>
      <c r="T2409" s="137">
        <f t="shared" si="133"/>
        <v>0</v>
      </c>
      <c r="AR2409" s="138" t="s">
        <v>172</v>
      </c>
      <c r="AT2409" s="138" t="s">
        <v>167</v>
      </c>
      <c r="AU2409" s="138" t="s">
        <v>84</v>
      </c>
      <c r="AY2409" s="17" t="s">
        <v>165</v>
      </c>
      <c r="BE2409" s="139">
        <f t="shared" si="134"/>
        <v>0</v>
      </c>
      <c r="BF2409" s="139">
        <f t="shared" si="135"/>
        <v>0</v>
      </c>
      <c r="BG2409" s="139">
        <f t="shared" si="136"/>
        <v>0</v>
      </c>
      <c r="BH2409" s="139">
        <f t="shared" si="137"/>
        <v>0</v>
      </c>
      <c r="BI2409" s="139">
        <f t="shared" si="138"/>
        <v>0</v>
      </c>
      <c r="BJ2409" s="17" t="s">
        <v>14</v>
      </c>
      <c r="BK2409" s="139">
        <f t="shared" si="139"/>
        <v>0</v>
      </c>
      <c r="BL2409" s="17" t="s">
        <v>172</v>
      </c>
      <c r="BM2409" s="138" t="s">
        <v>3351</v>
      </c>
    </row>
    <row r="2410" spans="2:65" s="1" customFormat="1" ht="16.5" customHeight="1">
      <c r="B2410" s="32"/>
      <c r="C2410" s="127" t="s">
        <v>3352</v>
      </c>
      <c r="D2410" s="127" t="s">
        <v>167</v>
      </c>
      <c r="E2410" s="128" t="s">
        <v>3353</v>
      </c>
      <c r="F2410" s="129" t="s">
        <v>3354</v>
      </c>
      <c r="G2410" s="130" t="s">
        <v>2699</v>
      </c>
      <c r="H2410" s="131">
        <v>3</v>
      </c>
      <c r="I2410" s="132"/>
      <c r="J2410" s="133">
        <f t="shared" si="130"/>
        <v>0</v>
      </c>
      <c r="K2410" s="129" t="s">
        <v>19</v>
      </c>
      <c r="L2410" s="32"/>
      <c r="M2410" s="134" t="s">
        <v>19</v>
      </c>
      <c r="N2410" s="135" t="s">
        <v>46</v>
      </c>
      <c r="P2410" s="136">
        <f t="shared" si="131"/>
        <v>0</v>
      </c>
      <c r="Q2410" s="136">
        <v>0</v>
      </c>
      <c r="R2410" s="136">
        <f t="shared" si="132"/>
        <v>0</v>
      </c>
      <c r="S2410" s="136">
        <v>0</v>
      </c>
      <c r="T2410" s="137">
        <f t="shared" si="133"/>
        <v>0</v>
      </c>
      <c r="AR2410" s="138" t="s">
        <v>172</v>
      </c>
      <c r="AT2410" s="138" t="s">
        <v>167</v>
      </c>
      <c r="AU2410" s="138" t="s">
        <v>84</v>
      </c>
      <c r="AY2410" s="17" t="s">
        <v>165</v>
      </c>
      <c r="BE2410" s="139">
        <f t="shared" si="134"/>
        <v>0</v>
      </c>
      <c r="BF2410" s="139">
        <f t="shared" si="135"/>
        <v>0</v>
      </c>
      <c r="BG2410" s="139">
        <f t="shared" si="136"/>
        <v>0</v>
      </c>
      <c r="BH2410" s="139">
        <f t="shared" si="137"/>
        <v>0</v>
      </c>
      <c r="BI2410" s="139">
        <f t="shared" si="138"/>
        <v>0</v>
      </c>
      <c r="BJ2410" s="17" t="s">
        <v>14</v>
      </c>
      <c r="BK2410" s="139">
        <f t="shared" si="139"/>
        <v>0</v>
      </c>
      <c r="BL2410" s="17" t="s">
        <v>172</v>
      </c>
      <c r="BM2410" s="138" t="s">
        <v>3355</v>
      </c>
    </row>
    <row r="2411" spans="2:65" s="1" customFormat="1" ht="16.5" customHeight="1">
      <c r="B2411" s="32"/>
      <c r="C2411" s="127" t="s">
        <v>3356</v>
      </c>
      <c r="D2411" s="127" t="s">
        <v>167</v>
      </c>
      <c r="E2411" s="128" t="s">
        <v>3357</v>
      </c>
      <c r="F2411" s="129" t="s">
        <v>3358</v>
      </c>
      <c r="G2411" s="130" t="s">
        <v>2699</v>
      </c>
      <c r="H2411" s="131">
        <v>4</v>
      </c>
      <c r="I2411" s="132"/>
      <c r="J2411" s="133">
        <f t="shared" si="130"/>
        <v>0</v>
      </c>
      <c r="K2411" s="129" t="s">
        <v>19</v>
      </c>
      <c r="L2411" s="32"/>
      <c r="M2411" s="134" t="s">
        <v>19</v>
      </c>
      <c r="N2411" s="135" t="s">
        <v>46</v>
      </c>
      <c r="P2411" s="136">
        <f t="shared" si="131"/>
        <v>0</v>
      </c>
      <c r="Q2411" s="136">
        <v>0</v>
      </c>
      <c r="R2411" s="136">
        <f t="shared" si="132"/>
        <v>0</v>
      </c>
      <c r="S2411" s="136">
        <v>0</v>
      </c>
      <c r="T2411" s="137">
        <f t="shared" si="133"/>
        <v>0</v>
      </c>
      <c r="AR2411" s="138" t="s">
        <v>172</v>
      </c>
      <c r="AT2411" s="138" t="s">
        <v>167</v>
      </c>
      <c r="AU2411" s="138" t="s">
        <v>84</v>
      </c>
      <c r="AY2411" s="17" t="s">
        <v>165</v>
      </c>
      <c r="BE2411" s="139">
        <f t="shared" si="134"/>
        <v>0</v>
      </c>
      <c r="BF2411" s="139">
        <f t="shared" si="135"/>
        <v>0</v>
      </c>
      <c r="BG2411" s="139">
        <f t="shared" si="136"/>
        <v>0</v>
      </c>
      <c r="BH2411" s="139">
        <f t="shared" si="137"/>
        <v>0</v>
      </c>
      <c r="BI2411" s="139">
        <f t="shared" si="138"/>
        <v>0</v>
      </c>
      <c r="BJ2411" s="17" t="s">
        <v>14</v>
      </c>
      <c r="BK2411" s="139">
        <f t="shared" si="139"/>
        <v>0</v>
      </c>
      <c r="BL2411" s="17" t="s">
        <v>172</v>
      </c>
      <c r="BM2411" s="138" t="s">
        <v>3359</v>
      </c>
    </row>
    <row r="2412" spans="2:65" s="1" customFormat="1" ht="16.5" customHeight="1">
      <c r="B2412" s="32"/>
      <c r="C2412" s="127" t="s">
        <v>3360</v>
      </c>
      <c r="D2412" s="127" t="s">
        <v>167</v>
      </c>
      <c r="E2412" s="128" t="s">
        <v>3361</v>
      </c>
      <c r="F2412" s="129" t="s">
        <v>3362</v>
      </c>
      <c r="G2412" s="130" t="s">
        <v>2699</v>
      </c>
      <c r="H2412" s="131">
        <v>5</v>
      </c>
      <c r="I2412" s="132"/>
      <c r="J2412" s="133">
        <f t="shared" si="130"/>
        <v>0</v>
      </c>
      <c r="K2412" s="129" t="s">
        <v>19</v>
      </c>
      <c r="L2412" s="32"/>
      <c r="M2412" s="134" t="s">
        <v>19</v>
      </c>
      <c r="N2412" s="135" t="s">
        <v>46</v>
      </c>
      <c r="P2412" s="136">
        <f t="shared" si="131"/>
        <v>0</v>
      </c>
      <c r="Q2412" s="136">
        <v>0</v>
      </c>
      <c r="R2412" s="136">
        <f t="shared" si="132"/>
        <v>0</v>
      </c>
      <c r="S2412" s="136">
        <v>0</v>
      </c>
      <c r="T2412" s="137">
        <f t="shared" si="133"/>
        <v>0</v>
      </c>
      <c r="AR2412" s="138" t="s">
        <v>172</v>
      </c>
      <c r="AT2412" s="138" t="s">
        <v>167</v>
      </c>
      <c r="AU2412" s="138" t="s">
        <v>84</v>
      </c>
      <c r="AY2412" s="17" t="s">
        <v>165</v>
      </c>
      <c r="BE2412" s="139">
        <f t="shared" si="134"/>
        <v>0</v>
      </c>
      <c r="BF2412" s="139">
        <f t="shared" si="135"/>
        <v>0</v>
      </c>
      <c r="BG2412" s="139">
        <f t="shared" si="136"/>
        <v>0</v>
      </c>
      <c r="BH2412" s="139">
        <f t="shared" si="137"/>
        <v>0</v>
      </c>
      <c r="BI2412" s="139">
        <f t="shared" si="138"/>
        <v>0</v>
      </c>
      <c r="BJ2412" s="17" t="s">
        <v>14</v>
      </c>
      <c r="BK2412" s="139">
        <f t="shared" si="139"/>
        <v>0</v>
      </c>
      <c r="BL2412" s="17" t="s">
        <v>172</v>
      </c>
      <c r="BM2412" s="138" t="s">
        <v>3363</v>
      </c>
    </row>
    <row r="2413" spans="2:65" s="1" customFormat="1" ht="16.5" customHeight="1">
      <c r="B2413" s="32"/>
      <c r="C2413" s="127" t="s">
        <v>3364</v>
      </c>
      <c r="D2413" s="127" t="s">
        <v>167</v>
      </c>
      <c r="E2413" s="128" t="s">
        <v>3365</v>
      </c>
      <c r="F2413" s="129" t="s">
        <v>3366</v>
      </c>
      <c r="G2413" s="130" t="s">
        <v>2699</v>
      </c>
      <c r="H2413" s="131">
        <v>4</v>
      </c>
      <c r="I2413" s="132"/>
      <c r="J2413" s="133">
        <f t="shared" si="130"/>
        <v>0</v>
      </c>
      <c r="K2413" s="129" t="s">
        <v>19</v>
      </c>
      <c r="L2413" s="32"/>
      <c r="M2413" s="134" t="s">
        <v>19</v>
      </c>
      <c r="N2413" s="135" t="s">
        <v>46</v>
      </c>
      <c r="P2413" s="136">
        <f t="shared" si="131"/>
        <v>0</v>
      </c>
      <c r="Q2413" s="136">
        <v>0</v>
      </c>
      <c r="R2413" s="136">
        <f t="shared" si="132"/>
        <v>0</v>
      </c>
      <c r="S2413" s="136">
        <v>0</v>
      </c>
      <c r="T2413" s="137">
        <f t="shared" si="133"/>
        <v>0</v>
      </c>
      <c r="AR2413" s="138" t="s">
        <v>172</v>
      </c>
      <c r="AT2413" s="138" t="s">
        <v>167</v>
      </c>
      <c r="AU2413" s="138" t="s">
        <v>84</v>
      </c>
      <c r="AY2413" s="17" t="s">
        <v>165</v>
      </c>
      <c r="BE2413" s="139">
        <f t="shared" si="134"/>
        <v>0</v>
      </c>
      <c r="BF2413" s="139">
        <f t="shared" si="135"/>
        <v>0</v>
      </c>
      <c r="BG2413" s="139">
        <f t="shared" si="136"/>
        <v>0</v>
      </c>
      <c r="BH2413" s="139">
        <f t="shared" si="137"/>
        <v>0</v>
      </c>
      <c r="BI2413" s="139">
        <f t="shared" si="138"/>
        <v>0</v>
      </c>
      <c r="BJ2413" s="17" t="s">
        <v>14</v>
      </c>
      <c r="BK2413" s="139">
        <f t="shared" si="139"/>
        <v>0</v>
      </c>
      <c r="BL2413" s="17" t="s">
        <v>172</v>
      </c>
      <c r="BM2413" s="138" t="s">
        <v>3367</v>
      </c>
    </row>
    <row r="2414" spans="2:65" s="1" customFormat="1" ht="16.5" customHeight="1">
      <c r="B2414" s="32"/>
      <c r="C2414" s="127" t="s">
        <v>3368</v>
      </c>
      <c r="D2414" s="127" t="s">
        <v>167</v>
      </c>
      <c r="E2414" s="128" t="s">
        <v>3369</v>
      </c>
      <c r="F2414" s="129" t="s">
        <v>3370</v>
      </c>
      <c r="G2414" s="130" t="s">
        <v>2699</v>
      </c>
      <c r="H2414" s="131">
        <v>5</v>
      </c>
      <c r="I2414" s="132"/>
      <c r="J2414" s="133">
        <f t="shared" si="130"/>
        <v>0</v>
      </c>
      <c r="K2414" s="129" t="s">
        <v>19</v>
      </c>
      <c r="L2414" s="32"/>
      <c r="M2414" s="134" t="s">
        <v>19</v>
      </c>
      <c r="N2414" s="135" t="s">
        <v>46</v>
      </c>
      <c r="P2414" s="136">
        <f t="shared" si="131"/>
        <v>0</v>
      </c>
      <c r="Q2414" s="136">
        <v>0</v>
      </c>
      <c r="R2414" s="136">
        <f t="shared" si="132"/>
        <v>0</v>
      </c>
      <c r="S2414" s="136">
        <v>0</v>
      </c>
      <c r="T2414" s="137">
        <f t="shared" si="133"/>
        <v>0</v>
      </c>
      <c r="AR2414" s="138" t="s">
        <v>172</v>
      </c>
      <c r="AT2414" s="138" t="s">
        <v>167</v>
      </c>
      <c r="AU2414" s="138" t="s">
        <v>84</v>
      </c>
      <c r="AY2414" s="17" t="s">
        <v>165</v>
      </c>
      <c r="BE2414" s="139">
        <f t="shared" si="134"/>
        <v>0</v>
      </c>
      <c r="BF2414" s="139">
        <f t="shared" si="135"/>
        <v>0</v>
      </c>
      <c r="BG2414" s="139">
        <f t="shared" si="136"/>
        <v>0</v>
      </c>
      <c r="BH2414" s="139">
        <f t="shared" si="137"/>
        <v>0</v>
      </c>
      <c r="BI2414" s="139">
        <f t="shared" si="138"/>
        <v>0</v>
      </c>
      <c r="BJ2414" s="17" t="s">
        <v>14</v>
      </c>
      <c r="BK2414" s="139">
        <f t="shared" si="139"/>
        <v>0</v>
      </c>
      <c r="BL2414" s="17" t="s">
        <v>172</v>
      </c>
      <c r="BM2414" s="138" t="s">
        <v>3371</v>
      </c>
    </row>
    <row r="2415" spans="2:65" s="1" customFormat="1" ht="24.15" customHeight="1">
      <c r="B2415" s="32"/>
      <c r="C2415" s="127" t="s">
        <v>3372</v>
      </c>
      <c r="D2415" s="127" t="s">
        <v>167</v>
      </c>
      <c r="E2415" s="128" t="s">
        <v>3373</v>
      </c>
      <c r="F2415" s="129" t="s">
        <v>3374</v>
      </c>
      <c r="G2415" s="130" t="s">
        <v>2699</v>
      </c>
      <c r="H2415" s="131">
        <v>8</v>
      </c>
      <c r="I2415" s="132"/>
      <c r="J2415" s="133">
        <f t="shared" si="130"/>
        <v>0</v>
      </c>
      <c r="K2415" s="129" t="s">
        <v>19</v>
      </c>
      <c r="L2415" s="32"/>
      <c r="M2415" s="134" t="s">
        <v>19</v>
      </c>
      <c r="N2415" s="135" t="s">
        <v>46</v>
      </c>
      <c r="P2415" s="136">
        <f t="shared" si="131"/>
        <v>0</v>
      </c>
      <c r="Q2415" s="136">
        <v>0</v>
      </c>
      <c r="R2415" s="136">
        <f t="shared" si="132"/>
        <v>0</v>
      </c>
      <c r="S2415" s="136">
        <v>0</v>
      </c>
      <c r="T2415" s="137">
        <f t="shared" si="133"/>
        <v>0</v>
      </c>
      <c r="AR2415" s="138" t="s">
        <v>172</v>
      </c>
      <c r="AT2415" s="138" t="s">
        <v>167</v>
      </c>
      <c r="AU2415" s="138" t="s">
        <v>84</v>
      </c>
      <c r="AY2415" s="17" t="s">
        <v>165</v>
      </c>
      <c r="BE2415" s="139">
        <f t="shared" si="134"/>
        <v>0</v>
      </c>
      <c r="BF2415" s="139">
        <f t="shared" si="135"/>
        <v>0</v>
      </c>
      <c r="BG2415" s="139">
        <f t="shared" si="136"/>
        <v>0</v>
      </c>
      <c r="BH2415" s="139">
        <f t="shared" si="137"/>
        <v>0</v>
      </c>
      <c r="BI2415" s="139">
        <f t="shared" si="138"/>
        <v>0</v>
      </c>
      <c r="BJ2415" s="17" t="s">
        <v>14</v>
      </c>
      <c r="BK2415" s="139">
        <f t="shared" si="139"/>
        <v>0</v>
      </c>
      <c r="BL2415" s="17" t="s">
        <v>172</v>
      </c>
      <c r="BM2415" s="138" t="s">
        <v>3375</v>
      </c>
    </row>
    <row r="2416" spans="2:65" s="1" customFormat="1" ht="16.5" customHeight="1">
      <c r="B2416" s="32"/>
      <c r="C2416" s="127" t="s">
        <v>3376</v>
      </c>
      <c r="D2416" s="127" t="s">
        <v>167</v>
      </c>
      <c r="E2416" s="128" t="s">
        <v>3377</v>
      </c>
      <c r="F2416" s="129" t="s">
        <v>3378</v>
      </c>
      <c r="G2416" s="130" t="s">
        <v>2699</v>
      </c>
      <c r="H2416" s="131">
        <v>16</v>
      </c>
      <c r="I2416" s="132"/>
      <c r="J2416" s="133">
        <f t="shared" si="130"/>
        <v>0</v>
      </c>
      <c r="K2416" s="129" t="s">
        <v>19</v>
      </c>
      <c r="L2416" s="32"/>
      <c r="M2416" s="134" t="s">
        <v>19</v>
      </c>
      <c r="N2416" s="135" t="s">
        <v>46</v>
      </c>
      <c r="P2416" s="136">
        <f t="shared" si="131"/>
        <v>0</v>
      </c>
      <c r="Q2416" s="136">
        <v>0</v>
      </c>
      <c r="R2416" s="136">
        <f t="shared" si="132"/>
        <v>0</v>
      </c>
      <c r="S2416" s="136">
        <v>0</v>
      </c>
      <c r="T2416" s="137">
        <f t="shared" si="133"/>
        <v>0</v>
      </c>
      <c r="AR2416" s="138" t="s">
        <v>172</v>
      </c>
      <c r="AT2416" s="138" t="s">
        <v>167</v>
      </c>
      <c r="AU2416" s="138" t="s">
        <v>84</v>
      </c>
      <c r="AY2416" s="17" t="s">
        <v>165</v>
      </c>
      <c r="BE2416" s="139">
        <f t="shared" si="134"/>
        <v>0</v>
      </c>
      <c r="BF2416" s="139">
        <f t="shared" si="135"/>
        <v>0</v>
      </c>
      <c r="BG2416" s="139">
        <f t="shared" si="136"/>
        <v>0</v>
      </c>
      <c r="BH2416" s="139">
        <f t="shared" si="137"/>
        <v>0</v>
      </c>
      <c r="BI2416" s="139">
        <f t="shared" si="138"/>
        <v>0</v>
      </c>
      <c r="BJ2416" s="17" t="s">
        <v>14</v>
      </c>
      <c r="BK2416" s="139">
        <f t="shared" si="139"/>
        <v>0</v>
      </c>
      <c r="BL2416" s="17" t="s">
        <v>172</v>
      </c>
      <c r="BM2416" s="138" t="s">
        <v>3379</v>
      </c>
    </row>
    <row r="2417" spans="2:65" s="1" customFormat="1" ht="16.5" customHeight="1">
      <c r="B2417" s="32"/>
      <c r="C2417" s="127" t="s">
        <v>3380</v>
      </c>
      <c r="D2417" s="127" t="s">
        <v>167</v>
      </c>
      <c r="E2417" s="128" t="s">
        <v>3381</v>
      </c>
      <c r="F2417" s="129" t="s">
        <v>3382</v>
      </c>
      <c r="G2417" s="130" t="s">
        <v>2699</v>
      </c>
      <c r="H2417" s="131">
        <v>1</v>
      </c>
      <c r="I2417" s="132"/>
      <c r="J2417" s="133">
        <f t="shared" si="130"/>
        <v>0</v>
      </c>
      <c r="K2417" s="129" t="s">
        <v>19</v>
      </c>
      <c r="L2417" s="32"/>
      <c r="M2417" s="134" t="s">
        <v>19</v>
      </c>
      <c r="N2417" s="135" t="s">
        <v>46</v>
      </c>
      <c r="P2417" s="136">
        <f t="shared" si="131"/>
        <v>0</v>
      </c>
      <c r="Q2417" s="136">
        <v>0</v>
      </c>
      <c r="R2417" s="136">
        <f t="shared" si="132"/>
        <v>0</v>
      </c>
      <c r="S2417" s="136">
        <v>0</v>
      </c>
      <c r="T2417" s="137">
        <f t="shared" si="133"/>
        <v>0</v>
      </c>
      <c r="AR2417" s="138" t="s">
        <v>172</v>
      </c>
      <c r="AT2417" s="138" t="s">
        <v>167</v>
      </c>
      <c r="AU2417" s="138" t="s">
        <v>84</v>
      </c>
      <c r="AY2417" s="17" t="s">
        <v>165</v>
      </c>
      <c r="BE2417" s="139">
        <f t="shared" si="134"/>
        <v>0</v>
      </c>
      <c r="BF2417" s="139">
        <f t="shared" si="135"/>
        <v>0</v>
      </c>
      <c r="BG2417" s="139">
        <f t="shared" si="136"/>
        <v>0</v>
      </c>
      <c r="BH2417" s="139">
        <f t="shared" si="137"/>
        <v>0</v>
      </c>
      <c r="BI2417" s="139">
        <f t="shared" si="138"/>
        <v>0</v>
      </c>
      <c r="BJ2417" s="17" t="s">
        <v>14</v>
      </c>
      <c r="BK2417" s="139">
        <f t="shared" si="139"/>
        <v>0</v>
      </c>
      <c r="BL2417" s="17" t="s">
        <v>172</v>
      </c>
      <c r="BM2417" s="138" t="s">
        <v>3383</v>
      </c>
    </row>
    <row r="2418" spans="2:65" s="1" customFormat="1" ht="24.15" customHeight="1">
      <c r="B2418" s="32"/>
      <c r="C2418" s="127" t="s">
        <v>3384</v>
      </c>
      <c r="D2418" s="127" t="s">
        <v>167</v>
      </c>
      <c r="E2418" s="128" t="s">
        <v>3385</v>
      </c>
      <c r="F2418" s="129" t="s">
        <v>3386</v>
      </c>
      <c r="G2418" s="130" t="s">
        <v>2699</v>
      </c>
      <c r="H2418" s="131">
        <v>22</v>
      </c>
      <c r="I2418" s="132"/>
      <c r="J2418" s="133">
        <f t="shared" si="130"/>
        <v>0</v>
      </c>
      <c r="K2418" s="129" t="s">
        <v>19</v>
      </c>
      <c r="L2418" s="32"/>
      <c r="M2418" s="134" t="s">
        <v>19</v>
      </c>
      <c r="N2418" s="135" t="s">
        <v>46</v>
      </c>
      <c r="P2418" s="136">
        <f t="shared" si="131"/>
        <v>0</v>
      </c>
      <c r="Q2418" s="136">
        <v>0</v>
      </c>
      <c r="R2418" s="136">
        <f t="shared" si="132"/>
        <v>0</v>
      </c>
      <c r="S2418" s="136">
        <v>0</v>
      </c>
      <c r="T2418" s="137">
        <f t="shared" si="133"/>
        <v>0</v>
      </c>
      <c r="AR2418" s="138" t="s">
        <v>172</v>
      </c>
      <c r="AT2418" s="138" t="s">
        <v>167</v>
      </c>
      <c r="AU2418" s="138" t="s">
        <v>84</v>
      </c>
      <c r="AY2418" s="17" t="s">
        <v>165</v>
      </c>
      <c r="BE2418" s="139">
        <f t="shared" si="134"/>
        <v>0</v>
      </c>
      <c r="BF2418" s="139">
        <f t="shared" si="135"/>
        <v>0</v>
      </c>
      <c r="BG2418" s="139">
        <f t="shared" si="136"/>
        <v>0</v>
      </c>
      <c r="BH2418" s="139">
        <f t="shared" si="137"/>
        <v>0</v>
      </c>
      <c r="BI2418" s="139">
        <f t="shared" si="138"/>
        <v>0</v>
      </c>
      <c r="BJ2418" s="17" t="s">
        <v>14</v>
      </c>
      <c r="BK2418" s="139">
        <f t="shared" si="139"/>
        <v>0</v>
      </c>
      <c r="BL2418" s="17" t="s">
        <v>172</v>
      </c>
      <c r="BM2418" s="138" t="s">
        <v>3387</v>
      </c>
    </row>
    <row r="2419" spans="2:65" s="1" customFormat="1" ht="24.15" customHeight="1">
      <c r="B2419" s="32"/>
      <c r="C2419" s="127" t="s">
        <v>3388</v>
      </c>
      <c r="D2419" s="127" t="s">
        <v>167</v>
      </c>
      <c r="E2419" s="128" t="s">
        <v>3389</v>
      </c>
      <c r="F2419" s="129" t="s">
        <v>3390</v>
      </c>
      <c r="G2419" s="130" t="s">
        <v>2699</v>
      </c>
      <c r="H2419" s="131">
        <v>1</v>
      </c>
      <c r="I2419" s="132"/>
      <c r="J2419" s="133">
        <f t="shared" si="130"/>
        <v>0</v>
      </c>
      <c r="K2419" s="129" t="s">
        <v>19</v>
      </c>
      <c r="L2419" s="32"/>
      <c r="M2419" s="134" t="s">
        <v>19</v>
      </c>
      <c r="N2419" s="135" t="s">
        <v>46</v>
      </c>
      <c r="P2419" s="136">
        <f t="shared" si="131"/>
        <v>0</v>
      </c>
      <c r="Q2419" s="136">
        <v>0</v>
      </c>
      <c r="R2419" s="136">
        <f t="shared" si="132"/>
        <v>0</v>
      </c>
      <c r="S2419" s="136">
        <v>0</v>
      </c>
      <c r="T2419" s="137">
        <f t="shared" si="133"/>
        <v>0</v>
      </c>
      <c r="AR2419" s="138" t="s">
        <v>172</v>
      </c>
      <c r="AT2419" s="138" t="s">
        <v>167</v>
      </c>
      <c r="AU2419" s="138" t="s">
        <v>84</v>
      </c>
      <c r="AY2419" s="17" t="s">
        <v>165</v>
      </c>
      <c r="BE2419" s="139">
        <f t="shared" si="134"/>
        <v>0</v>
      </c>
      <c r="BF2419" s="139">
        <f t="shared" si="135"/>
        <v>0</v>
      </c>
      <c r="BG2419" s="139">
        <f t="shared" si="136"/>
        <v>0</v>
      </c>
      <c r="BH2419" s="139">
        <f t="shared" si="137"/>
        <v>0</v>
      </c>
      <c r="BI2419" s="139">
        <f t="shared" si="138"/>
        <v>0</v>
      </c>
      <c r="BJ2419" s="17" t="s">
        <v>14</v>
      </c>
      <c r="BK2419" s="139">
        <f t="shared" si="139"/>
        <v>0</v>
      </c>
      <c r="BL2419" s="17" t="s">
        <v>172</v>
      </c>
      <c r="BM2419" s="138" t="s">
        <v>3391</v>
      </c>
    </row>
    <row r="2420" spans="2:65" s="1" customFormat="1" ht="24.15" customHeight="1">
      <c r="B2420" s="32"/>
      <c r="C2420" s="127" t="s">
        <v>3392</v>
      </c>
      <c r="D2420" s="127" t="s">
        <v>167</v>
      </c>
      <c r="E2420" s="128" t="s">
        <v>3393</v>
      </c>
      <c r="F2420" s="129" t="s">
        <v>3374</v>
      </c>
      <c r="G2420" s="130" t="s">
        <v>2699</v>
      </c>
      <c r="H2420" s="131">
        <v>8</v>
      </c>
      <c r="I2420" s="132"/>
      <c r="J2420" s="133">
        <f t="shared" si="130"/>
        <v>0</v>
      </c>
      <c r="K2420" s="129" t="s">
        <v>19</v>
      </c>
      <c r="L2420" s="32"/>
      <c r="M2420" s="134" t="s">
        <v>19</v>
      </c>
      <c r="N2420" s="135" t="s">
        <v>46</v>
      </c>
      <c r="P2420" s="136">
        <f t="shared" si="131"/>
        <v>0</v>
      </c>
      <c r="Q2420" s="136">
        <v>0</v>
      </c>
      <c r="R2420" s="136">
        <f t="shared" si="132"/>
        <v>0</v>
      </c>
      <c r="S2420" s="136">
        <v>0</v>
      </c>
      <c r="T2420" s="137">
        <f t="shared" si="133"/>
        <v>0</v>
      </c>
      <c r="AR2420" s="138" t="s">
        <v>172</v>
      </c>
      <c r="AT2420" s="138" t="s">
        <v>167</v>
      </c>
      <c r="AU2420" s="138" t="s">
        <v>84</v>
      </c>
      <c r="AY2420" s="17" t="s">
        <v>165</v>
      </c>
      <c r="BE2420" s="139">
        <f t="shared" si="134"/>
        <v>0</v>
      </c>
      <c r="BF2420" s="139">
        <f t="shared" si="135"/>
        <v>0</v>
      </c>
      <c r="BG2420" s="139">
        <f t="shared" si="136"/>
        <v>0</v>
      </c>
      <c r="BH2420" s="139">
        <f t="shared" si="137"/>
        <v>0</v>
      </c>
      <c r="BI2420" s="139">
        <f t="shared" si="138"/>
        <v>0</v>
      </c>
      <c r="BJ2420" s="17" t="s">
        <v>14</v>
      </c>
      <c r="BK2420" s="139">
        <f t="shared" si="139"/>
        <v>0</v>
      </c>
      <c r="BL2420" s="17" t="s">
        <v>172</v>
      </c>
      <c r="BM2420" s="138" t="s">
        <v>3394</v>
      </c>
    </row>
    <row r="2421" spans="2:65" s="1" customFormat="1" ht="16.5" customHeight="1">
      <c r="B2421" s="32"/>
      <c r="C2421" s="127" t="s">
        <v>3395</v>
      </c>
      <c r="D2421" s="127" t="s">
        <v>167</v>
      </c>
      <c r="E2421" s="128" t="s">
        <v>3396</v>
      </c>
      <c r="F2421" s="129" t="s">
        <v>2698</v>
      </c>
      <c r="G2421" s="130" t="s">
        <v>2699</v>
      </c>
      <c r="H2421" s="131">
        <v>8</v>
      </c>
      <c r="I2421" s="132"/>
      <c r="J2421" s="133">
        <f t="shared" si="130"/>
        <v>0</v>
      </c>
      <c r="K2421" s="129" t="s">
        <v>19</v>
      </c>
      <c r="L2421" s="32"/>
      <c r="M2421" s="134" t="s">
        <v>19</v>
      </c>
      <c r="N2421" s="135" t="s">
        <v>46</v>
      </c>
      <c r="P2421" s="136">
        <f t="shared" si="131"/>
        <v>0</v>
      </c>
      <c r="Q2421" s="136">
        <v>0</v>
      </c>
      <c r="R2421" s="136">
        <f t="shared" si="132"/>
        <v>0</v>
      </c>
      <c r="S2421" s="136">
        <v>0</v>
      </c>
      <c r="T2421" s="137">
        <f t="shared" si="133"/>
        <v>0</v>
      </c>
      <c r="AR2421" s="138" t="s">
        <v>172</v>
      </c>
      <c r="AT2421" s="138" t="s">
        <v>167</v>
      </c>
      <c r="AU2421" s="138" t="s">
        <v>84</v>
      </c>
      <c r="AY2421" s="17" t="s">
        <v>165</v>
      </c>
      <c r="BE2421" s="139">
        <f t="shared" si="134"/>
        <v>0</v>
      </c>
      <c r="BF2421" s="139">
        <f t="shared" si="135"/>
        <v>0</v>
      </c>
      <c r="BG2421" s="139">
        <f t="shared" si="136"/>
        <v>0</v>
      </c>
      <c r="BH2421" s="139">
        <f t="shared" si="137"/>
        <v>0</v>
      </c>
      <c r="BI2421" s="139">
        <f t="shared" si="138"/>
        <v>0</v>
      </c>
      <c r="BJ2421" s="17" t="s">
        <v>14</v>
      </c>
      <c r="BK2421" s="139">
        <f t="shared" si="139"/>
        <v>0</v>
      </c>
      <c r="BL2421" s="17" t="s">
        <v>172</v>
      </c>
      <c r="BM2421" s="138" t="s">
        <v>3397</v>
      </c>
    </row>
    <row r="2422" spans="2:65" s="1" customFormat="1" ht="37.950000000000003" customHeight="1">
      <c r="B2422" s="32"/>
      <c r="C2422" s="127" t="s">
        <v>3398</v>
      </c>
      <c r="D2422" s="127" t="s">
        <v>167</v>
      </c>
      <c r="E2422" s="128" t="s">
        <v>3399</v>
      </c>
      <c r="F2422" s="129" t="s">
        <v>3400</v>
      </c>
      <c r="G2422" s="130" t="s">
        <v>2699</v>
      </c>
      <c r="H2422" s="131">
        <v>1</v>
      </c>
      <c r="I2422" s="132"/>
      <c r="J2422" s="133">
        <f t="shared" si="130"/>
        <v>0</v>
      </c>
      <c r="K2422" s="129" t="s">
        <v>19</v>
      </c>
      <c r="L2422" s="32"/>
      <c r="M2422" s="134" t="s">
        <v>19</v>
      </c>
      <c r="N2422" s="135" t="s">
        <v>46</v>
      </c>
      <c r="P2422" s="136">
        <f t="shared" si="131"/>
        <v>0</v>
      </c>
      <c r="Q2422" s="136">
        <v>0</v>
      </c>
      <c r="R2422" s="136">
        <f t="shared" si="132"/>
        <v>0</v>
      </c>
      <c r="S2422" s="136">
        <v>0</v>
      </c>
      <c r="T2422" s="137">
        <f t="shared" si="133"/>
        <v>0</v>
      </c>
      <c r="AR2422" s="138" t="s">
        <v>172</v>
      </c>
      <c r="AT2422" s="138" t="s">
        <v>167</v>
      </c>
      <c r="AU2422" s="138" t="s">
        <v>84</v>
      </c>
      <c r="AY2422" s="17" t="s">
        <v>165</v>
      </c>
      <c r="BE2422" s="139">
        <f t="shared" si="134"/>
        <v>0</v>
      </c>
      <c r="BF2422" s="139">
        <f t="shared" si="135"/>
        <v>0</v>
      </c>
      <c r="BG2422" s="139">
        <f t="shared" si="136"/>
        <v>0</v>
      </c>
      <c r="BH2422" s="139">
        <f t="shared" si="137"/>
        <v>0</v>
      </c>
      <c r="BI2422" s="139">
        <f t="shared" si="138"/>
        <v>0</v>
      </c>
      <c r="BJ2422" s="17" t="s">
        <v>14</v>
      </c>
      <c r="BK2422" s="139">
        <f t="shared" si="139"/>
        <v>0</v>
      </c>
      <c r="BL2422" s="17" t="s">
        <v>172</v>
      </c>
      <c r="BM2422" s="138" t="s">
        <v>3401</v>
      </c>
    </row>
    <row r="2423" spans="2:65" s="1" customFormat="1" ht="37.950000000000003" customHeight="1">
      <c r="B2423" s="32"/>
      <c r="C2423" s="127" t="s">
        <v>3402</v>
      </c>
      <c r="D2423" s="127" t="s">
        <v>167</v>
      </c>
      <c r="E2423" s="128" t="s">
        <v>3403</v>
      </c>
      <c r="F2423" s="129" t="s">
        <v>3404</v>
      </c>
      <c r="G2423" s="130" t="s">
        <v>2699</v>
      </c>
      <c r="H2423" s="131">
        <v>1</v>
      </c>
      <c r="I2423" s="132"/>
      <c r="J2423" s="133">
        <f t="shared" si="130"/>
        <v>0</v>
      </c>
      <c r="K2423" s="129" t="s">
        <v>19</v>
      </c>
      <c r="L2423" s="32"/>
      <c r="M2423" s="134" t="s">
        <v>19</v>
      </c>
      <c r="N2423" s="135" t="s">
        <v>46</v>
      </c>
      <c r="P2423" s="136">
        <f t="shared" si="131"/>
        <v>0</v>
      </c>
      <c r="Q2423" s="136">
        <v>0</v>
      </c>
      <c r="R2423" s="136">
        <f t="shared" si="132"/>
        <v>0</v>
      </c>
      <c r="S2423" s="136">
        <v>0</v>
      </c>
      <c r="T2423" s="137">
        <f t="shared" si="133"/>
        <v>0</v>
      </c>
      <c r="AR2423" s="138" t="s">
        <v>172</v>
      </c>
      <c r="AT2423" s="138" t="s">
        <v>167</v>
      </c>
      <c r="AU2423" s="138" t="s">
        <v>84</v>
      </c>
      <c r="AY2423" s="17" t="s">
        <v>165</v>
      </c>
      <c r="BE2423" s="139">
        <f t="shared" si="134"/>
        <v>0</v>
      </c>
      <c r="BF2423" s="139">
        <f t="shared" si="135"/>
        <v>0</v>
      </c>
      <c r="BG2423" s="139">
        <f t="shared" si="136"/>
        <v>0</v>
      </c>
      <c r="BH2423" s="139">
        <f t="shared" si="137"/>
        <v>0</v>
      </c>
      <c r="BI2423" s="139">
        <f t="shared" si="138"/>
        <v>0</v>
      </c>
      <c r="BJ2423" s="17" t="s">
        <v>14</v>
      </c>
      <c r="BK2423" s="139">
        <f t="shared" si="139"/>
        <v>0</v>
      </c>
      <c r="BL2423" s="17" t="s">
        <v>172</v>
      </c>
      <c r="BM2423" s="138" t="s">
        <v>3405</v>
      </c>
    </row>
    <row r="2424" spans="2:65" s="1" customFormat="1" ht="16.5" customHeight="1">
      <c r="B2424" s="32"/>
      <c r="C2424" s="127" t="s">
        <v>3406</v>
      </c>
      <c r="D2424" s="127" t="s">
        <v>167</v>
      </c>
      <c r="E2424" s="128" t="s">
        <v>3407</v>
      </c>
      <c r="F2424" s="129" t="s">
        <v>3408</v>
      </c>
      <c r="G2424" s="130" t="s">
        <v>2699</v>
      </c>
      <c r="H2424" s="131">
        <v>1</v>
      </c>
      <c r="I2424" s="132"/>
      <c r="J2424" s="133">
        <f t="shared" si="130"/>
        <v>0</v>
      </c>
      <c r="K2424" s="129" t="s">
        <v>19</v>
      </c>
      <c r="L2424" s="32"/>
      <c r="M2424" s="134" t="s">
        <v>19</v>
      </c>
      <c r="N2424" s="135" t="s">
        <v>46</v>
      </c>
      <c r="P2424" s="136">
        <f t="shared" si="131"/>
        <v>0</v>
      </c>
      <c r="Q2424" s="136">
        <v>0</v>
      </c>
      <c r="R2424" s="136">
        <f t="shared" si="132"/>
        <v>0</v>
      </c>
      <c r="S2424" s="136">
        <v>0</v>
      </c>
      <c r="T2424" s="137">
        <f t="shared" si="133"/>
        <v>0</v>
      </c>
      <c r="AR2424" s="138" t="s">
        <v>172</v>
      </c>
      <c r="AT2424" s="138" t="s">
        <v>167</v>
      </c>
      <c r="AU2424" s="138" t="s">
        <v>84</v>
      </c>
      <c r="AY2424" s="17" t="s">
        <v>165</v>
      </c>
      <c r="BE2424" s="139">
        <f t="shared" si="134"/>
        <v>0</v>
      </c>
      <c r="BF2424" s="139">
        <f t="shared" si="135"/>
        <v>0</v>
      </c>
      <c r="BG2424" s="139">
        <f t="shared" si="136"/>
        <v>0</v>
      </c>
      <c r="BH2424" s="139">
        <f t="shared" si="137"/>
        <v>0</v>
      </c>
      <c r="BI2424" s="139">
        <f t="shared" si="138"/>
        <v>0</v>
      </c>
      <c r="BJ2424" s="17" t="s">
        <v>14</v>
      </c>
      <c r="BK2424" s="139">
        <f t="shared" si="139"/>
        <v>0</v>
      </c>
      <c r="BL2424" s="17" t="s">
        <v>172</v>
      </c>
      <c r="BM2424" s="138" t="s">
        <v>3409</v>
      </c>
    </row>
    <row r="2425" spans="2:65" s="1" customFormat="1" ht="16.5" customHeight="1">
      <c r="B2425" s="32"/>
      <c r="C2425" s="127" t="s">
        <v>3410</v>
      </c>
      <c r="D2425" s="127" t="s">
        <v>167</v>
      </c>
      <c r="E2425" s="128" t="s">
        <v>3411</v>
      </c>
      <c r="F2425" s="129" t="s">
        <v>3412</v>
      </c>
      <c r="G2425" s="130" t="s">
        <v>2699</v>
      </c>
      <c r="H2425" s="131">
        <v>1</v>
      </c>
      <c r="I2425" s="132"/>
      <c r="J2425" s="133">
        <f t="shared" si="130"/>
        <v>0</v>
      </c>
      <c r="K2425" s="129" t="s">
        <v>19</v>
      </c>
      <c r="L2425" s="32"/>
      <c r="M2425" s="134" t="s">
        <v>19</v>
      </c>
      <c r="N2425" s="135" t="s">
        <v>46</v>
      </c>
      <c r="P2425" s="136">
        <f t="shared" si="131"/>
        <v>0</v>
      </c>
      <c r="Q2425" s="136">
        <v>0</v>
      </c>
      <c r="R2425" s="136">
        <f t="shared" si="132"/>
        <v>0</v>
      </c>
      <c r="S2425" s="136">
        <v>0</v>
      </c>
      <c r="T2425" s="137">
        <f t="shared" si="133"/>
        <v>0</v>
      </c>
      <c r="AR2425" s="138" t="s">
        <v>172</v>
      </c>
      <c r="AT2425" s="138" t="s">
        <v>167</v>
      </c>
      <c r="AU2425" s="138" t="s">
        <v>84</v>
      </c>
      <c r="AY2425" s="17" t="s">
        <v>165</v>
      </c>
      <c r="BE2425" s="139">
        <f t="shared" si="134"/>
        <v>0</v>
      </c>
      <c r="BF2425" s="139">
        <f t="shared" si="135"/>
        <v>0</v>
      </c>
      <c r="BG2425" s="139">
        <f t="shared" si="136"/>
        <v>0</v>
      </c>
      <c r="BH2425" s="139">
        <f t="shared" si="137"/>
        <v>0</v>
      </c>
      <c r="BI2425" s="139">
        <f t="shared" si="138"/>
        <v>0</v>
      </c>
      <c r="BJ2425" s="17" t="s">
        <v>14</v>
      </c>
      <c r="BK2425" s="139">
        <f t="shared" si="139"/>
        <v>0</v>
      </c>
      <c r="BL2425" s="17" t="s">
        <v>172</v>
      </c>
      <c r="BM2425" s="138" t="s">
        <v>3413</v>
      </c>
    </row>
    <row r="2426" spans="2:65" s="1" customFormat="1" ht="16.5" customHeight="1">
      <c r="B2426" s="32"/>
      <c r="C2426" s="127" t="s">
        <v>3414</v>
      </c>
      <c r="D2426" s="127" t="s">
        <v>167</v>
      </c>
      <c r="E2426" s="128" t="s">
        <v>3415</v>
      </c>
      <c r="F2426" s="129" t="s">
        <v>3416</v>
      </c>
      <c r="G2426" s="130" t="s">
        <v>2699</v>
      </c>
      <c r="H2426" s="131">
        <v>2</v>
      </c>
      <c r="I2426" s="132"/>
      <c r="J2426" s="133">
        <f t="shared" si="130"/>
        <v>0</v>
      </c>
      <c r="K2426" s="129" t="s">
        <v>19</v>
      </c>
      <c r="L2426" s="32"/>
      <c r="M2426" s="134" t="s">
        <v>19</v>
      </c>
      <c r="N2426" s="135" t="s">
        <v>46</v>
      </c>
      <c r="P2426" s="136">
        <f t="shared" si="131"/>
        <v>0</v>
      </c>
      <c r="Q2426" s="136">
        <v>0</v>
      </c>
      <c r="R2426" s="136">
        <f t="shared" si="132"/>
        <v>0</v>
      </c>
      <c r="S2426" s="136">
        <v>0</v>
      </c>
      <c r="T2426" s="137">
        <f t="shared" si="133"/>
        <v>0</v>
      </c>
      <c r="AR2426" s="138" t="s">
        <v>172</v>
      </c>
      <c r="AT2426" s="138" t="s">
        <v>167</v>
      </c>
      <c r="AU2426" s="138" t="s">
        <v>84</v>
      </c>
      <c r="AY2426" s="17" t="s">
        <v>165</v>
      </c>
      <c r="BE2426" s="139">
        <f t="shared" si="134"/>
        <v>0</v>
      </c>
      <c r="BF2426" s="139">
        <f t="shared" si="135"/>
        <v>0</v>
      </c>
      <c r="BG2426" s="139">
        <f t="shared" si="136"/>
        <v>0</v>
      </c>
      <c r="BH2426" s="139">
        <f t="shared" si="137"/>
        <v>0</v>
      </c>
      <c r="BI2426" s="139">
        <f t="shared" si="138"/>
        <v>0</v>
      </c>
      <c r="BJ2426" s="17" t="s">
        <v>14</v>
      </c>
      <c r="BK2426" s="139">
        <f t="shared" si="139"/>
        <v>0</v>
      </c>
      <c r="BL2426" s="17" t="s">
        <v>172</v>
      </c>
      <c r="BM2426" s="138" t="s">
        <v>3417</v>
      </c>
    </row>
    <row r="2427" spans="2:65" s="1" customFormat="1" ht="16.5" customHeight="1">
      <c r="B2427" s="32"/>
      <c r="C2427" s="127" t="s">
        <v>3418</v>
      </c>
      <c r="D2427" s="127" t="s">
        <v>167</v>
      </c>
      <c r="E2427" s="128" t="s">
        <v>3419</v>
      </c>
      <c r="F2427" s="129" t="s">
        <v>3420</v>
      </c>
      <c r="G2427" s="130" t="s">
        <v>2699</v>
      </c>
      <c r="H2427" s="131">
        <v>22</v>
      </c>
      <c r="I2427" s="132"/>
      <c r="J2427" s="133">
        <f t="shared" si="130"/>
        <v>0</v>
      </c>
      <c r="K2427" s="129" t="s">
        <v>19</v>
      </c>
      <c r="L2427" s="32"/>
      <c r="M2427" s="134" t="s">
        <v>19</v>
      </c>
      <c r="N2427" s="135" t="s">
        <v>46</v>
      </c>
      <c r="P2427" s="136">
        <f t="shared" si="131"/>
        <v>0</v>
      </c>
      <c r="Q2427" s="136">
        <v>0</v>
      </c>
      <c r="R2427" s="136">
        <f t="shared" si="132"/>
        <v>0</v>
      </c>
      <c r="S2427" s="136">
        <v>0</v>
      </c>
      <c r="T2427" s="137">
        <f t="shared" si="133"/>
        <v>0</v>
      </c>
      <c r="AR2427" s="138" t="s">
        <v>172</v>
      </c>
      <c r="AT2427" s="138" t="s">
        <v>167</v>
      </c>
      <c r="AU2427" s="138" t="s">
        <v>84</v>
      </c>
      <c r="AY2427" s="17" t="s">
        <v>165</v>
      </c>
      <c r="BE2427" s="139">
        <f t="shared" si="134"/>
        <v>0</v>
      </c>
      <c r="BF2427" s="139">
        <f t="shared" si="135"/>
        <v>0</v>
      </c>
      <c r="BG2427" s="139">
        <f t="shared" si="136"/>
        <v>0</v>
      </c>
      <c r="BH2427" s="139">
        <f t="shared" si="137"/>
        <v>0</v>
      </c>
      <c r="BI2427" s="139">
        <f t="shared" si="138"/>
        <v>0</v>
      </c>
      <c r="BJ2427" s="17" t="s">
        <v>14</v>
      </c>
      <c r="BK2427" s="139">
        <f t="shared" si="139"/>
        <v>0</v>
      </c>
      <c r="BL2427" s="17" t="s">
        <v>172</v>
      </c>
      <c r="BM2427" s="138" t="s">
        <v>3421</v>
      </c>
    </row>
    <row r="2428" spans="2:65" s="1" customFormat="1" ht="24.15" customHeight="1">
      <c r="B2428" s="32"/>
      <c r="C2428" s="127" t="s">
        <v>3422</v>
      </c>
      <c r="D2428" s="127" t="s">
        <v>167</v>
      </c>
      <c r="E2428" s="128" t="s">
        <v>3423</v>
      </c>
      <c r="F2428" s="129" t="s">
        <v>3424</v>
      </c>
      <c r="G2428" s="130" t="s">
        <v>2699</v>
      </c>
      <c r="H2428" s="131">
        <v>1</v>
      </c>
      <c r="I2428" s="132"/>
      <c r="J2428" s="133">
        <f t="shared" si="130"/>
        <v>0</v>
      </c>
      <c r="K2428" s="129" t="s">
        <v>19</v>
      </c>
      <c r="L2428" s="32"/>
      <c r="M2428" s="134" t="s">
        <v>19</v>
      </c>
      <c r="N2428" s="135" t="s">
        <v>46</v>
      </c>
      <c r="P2428" s="136">
        <f t="shared" si="131"/>
        <v>0</v>
      </c>
      <c r="Q2428" s="136">
        <v>0</v>
      </c>
      <c r="R2428" s="136">
        <f t="shared" si="132"/>
        <v>0</v>
      </c>
      <c r="S2428" s="136">
        <v>0</v>
      </c>
      <c r="T2428" s="137">
        <f t="shared" si="133"/>
        <v>0</v>
      </c>
      <c r="AR2428" s="138" t="s">
        <v>172</v>
      </c>
      <c r="AT2428" s="138" t="s">
        <v>167</v>
      </c>
      <c r="AU2428" s="138" t="s">
        <v>84</v>
      </c>
      <c r="AY2428" s="17" t="s">
        <v>165</v>
      </c>
      <c r="BE2428" s="139">
        <f t="shared" si="134"/>
        <v>0</v>
      </c>
      <c r="BF2428" s="139">
        <f t="shared" si="135"/>
        <v>0</v>
      </c>
      <c r="BG2428" s="139">
        <f t="shared" si="136"/>
        <v>0</v>
      </c>
      <c r="BH2428" s="139">
        <f t="shared" si="137"/>
        <v>0</v>
      </c>
      <c r="BI2428" s="139">
        <f t="shared" si="138"/>
        <v>0</v>
      </c>
      <c r="BJ2428" s="17" t="s">
        <v>14</v>
      </c>
      <c r="BK2428" s="139">
        <f t="shared" si="139"/>
        <v>0</v>
      </c>
      <c r="BL2428" s="17" t="s">
        <v>172</v>
      </c>
      <c r="BM2428" s="138" t="s">
        <v>3425</v>
      </c>
    </row>
    <row r="2429" spans="2:65" s="1" customFormat="1" ht="24.15" customHeight="1">
      <c r="B2429" s="32"/>
      <c r="C2429" s="127" t="s">
        <v>3426</v>
      </c>
      <c r="D2429" s="127" t="s">
        <v>167</v>
      </c>
      <c r="E2429" s="128" t="s">
        <v>3427</v>
      </c>
      <c r="F2429" s="129" t="s">
        <v>3428</v>
      </c>
      <c r="G2429" s="130" t="s">
        <v>2699</v>
      </c>
      <c r="H2429" s="131">
        <v>1</v>
      </c>
      <c r="I2429" s="132"/>
      <c r="J2429" s="133">
        <f t="shared" si="130"/>
        <v>0</v>
      </c>
      <c r="K2429" s="129" t="s">
        <v>19</v>
      </c>
      <c r="L2429" s="32"/>
      <c r="M2429" s="134" t="s">
        <v>19</v>
      </c>
      <c r="N2429" s="135" t="s">
        <v>46</v>
      </c>
      <c r="P2429" s="136">
        <f t="shared" si="131"/>
        <v>0</v>
      </c>
      <c r="Q2429" s="136">
        <v>0</v>
      </c>
      <c r="R2429" s="136">
        <f t="shared" si="132"/>
        <v>0</v>
      </c>
      <c r="S2429" s="136">
        <v>0</v>
      </c>
      <c r="T2429" s="137">
        <f t="shared" si="133"/>
        <v>0</v>
      </c>
      <c r="AR2429" s="138" t="s">
        <v>172</v>
      </c>
      <c r="AT2429" s="138" t="s">
        <v>167</v>
      </c>
      <c r="AU2429" s="138" t="s">
        <v>84</v>
      </c>
      <c r="AY2429" s="17" t="s">
        <v>165</v>
      </c>
      <c r="BE2429" s="139">
        <f t="shared" si="134"/>
        <v>0</v>
      </c>
      <c r="BF2429" s="139">
        <f t="shared" si="135"/>
        <v>0</v>
      </c>
      <c r="BG2429" s="139">
        <f t="shared" si="136"/>
        <v>0</v>
      </c>
      <c r="BH2429" s="139">
        <f t="shared" si="137"/>
        <v>0</v>
      </c>
      <c r="BI2429" s="139">
        <f t="shared" si="138"/>
        <v>0</v>
      </c>
      <c r="BJ2429" s="17" t="s">
        <v>14</v>
      </c>
      <c r="BK2429" s="139">
        <f t="shared" si="139"/>
        <v>0</v>
      </c>
      <c r="BL2429" s="17" t="s">
        <v>172</v>
      </c>
      <c r="BM2429" s="138" t="s">
        <v>3429</v>
      </c>
    </row>
    <row r="2430" spans="2:65" s="1" customFormat="1" ht="24.15" customHeight="1">
      <c r="B2430" s="32"/>
      <c r="C2430" s="127" t="s">
        <v>3430</v>
      </c>
      <c r="D2430" s="127" t="s">
        <v>167</v>
      </c>
      <c r="E2430" s="128" t="s">
        <v>3431</v>
      </c>
      <c r="F2430" s="129" t="s">
        <v>3432</v>
      </c>
      <c r="G2430" s="130" t="s">
        <v>2699</v>
      </c>
      <c r="H2430" s="131">
        <v>2</v>
      </c>
      <c r="I2430" s="132"/>
      <c r="J2430" s="133">
        <f t="shared" si="130"/>
        <v>0</v>
      </c>
      <c r="K2430" s="129" t="s">
        <v>19</v>
      </c>
      <c r="L2430" s="32"/>
      <c r="M2430" s="134" t="s">
        <v>19</v>
      </c>
      <c r="N2430" s="135" t="s">
        <v>46</v>
      </c>
      <c r="P2430" s="136">
        <f t="shared" si="131"/>
        <v>0</v>
      </c>
      <c r="Q2430" s="136">
        <v>0</v>
      </c>
      <c r="R2430" s="136">
        <f t="shared" si="132"/>
        <v>0</v>
      </c>
      <c r="S2430" s="136">
        <v>0</v>
      </c>
      <c r="T2430" s="137">
        <f t="shared" si="133"/>
        <v>0</v>
      </c>
      <c r="AR2430" s="138" t="s">
        <v>172</v>
      </c>
      <c r="AT2430" s="138" t="s">
        <v>167</v>
      </c>
      <c r="AU2430" s="138" t="s">
        <v>84</v>
      </c>
      <c r="AY2430" s="17" t="s">
        <v>165</v>
      </c>
      <c r="BE2430" s="139">
        <f t="shared" si="134"/>
        <v>0</v>
      </c>
      <c r="BF2430" s="139">
        <f t="shared" si="135"/>
        <v>0</v>
      </c>
      <c r="BG2430" s="139">
        <f t="shared" si="136"/>
        <v>0</v>
      </c>
      <c r="BH2430" s="139">
        <f t="shared" si="137"/>
        <v>0</v>
      </c>
      <c r="BI2430" s="139">
        <f t="shared" si="138"/>
        <v>0</v>
      </c>
      <c r="BJ2430" s="17" t="s">
        <v>14</v>
      </c>
      <c r="BK2430" s="139">
        <f t="shared" si="139"/>
        <v>0</v>
      </c>
      <c r="BL2430" s="17" t="s">
        <v>172</v>
      </c>
      <c r="BM2430" s="138" t="s">
        <v>3433</v>
      </c>
    </row>
    <row r="2431" spans="2:65" s="1" customFormat="1" ht="16.5" customHeight="1">
      <c r="B2431" s="32"/>
      <c r="C2431" s="127" t="s">
        <v>3434</v>
      </c>
      <c r="D2431" s="127" t="s">
        <v>167</v>
      </c>
      <c r="E2431" s="128" t="s">
        <v>3435</v>
      </c>
      <c r="F2431" s="129" t="s">
        <v>3294</v>
      </c>
      <c r="G2431" s="130" t="s">
        <v>700</v>
      </c>
      <c r="H2431" s="131">
        <v>1973</v>
      </c>
      <c r="I2431" s="132"/>
      <c r="J2431" s="133">
        <f t="shared" si="130"/>
        <v>0</v>
      </c>
      <c r="K2431" s="129" t="s">
        <v>19</v>
      </c>
      <c r="L2431" s="32"/>
      <c r="M2431" s="134" t="s">
        <v>19</v>
      </c>
      <c r="N2431" s="135" t="s">
        <v>46</v>
      </c>
      <c r="P2431" s="136">
        <f t="shared" si="131"/>
        <v>0</v>
      </c>
      <c r="Q2431" s="136">
        <v>0</v>
      </c>
      <c r="R2431" s="136">
        <f t="shared" si="132"/>
        <v>0</v>
      </c>
      <c r="S2431" s="136">
        <v>0</v>
      </c>
      <c r="T2431" s="137">
        <f t="shared" si="133"/>
        <v>0</v>
      </c>
      <c r="AR2431" s="138" t="s">
        <v>172</v>
      </c>
      <c r="AT2431" s="138" t="s">
        <v>167</v>
      </c>
      <c r="AU2431" s="138" t="s">
        <v>84</v>
      </c>
      <c r="AY2431" s="17" t="s">
        <v>165</v>
      </c>
      <c r="BE2431" s="139">
        <f t="shared" si="134"/>
        <v>0</v>
      </c>
      <c r="BF2431" s="139">
        <f t="shared" si="135"/>
        <v>0</v>
      </c>
      <c r="BG2431" s="139">
        <f t="shared" si="136"/>
        <v>0</v>
      </c>
      <c r="BH2431" s="139">
        <f t="shared" si="137"/>
        <v>0</v>
      </c>
      <c r="BI2431" s="139">
        <f t="shared" si="138"/>
        <v>0</v>
      </c>
      <c r="BJ2431" s="17" t="s">
        <v>14</v>
      </c>
      <c r="BK2431" s="139">
        <f t="shared" si="139"/>
        <v>0</v>
      </c>
      <c r="BL2431" s="17" t="s">
        <v>172</v>
      </c>
      <c r="BM2431" s="138" t="s">
        <v>3436</v>
      </c>
    </row>
    <row r="2432" spans="2:65" s="1" customFormat="1" ht="21.75" customHeight="1">
      <c r="B2432" s="32"/>
      <c r="C2432" s="127" t="s">
        <v>3437</v>
      </c>
      <c r="D2432" s="127" t="s">
        <v>167</v>
      </c>
      <c r="E2432" s="128" t="s">
        <v>3438</v>
      </c>
      <c r="F2432" s="129" t="s">
        <v>3286</v>
      </c>
      <c r="G2432" s="130" t="s">
        <v>700</v>
      </c>
      <c r="H2432" s="131">
        <v>973</v>
      </c>
      <c r="I2432" s="132"/>
      <c r="J2432" s="133">
        <f t="shared" si="130"/>
        <v>0</v>
      </c>
      <c r="K2432" s="129" t="s">
        <v>19</v>
      </c>
      <c r="L2432" s="32"/>
      <c r="M2432" s="134" t="s">
        <v>19</v>
      </c>
      <c r="N2432" s="135" t="s">
        <v>46</v>
      </c>
      <c r="P2432" s="136">
        <f t="shared" si="131"/>
        <v>0</v>
      </c>
      <c r="Q2432" s="136">
        <v>0</v>
      </c>
      <c r="R2432" s="136">
        <f t="shared" si="132"/>
        <v>0</v>
      </c>
      <c r="S2432" s="136">
        <v>0</v>
      </c>
      <c r="T2432" s="137">
        <f t="shared" si="133"/>
        <v>0</v>
      </c>
      <c r="AR2432" s="138" t="s">
        <v>172</v>
      </c>
      <c r="AT2432" s="138" t="s">
        <v>167</v>
      </c>
      <c r="AU2432" s="138" t="s">
        <v>84</v>
      </c>
      <c r="AY2432" s="17" t="s">
        <v>165</v>
      </c>
      <c r="BE2432" s="139">
        <f t="shared" si="134"/>
        <v>0</v>
      </c>
      <c r="BF2432" s="139">
        <f t="shared" si="135"/>
        <v>0</v>
      </c>
      <c r="BG2432" s="139">
        <f t="shared" si="136"/>
        <v>0</v>
      </c>
      <c r="BH2432" s="139">
        <f t="shared" si="137"/>
        <v>0</v>
      </c>
      <c r="BI2432" s="139">
        <f t="shared" si="138"/>
        <v>0</v>
      </c>
      <c r="BJ2432" s="17" t="s">
        <v>14</v>
      </c>
      <c r="BK2432" s="139">
        <f t="shared" si="139"/>
        <v>0</v>
      </c>
      <c r="BL2432" s="17" t="s">
        <v>172</v>
      </c>
      <c r="BM2432" s="138" t="s">
        <v>3439</v>
      </c>
    </row>
    <row r="2433" spans="2:65" s="1" customFormat="1" ht="16.5" customHeight="1">
      <c r="B2433" s="32"/>
      <c r="C2433" s="127" t="s">
        <v>3440</v>
      </c>
      <c r="D2433" s="127" t="s">
        <v>167</v>
      </c>
      <c r="E2433" s="128" t="s">
        <v>3441</v>
      </c>
      <c r="F2433" s="129" t="s">
        <v>3290</v>
      </c>
      <c r="G2433" s="130" t="s">
        <v>700</v>
      </c>
      <c r="H2433" s="131">
        <v>60</v>
      </c>
      <c r="I2433" s="132"/>
      <c r="J2433" s="133">
        <f t="shared" si="130"/>
        <v>0</v>
      </c>
      <c r="K2433" s="129" t="s">
        <v>19</v>
      </c>
      <c r="L2433" s="32"/>
      <c r="M2433" s="134" t="s">
        <v>19</v>
      </c>
      <c r="N2433" s="135" t="s">
        <v>46</v>
      </c>
      <c r="P2433" s="136">
        <f t="shared" si="131"/>
        <v>0</v>
      </c>
      <c r="Q2433" s="136">
        <v>0</v>
      </c>
      <c r="R2433" s="136">
        <f t="shared" si="132"/>
        <v>0</v>
      </c>
      <c r="S2433" s="136">
        <v>0</v>
      </c>
      <c r="T2433" s="137">
        <f t="shared" si="133"/>
        <v>0</v>
      </c>
      <c r="AR2433" s="138" t="s">
        <v>172</v>
      </c>
      <c r="AT2433" s="138" t="s">
        <v>167</v>
      </c>
      <c r="AU2433" s="138" t="s">
        <v>84</v>
      </c>
      <c r="AY2433" s="17" t="s">
        <v>165</v>
      </c>
      <c r="BE2433" s="139">
        <f t="shared" si="134"/>
        <v>0</v>
      </c>
      <c r="BF2433" s="139">
        <f t="shared" si="135"/>
        <v>0</v>
      </c>
      <c r="BG2433" s="139">
        <f t="shared" si="136"/>
        <v>0</v>
      </c>
      <c r="BH2433" s="139">
        <f t="shared" si="137"/>
        <v>0</v>
      </c>
      <c r="BI2433" s="139">
        <f t="shared" si="138"/>
        <v>0</v>
      </c>
      <c r="BJ2433" s="17" t="s">
        <v>14</v>
      </c>
      <c r="BK2433" s="139">
        <f t="shared" si="139"/>
        <v>0</v>
      </c>
      <c r="BL2433" s="17" t="s">
        <v>172</v>
      </c>
      <c r="BM2433" s="138" t="s">
        <v>3442</v>
      </c>
    </row>
    <row r="2434" spans="2:65" s="1" customFormat="1" ht="16.5" customHeight="1">
      <c r="B2434" s="32"/>
      <c r="C2434" s="127" t="s">
        <v>3443</v>
      </c>
      <c r="D2434" s="127" t="s">
        <v>167</v>
      </c>
      <c r="E2434" s="128" t="s">
        <v>3444</v>
      </c>
      <c r="F2434" s="129" t="s">
        <v>3445</v>
      </c>
      <c r="G2434" s="130" t="s">
        <v>2699</v>
      </c>
      <c r="H2434" s="131">
        <v>240</v>
      </c>
      <c r="I2434" s="132"/>
      <c r="J2434" s="133">
        <f t="shared" si="130"/>
        <v>0</v>
      </c>
      <c r="K2434" s="129" t="s">
        <v>19</v>
      </c>
      <c r="L2434" s="32"/>
      <c r="M2434" s="134" t="s">
        <v>19</v>
      </c>
      <c r="N2434" s="135" t="s">
        <v>46</v>
      </c>
      <c r="P2434" s="136">
        <f t="shared" si="131"/>
        <v>0</v>
      </c>
      <c r="Q2434" s="136">
        <v>0</v>
      </c>
      <c r="R2434" s="136">
        <f t="shared" si="132"/>
        <v>0</v>
      </c>
      <c r="S2434" s="136">
        <v>0</v>
      </c>
      <c r="T2434" s="137">
        <f t="shared" si="133"/>
        <v>0</v>
      </c>
      <c r="AR2434" s="138" t="s">
        <v>172</v>
      </c>
      <c r="AT2434" s="138" t="s">
        <v>167</v>
      </c>
      <c r="AU2434" s="138" t="s">
        <v>84</v>
      </c>
      <c r="AY2434" s="17" t="s">
        <v>165</v>
      </c>
      <c r="BE2434" s="139">
        <f t="shared" si="134"/>
        <v>0</v>
      </c>
      <c r="BF2434" s="139">
        <f t="shared" si="135"/>
        <v>0</v>
      </c>
      <c r="BG2434" s="139">
        <f t="shared" si="136"/>
        <v>0</v>
      </c>
      <c r="BH2434" s="139">
        <f t="shared" si="137"/>
        <v>0</v>
      </c>
      <c r="BI2434" s="139">
        <f t="shared" si="138"/>
        <v>0</v>
      </c>
      <c r="BJ2434" s="17" t="s">
        <v>14</v>
      </c>
      <c r="BK2434" s="139">
        <f t="shared" si="139"/>
        <v>0</v>
      </c>
      <c r="BL2434" s="17" t="s">
        <v>172</v>
      </c>
      <c r="BM2434" s="138" t="s">
        <v>3446</v>
      </c>
    </row>
    <row r="2435" spans="2:65" s="1" customFormat="1" ht="16.5" customHeight="1">
      <c r="B2435" s="32"/>
      <c r="C2435" s="127" t="s">
        <v>3447</v>
      </c>
      <c r="D2435" s="127" t="s">
        <v>167</v>
      </c>
      <c r="E2435" s="128" t="s">
        <v>3448</v>
      </c>
      <c r="F2435" s="129" t="s">
        <v>3449</v>
      </c>
      <c r="G2435" s="130" t="s">
        <v>2699</v>
      </c>
      <c r="H2435" s="131">
        <v>22</v>
      </c>
      <c r="I2435" s="132"/>
      <c r="J2435" s="133">
        <f t="shared" si="130"/>
        <v>0</v>
      </c>
      <c r="K2435" s="129" t="s">
        <v>19</v>
      </c>
      <c r="L2435" s="32"/>
      <c r="M2435" s="134" t="s">
        <v>19</v>
      </c>
      <c r="N2435" s="135" t="s">
        <v>46</v>
      </c>
      <c r="P2435" s="136">
        <f t="shared" si="131"/>
        <v>0</v>
      </c>
      <c r="Q2435" s="136">
        <v>0</v>
      </c>
      <c r="R2435" s="136">
        <f t="shared" si="132"/>
        <v>0</v>
      </c>
      <c r="S2435" s="136">
        <v>0</v>
      </c>
      <c r="T2435" s="137">
        <f t="shared" si="133"/>
        <v>0</v>
      </c>
      <c r="AR2435" s="138" t="s">
        <v>172</v>
      </c>
      <c r="AT2435" s="138" t="s">
        <v>167</v>
      </c>
      <c r="AU2435" s="138" t="s">
        <v>84</v>
      </c>
      <c r="AY2435" s="17" t="s">
        <v>165</v>
      </c>
      <c r="BE2435" s="139">
        <f t="shared" si="134"/>
        <v>0</v>
      </c>
      <c r="BF2435" s="139">
        <f t="shared" si="135"/>
        <v>0</v>
      </c>
      <c r="BG2435" s="139">
        <f t="shared" si="136"/>
        <v>0</v>
      </c>
      <c r="BH2435" s="139">
        <f t="shared" si="137"/>
        <v>0</v>
      </c>
      <c r="BI2435" s="139">
        <f t="shared" si="138"/>
        <v>0</v>
      </c>
      <c r="BJ2435" s="17" t="s">
        <v>14</v>
      </c>
      <c r="BK2435" s="139">
        <f t="shared" si="139"/>
        <v>0</v>
      </c>
      <c r="BL2435" s="17" t="s">
        <v>172</v>
      </c>
      <c r="BM2435" s="138" t="s">
        <v>3450</v>
      </c>
    </row>
    <row r="2436" spans="2:65" s="11" customFormat="1" ht="22.95" customHeight="1">
      <c r="B2436" s="115"/>
      <c r="D2436" s="116" t="s">
        <v>74</v>
      </c>
      <c r="E2436" s="125" t="s">
        <v>3451</v>
      </c>
      <c r="F2436" s="125" t="s">
        <v>3452</v>
      </c>
      <c r="I2436" s="118"/>
      <c r="J2436" s="126">
        <f>BK2436</f>
        <v>0</v>
      </c>
      <c r="L2436" s="115"/>
      <c r="M2436" s="120"/>
      <c r="P2436" s="121">
        <f>SUM(P2437:P2455)</f>
        <v>0</v>
      </c>
      <c r="R2436" s="121">
        <f>SUM(R2437:R2455)</f>
        <v>0</v>
      </c>
      <c r="T2436" s="122">
        <f>SUM(T2437:T2455)</f>
        <v>0</v>
      </c>
      <c r="AR2436" s="116" t="s">
        <v>84</v>
      </c>
      <c r="AT2436" s="123" t="s">
        <v>74</v>
      </c>
      <c r="AU2436" s="123" t="s">
        <v>14</v>
      </c>
      <c r="AY2436" s="116" t="s">
        <v>165</v>
      </c>
      <c r="BK2436" s="124">
        <f>SUM(BK2437:BK2455)</f>
        <v>0</v>
      </c>
    </row>
    <row r="2437" spans="2:65" s="1" customFormat="1" ht="16.5" customHeight="1">
      <c r="B2437" s="32"/>
      <c r="C2437" s="127" t="s">
        <v>3453</v>
      </c>
      <c r="D2437" s="127" t="s">
        <v>167</v>
      </c>
      <c r="E2437" s="128" t="s">
        <v>3454</v>
      </c>
      <c r="F2437" s="129" t="s">
        <v>3455</v>
      </c>
      <c r="G2437" s="130" t="s">
        <v>700</v>
      </c>
      <c r="H2437" s="131">
        <v>115</v>
      </c>
      <c r="I2437" s="132"/>
      <c r="J2437" s="133">
        <f t="shared" ref="J2437:J2455" si="140">ROUND(I2437*H2437,2)</f>
        <v>0</v>
      </c>
      <c r="K2437" s="129" t="s">
        <v>19</v>
      </c>
      <c r="L2437" s="32"/>
      <c r="M2437" s="134" t="s">
        <v>19</v>
      </c>
      <c r="N2437" s="135" t="s">
        <v>46</v>
      </c>
      <c r="P2437" s="136">
        <f t="shared" ref="P2437:P2455" si="141">O2437*H2437</f>
        <v>0</v>
      </c>
      <c r="Q2437" s="136">
        <v>0</v>
      </c>
      <c r="R2437" s="136">
        <f t="shared" ref="R2437:R2455" si="142">Q2437*H2437</f>
        <v>0</v>
      </c>
      <c r="S2437" s="136">
        <v>0</v>
      </c>
      <c r="T2437" s="137">
        <f t="shared" ref="T2437:T2455" si="143">S2437*H2437</f>
        <v>0</v>
      </c>
      <c r="AR2437" s="138" t="s">
        <v>172</v>
      </c>
      <c r="AT2437" s="138" t="s">
        <v>167</v>
      </c>
      <c r="AU2437" s="138" t="s">
        <v>84</v>
      </c>
      <c r="AY2437" s="17" t="s">
        <v>165</v>
      </c>
      <c r="BE2437" s="139">
        <f t="shared" ref="BE2437:BE2455" si="144">IF(N2437="základní",J2437,0)</f>
        <v>0</v>
      </c>
      <c r="BF2437" s="139">
        <f t="shared" ref="BF2437:BF2455" si="145">IF(N2437="snížená",J2437,0)</f>
        <v>0</v>
      </c>
      <c r="BG2437" s="139">
        <f t="shared" ref="BG2437:BG2455" si="146">IF(N2437="zákl. přenesená",J2437,0)</f>
        <v>0</v>
      </c>
      <c r="BH2437" s="139">
        <f t="shared" ref="BH2437:BH2455" si="147">IF(N2437="sníž. přenesená",J2437,0)</f>
        <v>0</v>
      </c>
      <c r="BI2437" s="139">
        <f t="shared" ref="BI2437:BI2455" si="148">IF(N2437="nulová",J2437,0)</f>
        <v>0</v>
      </c>
      <c r="BJ2437" s="17" t="s">
        <v>14</v>
      </c>
      <c r="BK2437" s="139">
        <f t="shared" ref="BK2437:BK2455" si="149">ROUND(I2437*H2437,2)</f>
        <v>0</v>
      </c>
      <c r="BL2437" s="17" t="s">
        <v>172</v>
      </c>
      <c r="BM2437" s="138" t="s">
        <v>3456</v>
      </c>
    </row>
    <row r="2438" spans="2:65" s="1" customFormat="1" ht="16.5" customHeight="1">
      <c r="B2438" s="32"/>
      <c r="C2438" s="127" t="s">
        <v>3457</v>
      </c>
      <c r="D2438" s="127" t="s">
        <v>167</v>
      </c>
      <c r="E2438" s="128" t="s">
        <v>3297</v>
      </c>
      <c r="F2438" s="129" t="s">
        <v>3298</v>
      </c>
      <c r="G2438" s="130" t="s">
        <v>2699</v>
      </c>
      <c r="H2438" s="131">
        <v>1</v>
      </c>
      <c r="I2438" s="132"/>
      <c r="J2438" s="133">
        <f t="shared" si="140"/>
        <v>0</v>
      </c>
      <c r="K2438" s="129" t="s">
        <v>19</v>
      </c>
      <c r="L2438" s="32"/>
      <c r="M2438" s="134" t="s">
        <v>19</v>
      </c>
      <c r="N2438" s="135" t="s">
        <v>46</v>
      </c>
      <c r="P2438" s="136">
        <f t="shared" si="141"/>
        <v>0</v>
      </c>
      <c r="Q2438" s="136">
        <v>0</v>
      </c>
      <c r="R2438" s="136">
        <f t="shared" si="142"/>
        <v>0</v>
      </c>
      <c r="S2438" s="136">
        <v>0</v>
      </c>
      <c r="T2438" s="137">
        <f t="shared" si="143"/>
        <v>0</v>
      </c>
      <c r="AR2438" s="138" t="s">
        <v>172</v>
      </c>
      <c r="AT2438" s="138" t="s">
        <v>167</v>
      </c>
      <c r="AU2438" s="138" t="s">
        <v>84</v>
      </c>
      <c r="AY2438" s="17" t="s">
        <v>165</v>
      </c>
      <c r="BE2438" s="139">
        <f t="shared" si="144"/>
        <v>0</v>
      </c>
      <c r="BF2438" s="139">
        <f t="shared" si="145"/>
        <v>0</v>
      </c>
      <c r="BG2438" s="139">
        <f t="shared" si="146"/>
        <v>0</v>
      </c>
      <c r="BH2438" s="139">
        <f t="shared" si="147"/>
        <v>0</v>
      </c>
      <c r="BI2438" s="139">
        <f t="shared" si="148"/>
        <v>0</v>
      </c>
      <c r="BJ2438" s="17" t="s">
        <v>14</v>
      </c>
      <c r="BK2438" s="139">
        <f t="shared" si="149"/>
        <v>0</v>
      </c>
      <c r="BL2438" s="17" t="s">
        <v>172</v>
      </c>
      <c r="BM2438" s="138" t="s">
        <v>3458</v>
      </c>
    </row>
    <row r="2439" spans="2:65" s="1" customFormat="1" ht="16.5" customHeight="1">
      <c r="B2439" s="32"/>
      <c r="C2439" s="127" t="s">
        <v>3459</v>
      </c>
      <c r="D2439" s="127" t="s">
        <v>167</v>
      </c>
      <c r="E2439" s="128" t="s">
        <v>3460</v>
      </c>
      <c r="F2439" s="129" t="s">
        <v>3461</v>
      </c>
      <c r="G2439" s="130" t="s">
        <v>2699</v>
      </c>
      <c r="H2439" s="131">
        <v>1</v>
      </c>
      <c r="I2439" s="132"/>
      <c r="J2439" s="133">
        <f t="shared" si="140"/>
        <v>0</v>
      </c>
      <c r="K2439" s="129" t="s">
        <v>19</v>
      </c>
      <c r="L2439" s="32"/>
      <c r="M2439" s="134" t="s">
        <v>19</v>
      </c>
      <c r="N2439" s="135" t="s">
        <v>46</v>
      </c>
      <c r="P2439" s="136">
        <f t="shared" si="141"/>
        <v>0</v>
      </c>
      <c r="Q2439" s="136">
        <v>0</v>
      </c>
      <c r="R2439" s="136">
        <f t="shared" si="142"/>
        <v>0</v>
      </c>
      <c r="S2439" s="136">
        <v>0</v>
      </c>
      <c r="T2439" s="137">
        <f t="shared" si="143"/>
        <v>0</v>
      </c>
      <c r="AR2439" s="138" t="s">
        <v>172</v>
      </c>
      <c r="AT2439" s="138" t="s">
        <v>167</v>
      </c>
      <c r="AU2439" s="138" t="s">
        <v>84</v>
      </c>
      <c r="AY2439" s="17" t="s">
        <v>165</v>
      </c>
      <c r="BE2439" s="139">
        <f t="shared" si="144"/>
        <v>0</v>
      </c>
      <c r="BF2439" s="139">
        <f t="shared" si="145"/>
        <v>0</v>
      </c>
      <c r="BG2439" s="139">
        <f t="shared" si="146"/>
        <v>0</v>
      </c>
      <c r="BH2439" s="139">
        <f t="shared" si="147"/>
        <v>0</v>
      </c>
      <c r="BI2439" s="139">
        <f t="shared" si="148"/>
        <v>0</v>
      </c>
      <c r="BJ2439" s="17" t="s">
        <v>14</v>
      </c>
      <c r="BK2439" s="139">
        <f t="shared" si="149"/>
        <v>0</v>
      </c>
      <c r="BL2439" s="17" t="s">
        <v>172</v>
      </c>
      <c r="BM2439" s="138" t="s">
        <v>3462</v>
      </c>
    </row>
    <row r="2440" spans="2:65" s="1" customFormat="1" ht="24.15" customHeight="1">
      <c r="B2440" s="32"/>
      <c r="C2440" s="127" t="s">
        <v>3463</v>
      </c>
      <c r="D2440" s="127" t="s">
        <v>167</v>
      </c>
      <c r="E2440" s="128" t="s">
        <v>3464</v>
      </c>
      <c r="F2440" s="129" t="s">
        <v>3465</v>
      </c>
      <c r="G2440" s="130" t="s">
        <v>2699</v>
      </c>
      <c r="H2440" s="131">
        <v>1</v>
      </c>
      <c r="I2440" s="132"/>
      <c r="J2440" s="133">
        <f t="shared" si="140"/>
        <v>0</v>
      </c>
      <c r="K2440" s="129" t="s">
        <v>19</v>
      </c>
      <c r="L2440" s="32"/>
      <c r="M2440" s="134" t="s">
        <v>19</v>
      </c>
      <c r="N2440" s="135" t="s">
        <v>46</v>
      </c>
      <c r="P2440" s="136">
        <f t="shared" si="141"/>
        <v>0</v>
      </c>
      <c r="Q2440" s="136">
        <v>0</v>
      </c>
      <c r="R2440" s="136">
        <f t="shared" si="142"/>
        <v>0</v>
      </c>
      <c r="S2440" s="136">
        <v>0</v>
      </c>
      <c r="T2440" s="137">
        <f t="shared" si="143"/>
        <v>0</v>
      </c>
      <c r="AR2440" s="138" t="s">
        <v>172</v>
      </c>
      <c r="AT2440" s="138" t="s">
        <v>167</v>
      </c>
      <c r="AU2440" s="138" t="s">
        <v>84</v>
      </c>
      <c r="AY2440" s="17" t="s">
        <v>165</v>
      </c>
      <c r="BE2440" s="139">
        <f t="shared" si="144"/>
        <v>0</v>
      </c>
      <c r="BF2440" s="139">
        <f t="shared" si="145"/>
        <v>0</v>
      </c>
      <c r="BG2440" s="139">
        <f t="shared" si="146"/>
        <v>0</v>
      </c>
      <c r="BH2440" s="139">
        <f t="shared" si="147"/>
        <v>0</v>
      </c>
      <c r="BI2440" s="139">
        <f t="shared" si="148"/>
        <v>0</v>
      </c>
      <c r="BJ2440" s="17" t="s">
        <v>14</v>
      </c>
      <c r="BK2440" s="139">
        <f t="shared" si="149"/>
        <v>0</v>
      </c>
      <c r="BL2440" s="17" t="s">
        <v>172</v>
      </c>
      <c r="BM2440" s="138" t="s">
        <v>3466</v>
      </c>
    </row>
    <row r="2441" spans="2:65" s="1" customFormat="1" ht="16.5" customHeight="1">
      <c r="B2441" s="32"/>
      <c r="C2441" s="127" t="s">
        <v>3467</v>
      </c>
      <c r="D2441" s="127" t="s">
        <v>167</v>
      </c>
      <c r="E2441" s="128" t="s">
        <v>3468</v>
      </c>
      <c r="F2441" s="129" t="s">
        <v>3469</v>
      </c>
      <c r="G2441" s="130" t="s">
        <v>2699</v>
      </c>
      <c r="H2441" s="131">
        <v>12</v>
      </c>
      <c r="I2441" s="132"/>
      <c r="J2441" s="133">
        <f t="shared" si="140"/>
        <v>0</v>
      </c>
      <c r="K2441" s="129" t="s">
        <v>19</v>
      </c>
      <c r="L2441" s="32"/>
      <c r="M2441" s="134" t="s">
        <v>19</v>
      </c>
      <c r="N2441" s="135" t="s">
        <v>46</v>
      </c>
      <c r="P2441" s="136">
        <f t="shared" si="141"/>
        <v>0</v>
      </c>
      <c r="Q2441" s="136">
        <v>0</v>
      </c>
      <c r="R2441" s="136">
        <f t="shared" si="142"/>
        <v>0</v>
      </c>
      <c r="S2441" s="136">
        <v>0</v>
      </c>
      <c r="T2441" s="137">
        <f t="shared" si="143"/>
        <v>0</v>
      </c>
      <c r="AR2441" s="138" t="s">
        <v>172</v>
      </c>
      <c r="AT2441" s="138" t="s">
        <v>167</v>
      </c>
      <c r="AU2441" s="138" t="s">
        <v>84</v>
      </c>
      <c r="AY2441" s="17" t="s">
        <v>165</v>
      </c>
      <c r="BE2441" s="139">
        <f t="shared" si="144"/>
        <v>0</v>
      </c>
      <c r="BF2441" s="139">
        <f t="shared" si="145"/>
        <v>0</v>
      </c>
      <c r="BG2441" s="139">
        <f t="shared" si="146"/>
        <v>0</v>
      </c>
      <c r="BH2441" s="139">
        <f t="shared" si="147"/>
        <v>0</v>
      </c>
      <c r="BI2441" s="139">
        <f t="shared" si="148"/>
        <v>0</v>
      </c>
      <c r="BJ2441" s="17" t="s">
        <v>14</v>
      </c>
      <c r="BK2441" s="139">
        <f t="shared" si="149"/>
        <v>0</v>
      </c>
      <c r="BL2441" s="17" t="s">
        <v>172</v>
      </c>
      <c r="BM2441" s="138" t="s">
        <v>3470</v>
      </c>
    </row>
    <row r="2442" spans="2:65" s="1" customFormat="1" ht="21.75" customHeight="1">
      <c r="B2442" s="32"/>
      <c r="C2442" s="127" t="s">
        <v>3471</v>
      </c>
      <c r="D2442" s="127" t="s">
        <v>167</v>
      </c>
      <c r="E2442" s="128" t="s">
        <v>3472</v>
      </c>
      <c r="F2442" s="129" t="s">
        <v>3473</v>
      </c>
      <c r="G2442" s="130" t="s">
        <v>2699</v>
      </c>
      <c r="H2442" s="131">
        <v>6</v>
      </c>
      <c r="I2442" s="132"/>
      <c r="J2442" s="133">
        <f t="shared" si="140"/>
        <v>0</v>
      </c>
      <c r="K2442" s="129" t="s">
        <v>19</v>
      </c>
      <c r="L2442" s="32"/>
      <c r="M2442" s="134" t="s">
        <v>19</v>
      </c>
      <c r="N2442" s="135" t="s">
        <v>46</v>
      </c>
      <c r="P2442" s="136">
        <f t="shared" si="141"/>
        <v>0</v>
      </c>
      <c r="Q2442" s="136">
        <v>0</v>
      </c>
      <c r="R2442" s="136">
        <f t="shared" si="142"/>
        <v>0</v>
      </c>
      <c r="S2442" s="136">
        <v>0</v>
      </c>
      <c r="T2442" s="137">
        <f t="shared" si="143"/>
        <v>0</v>
      </c>
      <c r="AR2442" s="138" t="s">
        <v>172</v>
      </c>
      <c r="AT2442" s="138" t="s">
        <v>167</v>
      </c>
      <c r="AU2442" s="138" t="s">
        <v>84</v>
      </c>
      <c r="AY2442" s="17" t="s">
        <v>165</v>
      </c>
      <c r="BE2442" s="139">
        <f t="shared" si="144"/>
        <v>0</v>
      </c>
      <c r="BF2442" s="139">
        <f t="shared" si="145"/>
        <v>0</v>
      </c>
      <c r="BG2442" s="139">
        <f t="shared" si="146"/>
        <v>0</v>
      </c>
      <c r="BH2442" s="139">
        <f t="shared" si="147"/>
        <v>0</v>
      </c>
      <c r="BI2442" s="139">
        <f t="shared" si="148"/>
        <v>0</v>
      </c>
      <c r="BJ2442" s="17" t="s">
        <v>14</v>
      </c>
      <c r="BK2442" s="139">
        <f t="shared" si="149"/>
        <v>0</v>
      </c>
      <c r="BL2442" s="17" t="s">
        <v>172</v>
      </c>
      <c r="BM2442" s="138" t="s">
        <v>3474</v>
      </c>
    </row>
    <row r="2443" spans="2:65" s="1" customFormat="1" ht="24.15" customHeight="1">
      <c r="B2443" s="32"/>
      <c r="C2443" s="127" t="s">
        <v>3475</v>
      </c>
      <c r="D2443" s="127" t="s">
        <v>167</v>
      </c>
      <c r="E2443" s="128" t="s">
        <v>3476</v>
      </c>
      <c r="F2443" s="129" t="s">
        <v>3477</v>
      </c>
      <c r="G2443" s="130" t="s">
        <v>2699</v>
      </c>
      <c r="H2443" s="131">
        <v>6</v>
      </c>
      <c r="I2443" s="132"/>
      <c r="J2443" s="133">
        <f t="shared" si="140"/>
        <v>0</v>
      </c>
      <c r="K2443" s="129" t="s">
        <v>19</v>
      </c>
      <c r="L2443" s="32"/>
      <c r="M2443" s="134" t="s">
        <v>19</v>
      </c>
      <c r="N2443" s="135" t="s">
        <v>46</v>
      </c>
      <c r="P2443" s="136">
        <f t="shared" si="141"/>
        <v>0</v>
      </c>
      <c r="Q2443" s="136">
        <v>0</v>
      </c>
      <c r="R2443" s="136">
        <f t="shared" si="142"/>
        <v>0</v>
      </c>
      <c r="S2443" s="136">
        <v>0</v>
      </c>
      <c r="T2443" s="137">
        <f t="shared" si="143"/>
        <v>0</v>
      </c>
      <c r="AR2443" s="138" t="s">
        <v>172</v>
      </c>
      <c r="AT2443" s="138" t="s">
        <v>167</v>
      </c>
      <c r="AU2443" s="138" t="s">
        <v>84</v>
      </c>
      <c r="AY2443" s="17" t="s">
        <v>165</v>
      </c>
      <c r="BE2443" s="139">
        <f t="shared" si="144"/>
        <v>0</v>
      </c>
      <c r="BF2443" s="139">
        <f t="shared" si="145"/>
        <v>0</v>
      </c>
      <c r="BG2443" s="139">
        <f t="shared" si="146"/>
        <v>0</v>
      </c>
      <c r="BH2443" s="139">
        <f t="shared" si="147"/>
        <v>0</v>
      </c>
      <c r="BI2443" s="139">
        <f t="shared" si="148"/>
        <v>0</v>
      </c>
      <c r="BJ2443" s="17" t="s">
        <v>14</v>
      </c>
      <c r="BK2443" s="139">
        <f t="shared" si="149"/>
        <v>0</v>
      </c>
      <c r="BL2443" s="17" t="s">
        <v>172</v>
      </c>
      <c r="BM2443" s="138" t="s">
        <v>3478</v>
      </c>
    </row>
    <row r="2444" spans="2:65" s="1" customFormat="1" ht="24.15" customHeight="1">
      <c r="B2444" s="32"/>
      <c r="C2444" s="127" t="s">
        <v>3479</v>
      </c>
      <c r="D2444" s="127" t="s">
        <v>167</v>
      </c>
      <c r="E2444" s="128" t="s">
        <v>3480</v>
      </c>
      <c r="F2444" s="129" t="s">
        <v>3481</v>
      </c>
      <c r="G2444" s="130" t="s">
        <v>2699</v>
      </c>
      <c r="H2444" s="131">
        <v>6</v>
      </c>
      <c r="I2444" s="132"/>
      <c r="J2444" s="133">
        <f t="shared" si="140"/>
        <v>0</v>
      </c>
      <c r="K2444" s="129" t="s">
        <v>19</v>
      </c>
      <c r="L2444" s="32"/>
      <c r="M2444" s="134" t="s">
        <v>19</v>
      </c>
      <c r="N2444" s="135" t="s">
        <v>46</v>
      </c>
      <c r="P2444" s="136">
        <f t="shared" si="141"/>
        <v>0</v>
      </c>
      <c r="Q2444" s="136">
        <v>0</v>
      </c>
      <c r="R2444" s="136">
        <f t="shared" si="142"/>
        <v>0</v>
      </c>
      <c r="S2444" s="136">
        <v>0</v>
      </c>
      <c r="T2444" s="137">
        <f t="shared" si="143"/>
        <v>0</v>
      </c>
      <c r="AR2444" s="138" t="s">
        <v>172</v>
      </c>
      <c r="AT2444" s="138" t="s">
        <v>167</v>
      </c>
      <c r="AU2444" s="138" t="s">
        <v>84</v>
      </c>
      <c r="AY2444" s="17" t="s">
        <v>165</v>
      </c>
      <c r="BE2444" s="139">
        <f t="shared" si="144"/>
        <v>0</v>
      </c>
      <c r="BF2444" s="139">
        <f t="shared" si="145"/>
        <v>0</v>
      </c>
      <c r="BG2444" s="139">
        <f t="shared" si="146"/>
        <v>0</v>
      </c>
      <c r="BH2444" s="139">
        <f t="shared" si="147"/>
        <v>0</v>
      </c>
      <c r="BI2444" s="139">
        <f t="shared" si="148"/>
        <v>0</v>
      </c>
      <c r="BJ2444" s="17" t="s">
        <v>14</v>
      </c>
      <c r="BK2444" s="139">
        <f t="shared" si="149"/>
        <v>0</v>
      </c>
      <c r="BL2444" s="17" t="s">
        <v>172</v>
      </c>
      <c r="BM2444" s="138" t="s">
        <v>3482</v>
      </c>
    </row>
    <row r="2445" spans="2:65" s="1" customFormat="1" ht="16.5" customHeight="1">
      <c r="B2445" s="32"/>
      <c r="C2445" s="127" t="s">
        <v>3483</v>
      </c>
      <c r="D2445" s="127" t="s">
        <v>167</v>
      </c>
      <c r="E2445" s="128" t="s">
        <v>3484</v>
      </c>
      <c r="F2445" s="129" t="s">
        <v>3485</v>
      </c>
      <c r="G2445" s="130" t="s">
        <v>2699</v>
      </c>
      <c r="H2445" s="131">
        <v>1</v>
      </c>
      <c r="I2445" s="132"/>
      <c r="J2445" s="133">
        <f t="shared" si="140"/>
        <v>0</v>
      </c>
      <c r="K2445" s="129" t="s">
        <v>19</v>
      </c>
      <c r="L2445" s="32"/>
      <c r="M2445" s="134" t="s">
        <v>19</v>
      </c>
      <c r="N2445" s="135" t="s">
        <v>46</v>
      </c>
      <c r="P2445" s="136">
        <f t="shared" si="141"/>
        <v>0</v>
      </c>
      <c r="Q2445" s="136">
        <v>0</v>
      </c>
      <c r="R2445" s="136">
        <f t="shared" si="142"/>
        <v>0</v>
      </c>
      <c r="S2445" s="136">
        <v>0</v>
      </c>
      <c r="T2445" s="137">
        <f t="shared" si="143"/>
        <v>0</v>
      </c>
      <c r="AR2445" s="138" t="s">
        <v>172</v>
      </c>
      <c r="AT2445" s="138" t="s">
        <v>167</v>
      </c>
      <c r="AU2445" s="138" t="s">
        <v>84</v>
      </c>
      <c r="AY2445" s="17" t="s">
        <v>165</v>
      </c>
      <c r="BE2445" s="139">
        <f t="shared" si="144"/>
        <v>0</v>
      </c>
      <c r="BF2445" s="139">
        <f t="shared" si="145"/>
        <v>0</v>
      </c>
      <c r="BG2445" s="139">
        <f t="shared" si="146"/>
        <v>0</v>
      </c>
      <c r="BH2445" s="139">
        <f t="shared" si="147"/>
        <v>0</v>
      </c>
      <c r="BI2445" s="139">
        <f t="shared" si="148"/>
        <v>0</v>
      </c>
      <c r="BJ2445" s="17" t="s">
        <v>14</v>
      </c>
      <c r="BK2445" s="139">
        <f t="shared" si="149"/>
        <v>0</v>
      </c>
      <c r="BL2445" s="17" t="s">
        <v>172</v>
      </c>
      <c r="BM2445" s="138" t="s">
        <v>3486</v>
      </c>
    </row>
    <row r="2446" spans="2:65" s="1" customFormat="1" ht="24.15" customHeight="1">
      <c r="B2446" s="32"/>
      <c r="C2446" s="127" t="s">
        <v>3487</v>
      </c>
      <c r="D2446" s="127" t="s">
        <v>167</v>
      </c>
      <c r="E2446" s="128" t="s">
        <v>3488</v>
      </c>
      <c r="F2446" s="129" t="s">
        <v>3489</v>
      </c>
      <c r="G2446" s="130" t="s">
        <v>2699</v>
      </c>
      <c r="H2446" s="131">
        <v>2</v>
      </c>
      <c r="I2446" s="132"/>
      <c r="J2446" s="133">
        <f t="shared" si="140"/>
        <v>0</v>
      </c>
      <c r="K2446" s="129" t="s">
        <v>19</v>
      </c>
      <c r="L2446" s="32"/>
      <c r="M2446" s="134" t="s">
        <v>19</v>
      </c>
      <c r="N2446" s="135" t="s">
        <v>46</v>
      </c>
      <c r="P2446" s="136">
        <f t="shared" si="141"/>
        <v>0</v>
      </c>
      <c r="Q2446" s="136">
        <v>0</v>
      </c>
      <c r="R2446" s="136">
        <f t="shared" si="142"/>
        <v>0</v>
      </c>
      <c r="S2446" s="136">
        <v>0</v>
      </c>
      <c r="T2446" s="137">
        <f t="shared" si="143"/>
        <v>0</v>
      </c>
      <c r="AR2446" s="138" t="s">
        <v>172</v>
      </c>
      <c r="AT2446" s="138" t="s">
        <v>167</v>
      </c>
      <c r="AU2446" s="138" t="s">
        <v>84</v>
      </c>
      <c r="AY2446" s="17" t="s">
        <v>165</v>
      </c>
      <c r="BE2446" s="139">
        <f t="shared" si="144"/>
        <v>0</v>
      </c>
      <c r="BF2446" s="139">
        <f t="shared" si="145"/>
        <v>0</v>
      </c>
      <c r="BG2446" s="139">
        <f t="shared" si="146"/>
        <v>0</v>
      </c>
      <c r="BH2446" s="139">
        <f t="shared" si="147"/>
        <v>0</v>
      </c>
      <c r="BI2446" s="139">
        <f t="shared" si="148"/>
        <v>0</v>
      </c>
      <c r="BJ2446" s="17" t="s">
        <v>14</v>
      </c>
      <c r="BK2446" s="139">
        <f t="shared" si="149"/>
        <v>0</v>
      </c>
      <c r="BL2446" s="17" t="s">
        <v>172</v>
      </c>
      <c r="BM2446" s="138" t="s">
        <v>3490</v>
      </c>
    </row>
    <row r="2447" spans="2:65" s="1" customFormat="1" ht="16.5" customHeight="1">
      <c r="B2447" s="32"/>
      <c r="C2447" s="127" t="s">
        <v>3491</v>
      </c>
      <c r="D2447" s="127" t="s">
        <v>167</v>
      </c>
      <c r="E2447" s="128" t="s">
        <v>3492</v>
      </c>
      <c r="F2447" s="129" t="s">
        <v>3455</v>
      </c>
      <c r="G2447" s="130" t="s">
        <v>700</v>
      </c>
      <c r="H2447" s="131">
        <v>115</v>
      </c>
      <c r="I2447" s="132"/>
      <c r="J2447" s="133">
        <f t="shared" si="140"/>
        <v>0</v>
      </c>
      <c r="K2447" s="129" t="s">
        <v>19</v>
      </c>
      <c r="L2447" s="32"/>
      <c r="M2447" s="134" t="s">
        <v>19</v>
      </c>
      <c r="N2447" s="135" t="s">
        <v>46</v>
      </c>
      <c r="P2447" s="136">
        <f t="shared" si="141"/>
        <v>0</v>
      </c>
      <c r="Q2447" s="136">
        <v>0</v>
      </c>
      <c r="R2447" s="136">
        <f t="shared" si="142"/>
        <v>0</v>
      </c>
      <c r="S2447" s="136">
        <v>0</v>
      </c>
      <c r="T2447" s="137">
        <f t="shared" si="143"/>
        <v>0</v>
      </c>
      <c r="AR2447" s="138" t="s">
        <v>172</v>
      </c>
      <c r="AT2447" s="138" t="s">
        <v>167</v>
      </c>
      <c r="AU2447" s="138" t="s">
        <v>84</v>
      </c>
      <c r="AY2447" s="17" t="s">
        <v>165</v>
      </c>
      <c r="BE2447" s="139">
        <f t="shared" si="144"/>
        <v>0</v>
      </c>
      <c r="BF2447" s="139">
        <f t="shared" si="145"/>
        <v>0</v>
      </c>
      <c r="BG2447" s="139">
        <f t="shared" si="146"/>
        <v>0</v>
      </c>
      <c r="BH2447" s="139">
        <f t="shared" si="147"/>
        <v>0</v>
      </c>
      <c r="BI2447" s="139">
        <f t="shared" si="148"/>
        <v>0</v>
      </c>
      <c r="BJ2447" s="17" t="s">
        <v>14</v>
      </c>
      <c r="BK2447" s="139">
        <f t="shared" si="149"/>
        <v>0</v>
      </c>
      <c r="BL2447" s="17" t="s">
        <v>172</v>
      </c>
      <c r="BM2447" s="138" t="s">
        <v>3493</v>
      </c>
    </row>
    <row r="2448" spans="2:65" s="1" customFormat="1" ht="24.15" customHeight="1">
      <c r="B2448" s="32"/>
      <c r="C2448" s="127" t="s">
        <v>3494</v>
      </c>
      <c r="D2448" s="127" t="s">
        <v>167</v>
      </c>
      <c r="E2448" s="128" t="s">
        <v>3495</v>
      </c>
      <c r="F2448" s="129" t="s">
        <v>3496</v>
      </c>
      <c r="G2448" s="130" t="s">
        <v>2699</v>
      </c>
      <c r="H2448" s="131">
        <v>12</v>
      </c>
      <c r="I2448" s="132"/>
      <c r="J2448" s="133">
        <f t="shared" si="140"/>
        <v>0</v>
      </c>
      <c r="K2448" s="129" t="s">
        <v>19</v>
      </c>
      <c r="L2448" s="32"/>
      <c r="M2448" s="134" t="s">
        <v>19</v>
      </c>
      <c r="N2448" s="135" t="s">
        <v>46</v>
      </c>
      <c r="P2448" s="136">
        <f t="shared" si="141"/>
        <v>0</v>
      </c>
      <c r="Q2448" s="136">
        <v>0</v>
      </c>
      <c r="R2448" s="136">
        <f t="shared" si="142"/>
        <v>0</v>
      </c>
      <c r="S2448" s="136">
        <v>0</v>
      </c>
      <c r="T2448" s="137">
        <f t="shared" si="143"/>
        <v>0</v>
      </c>
      <c r="AR2448" s="138" t="s">
        <v>172</v>
      </c>
      <c r="AT2448" s="138" t="s">
        <v>167</v>
      </c>
      <c r="AU2448" s="138" t="s">
        <v>84</v>
      </c>
      <c r="AY2448" s="17" t="s">
        <v>165</v>
      </c>
      <c r="BE2448" s="139">
        <f t="shared" si="144"/>
        <v>0</v>
      </c>
      <c r="BF2448" s="139">
        <f t="shared" si="145"/>
        <v>0</v>
      </c>
      <c r="BG2448" s="139">
        <f t="shared" si="146"/>
        <v>0</v>
      </c>
      <c r="BH2448" s="139">
        <f t="shared" si="147"/>
        <v>0</v>
      </c>
      <c r="BI2448" s="139">
        <f t="shared" si="148"/>
        <v>0</v>
      </c>
      <c r="BJ2448" s="17" t="s">
        <v>14</v>
      </c>
      <c r="BK2448" s="139">
        <f t="shared" si="149"/>
        <v>0</v>
      </c>
      <c r="BL2448" s="17" t="s">
        <v>172</v>
      </c>
      <c r="BM2448" s="138" t="s">
        <v>3497</v>
      </c>
    </row>
    <row r="2449" spans="2:65" s="1" customFormat="1" ht="24.15" customHeight="1">
      <c r="B2449" s="32"/>
      <c r="C2449" s="127" t="s">
        <v>3498</v>
      </c>
      <c r="D2449" s="127" t="s">
        <v>167</v>
      </c>
      <c r="E2449" s="128" t="s">
        <v>3499</v>
      </c>
      <c r="F2449" s="129" t="s">
        <v>3500</v>
      </c>
      <c r="G2449" s="130" t="s">
        <v>2699</v>
      </c>
      <c r="H2449" s="131">
        <v>6</v>
      </c>
      <c r="I2449" s="132"/>
      <c r="J2449" s="133">
        <f t="shared" si="140"/>
        <v>0</v>
      </c>
      <c r="K2449" s="129" t="s">
        <v>19</v>
      </c>
      <c r="L2449" s="32"/>
      <c r="M2449" s="134" t="s">
        <v>19</v>
      </c>
      <c r="N2449" s="135" t="s">
        <v>46</v>
      </c>
      <c r="P2449" s="136">
        <f t="shared" si="141"/>
        <v>0</v>
      </c>
      <c r="Q2449" s="136">
        <v>0</v>
      </c>
      <c r="R2449" s="136">
        <f t="shared" si="142"/>
        <v>0</v>
      </c>
      <c r="S2449" s="136">
        <v>0</v>
      </c>
      <c r="T2449" s="137">
        <f t="shared" si="143"/>
        <v>0</v>
      </c>
      <c r="AR2449" s="138" t="s">
        <v>172</v>
      </c>
      <c r="AT2449" s="138" t="s">
        <v>167</v>
      </c>
      <c r="AU2449" s="138" t="s">
        <v>84</v>
      </c>
      <c r="AY2449" s="17" t="s">
        <v>165</v>
      </c>
      <c r="BE2449" s="139">
        <f t="shared" si="144"/>
        <v>0</v>
      </c>
      <c r="BF2449" s="139">
        <f t="shared" si="145"/>
        <v>0</v>
      </c>
      <c r="BG2449" s="139">
        <f t="shared" si="146"/>
        <v>0</v>
      </c>
      <c r="BH2449" s="139">
        <f t="shared" si="147"/>
        <v>0</v>
      </c>
      <c r="BI2449" s="139">
        <f t="shared" si="148"/>
        <v>0</v>
      </c>
      <c r="BJ2449" s="17" t="s">
        <v>14</v>
      </c>
      <c r="BK2449" s="139">
        <f t="shared" si="149"/>
        <v>0</v>
      </c>
      <c r="BL2449" s="17" t="s">
        <v>172</v>
      </c>
      <c r="BM2449" s="138" t="s">
        <v>3501</v>
      </c>
    </row>
    <row r="2450" spans="2:65" s="1" customFormat="1" ht="24.15" customHeight="1">
      <c r="B2450" s="32"/>
      <c r="C2450" s="127" t="s">
        <v>3502</v>
      </c>
      <c r="D2450" s="127" t="s">
        <v>167</v>
      </c>
      <c r="E2450" s="128" t="s">
        <v>3503</v>
      </c>
      <c r="F2450" s="129" t="s">
        <v>3504</v>
      </c>
      <c r="G2450" s="130" t="s">
        <v>2699</v>
      </c>
      <c r="H2450" s="131">
        <v>6</v>
      </c>
      <c r="I2450" s="132"/>
      <c r="J2450" s="133">
        <f t="shared" si="140"/>
        <v>0</v>
      </c>
      <c r="K2450" s="129" t="s">
        <v>19</v>
      </c>
      <c r="L2450" s="32"/>
      <c r="M2450" s="134" t="s">
        <v>19</v>
      </c>
      <c r="N2450" s="135" t="s">
        <v>46</v>
      </c>
      <c r="P2450" s="136">
        <f t="shared" si="141"/>
        <v>0</v>
      </c>
      <c r="Q2450" s="136">
        <v>0</v>
      </c>
      <c r="R2450" s="136">
        <f t="shared" si="142"/>
        <v>0</v>
      </c>
      <c r="S2450" s="136">
        <v>0</v>
      </c>
      <c r="T2450" s="137">
        <f t="shared" si="143"/>
        <v>0</v>
      </c>
      <c r="AR2450" s="138" t="s">
        <v>172</v>
      </c>
      <c r="AT2450" s="138" t="s">
        <v>167</v>
      </c>
      <c r="AU2450" s="138" t="s">
        <v>84</v>
      </c>
      <c r="AY2450" s="17" t="s">
        <v>165</v>
      </c>
      <c r="BE2450" s="139">
        <f t="shared" si="144"/>
        <v>0</v>
      </c>
      <c r="BF2450" s="139">
        <f t="shared" si="145"/>
        <v>0</v>
      </c>
      <c r="BG2450" s="139">
        <f t="shared" si="146"/>
        <v>0</v>
      </c>
      <c r="BH2450" s="139">
        <f t="shared" si="147"/>
        <v>0</v>
      </c>
      <c r="BI2450" s="139">
        <f t="shared" si="148"/>
        <v>0</v>
      </c>
      <c r="BJ2450" s="17" t="s">
        <v>14</v>
      </c>
      <c r="BK2450" s="139">
        <f t="shared" si="149"/>
        <v>0</v>
      </c>
      <c r="BL2450" s="17" t="s">
        <v>172</v>
      </c>
      <c r="BM2450" s="138" t="s">
        <v>3505</v>
      </c>
    </row>
    <row r="2451" spans="2:65" s="1" customFormat="1" ht="24.15" customHeight="1">
      <c r="B2451" s="32"/>
      <c r="C2451" s="127" t="s">
        <v>3506</v>
      </c>
      <c r="D2451" s="127" t="s">
        <v>167</v>
      </c>
      <c r="E2451" s="128" t="s">
        <v>3507</v>
      </c>
      <c r="F2451" s="129" t="s">
        <v>3508</v>
      </c>
      <c r="G2451" s="130" t="s">
        <v>2699</v>
      </c>
      <c r="H2451" s="131">
        <v>6</v>
      </c>
      <c r="I2451" s="132"/>
      <c r="J2451" s="133">
        <f t="shared" si="140"/>
        <v>0</v>
      </c>
      <c r="K2451" s="129" t="s">
        <v>19</v>
      </c>
      <c r="L2451" s="32"/>
      <c r="M2451" s="134" t="s">
        <v>19</v>
      </c>
      <c r="N2451" s="135" t="s">
        <v>46</v>
      </c>
      <c r="P2451" s="136">
        <f t="shared" si="141"/>
        <v>0</v>
      </c>
      <c r="Q2451" s="136">
        <v>0</v>
      </c>
      <c r="R2451" s="136">
        <f t="shared" si="142"/>
        <v>0</v>
      </c>
      <c r="S2451" s="136">
        <v>0</v>
      </c>
      <c r="T2451" s="137">
        <f t="shared" si="143"/>
        <v>0</v>
      </c>
      <c r="AR2451" s="138" t="s">
        <v>172</v>
      </c>
      <c r="AT2451" s="138" t="s">
        <v>167</v>
      </c>
      <c r="AU2451" s="138" t="s">
        <v>84</v>
      </c>
      <c r="AY2451" s="17" t="s">
        <v>165</v>
      </c>
      <c r="BE2451" s="139">
        <f t="shared" si="144"/>
        <v>0</v>
      </c>
      <c r="BF2451" s="139">
        <f t="shared" si="145"/>
        <v>0</v>
      </c>
      <c r="BG2451" s="139">
        <f t="shared" si="146"/>
        <v>0</v>
      </c>
      <c r="BH2451" s="139">
        <f t="shared" si="147"/>
        <v>0</v>
      </c>
      <c r="BI2451" s="139">
        <f t="shared" si="148"/>
        <v>0</v>
      </c>
      <c r="BJ2451" s="17" t="s">
        <v>14</v>
      </c>
      <c r="BK2451" s="139">
        <f t="shared" si="149"/>
        <v>0</v>
      </c>
      <c r="BL2451" s="17" t="s">
        <v>172</v>
      </c>
      <c r="BM2451" s="138" t="s">
        <v>3509</v>
      </c>
    </row>
    <row r="2452" spans="2:65" s="1" customFormat="1" ht="16.5" customHeight="1">
      <c r="B2452" s="32"/>
      <c r="C2452" s="127" t="s">
        <v>3510</v>
      </c>
      <c r="D2452" s="127" t="s">
        <v>167</v>
      </c>
      <c r="E2452" s="128" t="s">
        <v>3511</v>
      </c>
      <c r="F2452" s="129" t="s">
        <v>3512</v>
      </c>
      <c r="G2452" s="130" t="s">
        <v>2699</v>
      </c>
      <c r="H2452" s="131">
        <v>1</v>
      </c>
      <c r="I2452" s="132"/>
      <c r="J2452" s="133">
        <f t="shared" si="140"/>
        <v>0</v>
      </c>
      <c r="K2452" s="129" t="s">
        <v>19</v>
      </c>
      <c r="L2452" s="32"/>
      <c r="M2452" s="134" t="s">
        <v>19</v>
      </c>
      <c r="N2452" s="135" t="s">
        <v>46</v>
      </c>
      <c r="P2452" s="136">
        <f t="shared" si="141"/>
        <v>0</v>
      </c>
      <c r="Q2452" s="136">
        <v>0</v>
      </c>
      <c r="R2452" s="136">
        <f t="shared" si="142"/>
        <v>0</v>
      </c>
      <c r="S2452" s="136">
        <v>0</v>
      </c>
      <c r="T2452" s="137">
        <f t="shared" si="143"/>
        <v>0</v>
      </c>
      <c r="AR2452" s="138" t="s">
        <v>172</v>
      </c>
      <c r="AT2452" s="138" t="s">
        <v>167</v>
      </c>
      <c r="AU2452" s="138" t="s">
        <v>84</v>
      </c>
      <c r="AY2452" s="17" t="s">
        <v>165</v>
      </c>
      <c r="BE2452" s="139">
        <f t="shared" si="144"/>
        <v>0</v>
      </c>
      <c r="BF2452" s="139">
        <f t="shared" si="145"/>
        <v>0</v>
      </c>
      <c r="BG2452" s="139">
        <f t="shared" si="146"/>
        <v>0</v>
      </c>
      <c r="BH2452" s="139">
        <f t="shared" si="147"/>
        <v>0</v>
      </c>
      <c r="BI2452" s="139">
        <f t="shared" si="148"/>
        <v>0</v>
      </c>
      <c r="BJ2452" s="17" t="s">
        <v>14</v>
      </c>
      <c r="BK2452" s="139">
        <f t="shared" si="149"/>
        <v>0</v>
      </c>
      <c r="BL2452" s="17" t="s">
        <v>172</v>
      </c>
      <c r="BM2452" s="138" t="s">
        <v>3513</v>
      </c>
    </row>
    <row r="2453" spans="2:65" s="1" customFormat="1" ht="55.5" customHeight="1">
      <c r="B2453" s="32"/>
      <c r="C2453" s="127" t="s">
        <v>3514</v>
      </c>
      <c r="D2453" s="127" t="s">
        <v>167</v>
      </c>
      <c r="E2453" s="128" t="s">
        <v>3515</v>
      </c>
      <c r="F2453" s="129" t="s">
        <v>3516</v>
      </c>
      <c r="G2453" s="130" t="s">
        <v>2699</v>
      </c>
      <c r="H2453" s="131">
        <v>2</v>
      </c>
      <c r="I2453" s="132"/>
      <c r="J2453" s="133">
        <f t="shared" si="140"/>
        <v>0</v>
      </c>
      <c r="K2453" s="129" t="s">
        <v>19</v>
      </c>
      <c r="L2453" s="32"/>
      <c r="M2453" s="134" t="s">
        <v>19</v>
      </c>
      <c r="N2453" s="135" t="s">
        <v>46</v>
      </c>
      <c r="P2453" s="136">
        <f t="shared" si="141"/>
        <v>0</v>
      </c>
      <c r="Q2453" s="136">
        <v>0</v>
      </c>
      <c r="R2453" s="136">
        <f t="shared" si="142"/>
        <v>0</v>
      </c>
      <c r="S2453" s="136">
        <v>0</v>
      </c>
      <c r="T2453" s="137">
        <f t="shared" si="143"/>
        <v>0</v>
      </c>
      <c r="AR2453" s="138" t="s">
        <v>172</v>
      </c>
      <c r="AT2453" s="138" t="s">
        <v>167</v>
      </c>
      <c r="AU2453" s="138" t="s">
        <v>84</v>
      </c>
      <c r="AY2453" s="17" t="s">
        <v>165</v>
      </c>
      <c r="BE2453" s="139">
        <f t="shared" si="144"/>
        <v>0</v>
      </c>
      <c r="BF2453" s="139">
        <f t="shared" si="145"/>
        <v>0</v>
      </c>
      <c r="BG2453" s="139">
        <f t="shared" si="146"/>
        <v>0</v>
      </c>
      <c r="BH2453" s="139">
        <f t="shared" si="147"/>
        <v>0</v>
      </c>
      <c r="BI2453" s="139">
        <f t="shared" si="148"/>
        <v>0</v>
      </c>
      <c r="BJ2453" s="17" t="s">
        <v>14</v>
      </c>
      <c r="BK2453" s="139">
        <f t="shared" si="149"/>
        <v>0</v>
      </c>
      <c r="BL2453" s="17" t="s">
        <v>172</v>
      </c>
      <c r="BM2453" s="138" t="s">
        <v>3517</v>
      </c>
    </row>
    <row r="2454" spans="2:65" s="1" customFormat="1" ht="24.15" customHeight="1">
      <c r="B2454" s="32"/>
      <c r="C2454" s="127" t="s">
        <v>3518</v>
      </c>
      <c r="D2454" s="127" t="s">
        <v>167</v>
      </c>
      <c r="E2454" s="128" t="s">
        <v>3519</v>
      </c>
      <c r="F2454" s="129" t="s">
        <v>3520</v>
      </c>
      <c r="G2454" s="130" t="s">
        <v>2699</v>
      </c>
      <c r="H2454" s="131">
        <v>1</v>
      </c>
      <c r="I2454" s="132"/>
      <c r="J2454" s="133">
        <f t="shared" si="140"/>
        <v>0</v>
      </c>
      <c r="K2454" s="129" t="s">
        <v>19</v>
      </c>
      <c r="L2454" s="32"/>
      <c r="M2454" s="134" t="s">
        <v>19</v>
      </c>
      <c r="N2454" s="135" t="s">
        <v>46</v>
      </c>
      <c r="P2454" s="136">
        <f t="shared" si="141"/>
        <v>0</v>
      </c>
      <c r="Q2454" s="136">
        <v>0</v>
      </c>
      <c r="R2454" s="136">
        <f t="shared" si="142"/>
        <v>0</v>
      </c>
      <c r="S2454" s="136">
        <v>0</v>
      </c>
      <c r="T2454" s="137">
        <f t="shared" si="143"/>
        <v>0</v>
      </c>
      <c r="AR2454" s="138" t="s">
        <v>172</v>
      </c>
      <c r="AT2454" s="138" t="s">
        <v>167</v>
      </c>
      <c r="AU2454" s="138" t="s">
        <v>84</v>
      </c>
      <c r="AY2454" s="17" t="s">
        <v>165</v>
      </c>
      <c r="BE2454" s="139">
        <f t="shared" si="144"/>
        <v>0</v>
      </c>
      <c r="BF2454" s="139">
        <f t="shared" si="145"/>
        <v>0</v>
      </c>
      <c r="BG2454" s="139">
        <f t="shared" si="146"/>
        <v>0</v>
      </c>
      <c r="BH2454" s="139">
        <f t="shared" si="147"/>
        <v>0</v>
      </c>
      <c r="BI2454" s="139">
        <f t="shared" si="148"/>
        <v>0</v>
      </c>
      <c r="BJ2454" s="17" t="s">
        <v>14</v>
      </c>
      <c r="BK2454" s="139">
        <f t="shared" si="149"/>
        <v>0</v>
      </c>
      <c r="BL2454" s="17" t="s">
        <v>172</v>
      </c>
      <c r="BM2454" s="138" t="s">
        <v>3521</v>
      </c>
    </row>
    <row r="2455" spans="2:65" s="1" customFormat="1" ht="44.25" customHeight="1">
      <c r="B2455" s="32"/>
      <c r="C2455" s="127" t="s">
        <v>3522</v>
      </c>
      <c r="D2455" s="127" t="s">
        <v>167</v>
      </c>
      <c r="E2455" s="128" t="s">
        <v>3523</v>
      </c>
      <c r="F2455" s="129" t="s">
        <v>3524</v>
      </c>
      <c r="G2455" s="130" t="s">
        <v>2699</v>
      </c>
      <c r="H2455" s="131">
        <v>1</v>
      </c>
      <c r="I2455" s="132"/>
      <c r="J2455" s="133">
        <f t="shared" si="140"/>
        <v>0</v>
      </c>
      <c r="K2455" s="129" t="s">
        <v>19</v>
      </c>
      <c r="L2455" s="32"/>
      <c r="M2455" s="134" t="s">
        <v>19</v>
      </c>
      <c r="N2455" s="135" t="s">
        <v>46</v>
      </c>
      <c r="P2455" s="136">
        <f t="shared" si="141"/>
        <v>0</v>
      </c>
      <c r="Q2455" s="136">
        <v>0</v>
      </c>
      <c r="R2455" s="136">
        <f t="shared" si="142"/>
        <v>0</v>
      </c>
      <c r="S2455" s="136">
        <v>0</v>
      </c>
      <c r="T2455" s="137">
        <f t="shared" si="143"/>
        <v>0</v>
      </c>
      <c r="AR2455" s="138" t="s">
        <v>172</v>
      </c>
      <c r="AT2455" s="138" t="s">
        <v>167</v>
      </c>
      <c r="AU2455" s="138" t="s">
        <v>84</v>
      </c>
      <c r="AY2455" s="17" t="s">
        <v>165</v>
      </c>
      <c r="BE2455" s="139">
        <f t="shared" si="144"/>
        <v>0</v>
      </c>
      <c r="BF2455" s="139">
        <f t="shared" si="145"/>
        <v>0</v>
      </c>
      <c r="BG2455" s="139">
        <f t="shared" si="146"/>
        <v>0</v>
      </c>
      <c r="BH2455" s="139">
        <f t="shared" si="147"/>
        <v>0</v>
      </c>
      <c r="BI2455" s="139">
        <f t="shared" si="148"/>
        <v>0</v>
      </c>
      <c r="BJ2455" s="17" t="s">
        <v>14</v>
      </c>
      <c r="BK2455" s="139">
        <f t="shared" si="149"/>
        <v>0</v>
      </c>
      <c r="BL2455" s="17" t="s">
        <v>172</v>
      </c>
      <c r="BM2455" s="138" t="s">
        <v>3525</v>
      </c>
    </row>
    <row r="2456" spans="2:65" s="11" customFormat="1" ht="22.95" customHeight="1">
      <c r="B2456" s="115"/>
      <c r="D2456" s="116" t="s">
        <v>74</v>
      </c>
      <c r="E2456" s="125" t="s">
        <v>3526</v>
      </c>
      <c r="F2456" s="125" t="s">
        <v>3527</v>
      </c>
      <c r="I2456" s="118"/>
      <c r="J2456" s="126">
        <f>BK2456</f>
        <v>0</v>
      </c>
      <c r="L2456" s="115"/>
      <c r="M2456" s="120"/>
      <c r="P2456" s="121">
        <f>SUM(P2457:P2479)</f>
        <v>0</v>
      </c>
      <c r="R2456" s="121">
        <f>SUM(R2457:R2479)</f>
        <v>0</v>
      </c>
      <c r="T2456" s="122">
        <f>SUM(T2457:T2479)</f>
        <v>0</v>
      </c>
      <c r="AR2456" s="116" t="s">
        <v>84</v>
      </c>
      <c r="AT2456" s="123" t="s">
        <v>74</v>
      </c>
      <c r="AU2456" s="123" t="s">
        <v>14</v>
      </c>
      <c r="AY2456" s="116" t="s">
        <v>165</v>
      </c>
      <c r="BK2456" s="124">
        <f>SUM(BK2457:BK2479)</f>
        <v>0</v>
      </c>
    </row>
    <row r="2457" spans="2:65" s="1" customFormat="1" ht="16.5" customHeight="1">
      <c r="B2457" s="32"/>
      <c r="C2457" s="127" t="s">
        <v>3528</v>
      </c>
      <c r="D2457" s="127" t="s">
        <v>167</v>
      </c>
      <c r="E2457" s="128" t="s">
        <v>3529</v>
      </c>
      <c r="F2457" s="129" t="s">
        <v>3530</v>
      </c>
      <c r="G2457" s="130" t="s">
        <v>700</v>
      </c>
      <c r="H2457" s="131">
        <v>183</v>
      </c>
      <c r="I2457" s="132"/>
      <c r="J2457" s="133">
        <f t="shared" ref="J2457:J2479" si="150">ROUND(I2457*H2457,2)</f>
        <v>0</v>
      </c>
      <c r="K2457" s="129" t="s">
        <v>19</v>
      </c>
      <c r="L2457" s="32"/>
      <c r="M2457" s="134" t="s">
        <v>19</v>
      </c>
      <c r="N2457" s="135" t="s">
        <v>46</v>
      </c>
      <c r="P2457" s="136">
        <f t="shared" ref="P2457:P2479" si="151">O2457*H2457</f>
        <v>0</v>
      </c>
      <c r="Q2457" s="136">
        <v>0</v>
      </c>
      <c r="R2457" s="136">
        <f t="shared" ref="R2457:R2479" si="152">Q2457*H2457</f>
        <v>0</v>
      </c>
      <c r="S2457" s="136">
        <v>0</v>
      </c>
      <c r="T2457" s="137">
        <f t="shared" ref="T2457:T2479" si="153">S2457*H2457</f>
        <v>0</v>
      </c>
      <c r="AR2457" s="138" t="s">
        <v>172</v>
      </c>
      <c r="AT2457" s="138" t="s">
        <v>167</v>
      </c>
      <c r="AU2457" s="138" t="s">
        <v>84</v>
      </c>
      <c r="AY2457" s="17" t="s">
        <v>165</v>
      </c>
      <c r="BE2457" s="139">
        <f t="shared" ref="BE2457:BE2479" si="154">IF(N2457="základní",J2457,0)</f>
        <v>0</v>
      </c>
      <c r="BF2457" s="139">
        <f t="shared" ref="BF2457:BF2479" si="155">IF(N2457="snížená",J2457,0)</f>
        <v>0</v>
      </c>
      <c r="BG2457" s="139">
        <f t="shared" ref="BG2457:BG2479" si="156">IF(N2457="zákl. přenesená",J2457,0)</f>
        <v>0</v>
      </c>
      <c r="BH2457" s="139">
        <f t="shared" ref="BH2457:BH2479" si="157">IF(N2457="sníž. přenesená",J2457,0)</f>
        <v>0</v>
      </c>
      <c r="BI2457" s="139">
        <f t="shared" ref="BI2457:BI2479" si="158">IF(N2457="nulová",J2457,0)</f>
        <v>0</v>
      </c>
      <c r="BJ2457" s="17" t="s">
        <v>14</v>
      </c>
      <c r="BK2457" s="139">
        <f t="shared" ref="BK2457:BK2479" si="159">ROUND(I2457*H2457,2)</f>
        <v>0</v>
      </c>
      <c r="BL2457" s="17" t="s">
        <v>172</v>
      </c>
      <c r="BM2457" s="138" t="s">
        <v>3531</v>
      </c>
    </row>
    <row r="2458" spans="2:65" s="1" customFormat="1" ht="16.5" customHeight="1">
      <c r="B2458" s="32"/>
      <c r="C2458" s="127" t="s">
        <v>3532</v>
      </c>
      <c r="D2458" s="127" t="s">
        <v>167</v>
      </c>
      <c r="E2458" s="128" t="s">
        <v>3533</v>
      </c>
      <c r="F2458" s="129" t="s">
        <v>3534</v>
      </c>
      <c r="G2458" s="130" t="s">
        <v>700</v>
      </c>
      <c r="H2458" s="131">
        <v>186</v>
      </c>
      <c r="I2458" s="132"/>
      <c r="J2458" s="133">
        <f t="shared" si="150"/>
        <v>0</v>
      </c>
      <c r="K2458" s="129" t="s">
        <v>19</v>
      </c>
      <c r="L2458" s="32"/>
      <c r="M2458" s="134" t="s">
        <v>19</v>
      </c>
      <c r="N2458" s="135" t="s">
        <v>46</v>
      </c>
      <c r="P2458" s="136">
        <f t="shared" si="151"/>
        <v>0</v>
      </c>
      <c r="Q2458" s="136">
        <v>0</v>
      </c>
      <c r="R2458" s="136">
        <f t="shared" si="152"/>
        <v>0</v>
      </c>
      <c r="S2458" s="136">
        <v>0</v>
      </c>
      <c r="T2458" s="137">
        <f t="shared" si="153"/>
        <v>0</v>
      </c>
      <c r="AR2458" s="138" t="s">
        <v>172</v>
      </c>
      <c r="AT2458" s="138" t="s">
        <v>167</v>
      </c>
      <c r="AU2458" s="138" t="s">
        <v>84</v>
      </c>
      <c r="AY2458" s="17" t="s">
        <v>165</v>
      </c>
      <c r="BE2458" s="139">
        <f t="shared" si="154"/>
        <v>0</v>
      </c>
      <c r="BF2458" s="139">
        <f t="shared" si="155"/>
        <v>0</v>
      </c>
      <c r="BG2458" s="139">
        <f t="shared" si="156"/>
        <v>0</v>
      </c>
      <c r="BH2458" s="139">
        <f t="shared" si="157"/>
        <v>0</v>
      </c>
      <c r="BI2458" s="139">
        <f t="shared" si="158"/>
        <v>0</v>
      </c>
      <c r="BJ2458" s="17" t="s">
        <v>14</v>
      </c>
      <c r="BK2458" s="139">
        <f t="shared" si="159"/>
        <v>0</v>
      </c>
      <c r="BL2458" s="17" t="s">
        <v>172</v>
      </c>
      <c r="BM2458" s="138" t="s">
        <v>3535</v>
      </c>
    </row>
    <row r="2459" spans="2:65" s="1" customFormat="1" ht="16.5" customHeight="1">
      <c r="B2459" s="32"/>
      <c r="C2459" s="127" t="s">
        <v>3536</v>
      </c>
      <c r="D2459" s="127" t="s">
        <v>167</v>
      </c>
      <c r="E2459" s="128" t="s">
        <v>3537</v>
      </c>
      <c r="F2459" s="129" t="s">
        <v>3538</v>
      </c>
      <c r="G2459" s="130" t="s">
        <v>2699</v>
      </c>
      <c r="H2459" s="131">
        <v>2</v>
      </c>
      <c r="I2459" s="132"/>
      <c r="J2459" s="133">
        <f t="shared" si="150"/>
        <v>0</v>
      </c>
      <c r="K2459" s="129" t="s">
        <v>19</v>
      </c>
      <c r="L2459" s="32"/>
      <c r="M2459" s="134" t="s">
        <v>19</v>
      </c>
      <c r="N2459" s="135" t="s">
        <v>46</v>
      </c>
      <c r="P2459" s="136">
        <f t="shared" si="151"/>
        <v>0</v>
      </c>
      <c r="Q2459" s="136">
        <v>0</v>
      </c>
      <c r="R2459" s="136">
        <f t="shared" si="152"/>
        <v>0</v>
      </c>
      <c r="S2459" s="136">
        <v>0</v>
      </c>
      <c r="T2459" s="137">
        <f t="shared" si="153"/>
        <v>0</v>
      </c>
      <c r="AR2459" s="138" t="s">
        <v>172</v>
      </c>
      <c r="AT2459" s="138" t="s">
        <v>167</v>
      </c>
      <c r="AU2459" s="138" t="s">
        <v>84</v>
      </c>
      <c r="AY2459" s="17" t="s">
        <v>165</v>
      </c>
      <c r="BE2459" s="139">
        <f t="shared" si="154"/>
        <v>0</v>
      </c>
      <c r="BF2459" s="139">
        <f t="shared" si="155"/>
        <v>0</v>
      </c>
      <c r="BG2459" s="139">
        <f t="shared" si="156"/>
        <v>0</v>
      </c>
      <c r="BH2459" s="139">
        <f t="shared" si="157"/>
        <v>0</v>
      </c>
      <c r="BI2459" s="139">
        <f t="shared" si="158"/>
        <v>0</v>
      </c>
      <c r="BJ2459" s="17" t="s">
        <v>14</v>
      </c>
      <c r="BK2459" s="139">
        <f t="shared" si="159"/>
        <v>0</v>
      </c>
      <c r="BL2459" s="17" t="s">
        <v>172</v>
      </c>
      <c r="BM2459" s="138" t="s">
        <v>3539</v>
      </c>
    </row>
    <row r="2460" spans="2:65" s="1" customFormat="1" ht="24.15" customHeight="1">
      <c r="B2460" s="32"/>
      <c r="C2460" s="127" t="s">
        <v>3540</v>
      </c>
      <c r="D2460" s="127" t="s">
        <v>167</v>
      </c>
      <c r="E2460" s="128" t="s">
        <v>3541</v>
      </c>
      <c r="F2460" s="129" t="s">
        <v>3542</v>
      </c>
      <c r="G2460" s="130" t="s">
        <v>2699</v>
      </c>
      <c r="H2460" s="131">
        <v>1</v>
      </c>
      <c r="I2460" s="132"/>
      <c r="J2460" s="133">
        <f t="shared" si="150"/>
        <v>0</v>
      </c>
      <c r="K2460" s="129" t="s">
        <v>19</v>
      </c>
      <c r="L2460" s="32"/>
      <c r="M2460" s="134" t="s">
        <v>19</v>
      </c>
      <c r="N2460" s="135" t="s">
        <v>46</v>
      </c>
      <c r="P2460" s="136">
        <f t="shared" si="151"/>
        <v>0</v>
      </c>
      <c r="Q2460" s="136">
        <v>0</v>
      </c>
      <c r="R2460" s="136">
        <f t="shared" si="152"/>
        <v>0</v>
      </c>
      <c r="S2460" s="136">
        <v>0</v>
      </c>
      <c r="T2460" s="137">
        <f t="shared" si="153"/>
        <v>0</v>
      </c>
      <c r="AR2460" s="138" t="s">
        <v>172</v>
      </c>
      <c r="AT2460" s="138" t="s">
        <v>167</v>
      </c>
      <c r="AU2460" s="138" t="s">
        <v>84</v>
      </c>
      <c r="AY2460" s="17" t="s">
        <v>165</v>
      </c>
      <c r="BE2460" s="139">
        <f t="shared" si="154"/>
        <v>0</v>
      </c>
      <c r="BF2460" s="139">
        <f t="shared" si="155"/>
        <v>0</v>
      </c>
      <c r="BG2460" s="139">
        <f t="shared" si="156"/>
        <v>0</v>
      </c>
      <c r="BH2460" s="139">
        <f t="shared" si="157"/>
        <v>0</v>
      </c>
      <c r="BI2460" s="139">
        <f t="shared" si="158"/>
        <v>0</v>
      </c>
      <c r="BJ2460" s="17" t="s">
        <v>14</v>
      </c>
      <c r="BK2460" s="139">
        <f t="shared" si="159"/>
        <v>0</v>
      </c>
      <c r="BL2460" s="17" t="s">
        <v>172</v>
      </c>
      <c r="BM2460" s="138" t="s">
        <v>3543</v>
      </c>
    </row>
    <row r="2461" spans="2:65" s="1" customFormat="1" ht="16.5" customHeight="1">
      <c r="B2461" s="32"/>
      <c r="C2461" s="127" t="s">
        <v>3544</v>
      </c>
      <c r="D2461" s="127" t="s">
        <v>167</v>
      </c>
      <c r="E2461" s="128" t="s">
        <v>3545</v>
      </c>
      <c r="F2461" s="129" t="s">
        <v>3546</v>
      </c>
      <c r="G2461" s="130" t="s">
        <v>2699</v>
      </c>
      <c r="H2461" s="131">
        <v>1</v>
      </c>
      <c r="I2461" s="132"/>
      <c r="J2461" s="133">
        <f t="shared" si="150"/>
        <v>0</v>
      </c>
      <c r="K2461" s="129" t="s">
        <v>19</v>
      </c>
      <c r="L2461" s="32"/>
      <c r="M2461" s="134" t="s">
        <v>19</v>
      </c>
      <c r="N2461" s="135" t="s">
        <v>46</v>
      </c>
      <c r="P2461" s="136">
        <f t="shared" si="151"/>
        <v>0</v>
      </c>
      <c r="Q2461" s="136">
        <v>0</v>
      </c>
      <c r="R2461" s="136">
        <f t="shared" si="152"/>
        <v>0</v>
      </c>
      <c r="S2461" s="136">
        <v>0</v>
      </c>
      <c r="T2461" s="137">
        <f t="shared" si="153"/>
        <v>0</v>
      </c>
      <c r="AR2461" s="138" t="s">
        <v>172</v>
      </c>
      <c r="AT2461" s="138" t="s">
        <v>167</v>
      </c>
      <c r="AU2461" s="138" t="s">
        <v>84</v>
      </c>
      <c r="AY2461" s="17" t="s">
        <v>165</v>
      </c>
      <c r="BE2461" s="139">
        <f t="shared" si="154"/>
        <v>0</v>
      </c>
      <c r="BF2461" s="139">
        <f t="shared" si="155"/>
        <v>0</v>
      </c>
      <c r="BG2461" s="139">
        <f t="shared" si="156"/>
        <v>0</v>
      </c>
      <c r="BH2461" s="139">
        <f t="shared" si="157"/>
        <v>0</v>
      </c>
      <c r="BI2461" s="139">
        <f t="shared" si="158"/>
        <v>0</v>
      </c>
      <c r="BJ2461" s="17" t="s">
        <v>14</v>
      </c>
      <c r="BK2461" s="139">
        <f t="shared" si="159"/>
        <v>0</v>
      </c>
      <c r="BL2461" s="17" t="s">
        <v>172</v>
      </c>
      <c r="BM2461" s="138" t="s">
        <v>3547</v>
      </c>
    </row>
    <row r="2462" spans="2:65" s="1" customFormat="1" ht="16.5" customHeight="1">
      <c r="B2462" s="32"/>
      <c r="C2462" s="127" t="s">
        <v>3548</v>
      </c>
      <c r="D2462" s="127" t="s">
        <v>167</v>
      </c>
      <c r="E2462" s="128" t="s">
        <v>3549</v>
      </c>
      <c r="F2462" s="129" t="s">
        <v>3550</v>
      </c>
      <c r="G2462" s="130" t="s">
        <v>2699</v>
      </c>
      <c r="H2462" s="131">
        <v>16</v>
      </c>
      <c r="I2462" s="132"/>
      <c r="J2462" s="133">
        <f t="shared" si="150"/>
        <v>0</v>
      </c>
      <c r="K2462" s="129" t="s">
        <v>19</v>
      </c>
      <c r="L2462" s="32"/>
      <c r="M2462" s="134" t="s">
        <v>19</v>
      </c>
      <c r="N2462" s="135" t="s">
        <v>46</v>
      </c>
      <c r="P2462" s="136">
        <f t="shared" si="151"/>
        <v>0</v>
      </c>
      <c r="Q2462" s="136">
        <v>0</v>
      </c>
      <c r="R2462" s="136">
        <f t="shared" si="152"/>
        <v>0</v>
      </c>
      <c r="S2462" s="136">
        <v>0</v>
      </c>
      <c r="T2462" s="137">
        <f t="shared" si="153"/>
        <v>0</v>
      </c>
      <c r="AR2462" s="138" t="s">
        <v>172</v>
      </c>
      <c r="AT2462" s="138" t="s">
        <v>167</v>
      </c>
      <c r="AU2462" s="138" t="s">
        <v>84</v>
      </c>
      <c r="AY2462" s="17" t="s">
        <v>165</v>
      </c>
      <c r="BE2462" s="139">
        <f t="shared" si="154"/>
        <v>0</v>
      </c>
      <c r="BF2462" s="139">
        <f t="shared" si="155"/>
        <v>0</v>
      </c>
      <c r="BG2462" s="139">
        <f t="shared" si="156"/>
        <v>0</v>
      </c>
      <c r="BH2462" s="139">
        <f t="shared" si="157"/>
        <v>0</v>
      </c>
      <c r="BI2462" s="139">
        <f t="shared" si="158"/>
        <v>0</v>
      </c>
      <c r="BJ2462" s="17" t="s">
        <v>14</v>
      </c>
      <c r="BK2462" s="139">
        <f t="shared" si="159"/>
        <v>0</v>
      </c>
      <c r="BL2462" s="17" t="s">
        <v>172</v>
      </c>
      <c r="BM2462" s="138" t="s">
        <v>3551</v>
      </c>
    </row>
    <row r="2463" spans="2:65" s="1" customFormat="1" ht="16.5" customHeight="1">
      <c r="B2463" s="32"/>
      <c r="C2463" s="127" t="s">
        <v>3552</v>
      </c>
      <c r="D2463" s="127" t="s">
        <v>167</v>
      </c>
      <c r="E2463" s="128" t="s">
        <v>3553</v>
      </c>
      <c r="F2463" s="129" t="s">
        <v>3554</v>
      </c>
      <c r="G2463" s="130" t="s">
        <v>2699</v>
      </c>
      <c r="H2463" s="131">
        <v>6</v>
      </c>
      <c r="I2463" s="132"/>
      <c r="J2463" s="133">
        <f t="shared" si="150"/>
        <v>0</v>
      </c>
      <c r="K2463" s="129" t="s">
        <v>19</v>
      </c>
      <c r="L2463" s="32"/>
      <c r="M2463" s="134" t="s">
        <v>19</v>
      </c>
      <c r="N2463" s="135" t="s">
        <v>46</v>
      </c>
      <c r="P2463" s="136">
        <f t="shared" si="151"/>
        <v>0</v>
      </c>
      <c r="Q2463" s="136">
        <v>0</v>
      </c>
      <c r="R2463" s="136">
        <f t="shared" si="152"/>
        <v>0</v>
      </c>
      <c r="S2463" s="136">
        <v>0</v>
      </c>
      <c r="T2463" s="137">
        <f t="shared" si="153"/>
        <v>0</v>
      </c>
      <c r="AR2463" s="138" t="s">
        <v>172</v>
      </c>
      <c r="AT2463" s="138" t="s">
        <v>167</v>
      </c>
      <c r="AU2463" s="138" t="s">
        <v>84</v>
      </c>
      <c r="AY2463" s="17" t="s">
        <v>165</v>
      </c>
      <c r="BE2463" s="139">
        <f t="shared" si="154"/>
        <v>0</v>
      </c>
      <c r="BF2463" s="139">
        <f t="shared" si="155"/>
        <v>0</v>
      </c>
      <c r="BG2463" s="139">
        <f t="shared" si="156"/>
        <v>0</v>
      </c>
      <c r="BH2463" s="139">
        <f t="shared" si="157"/>
        <v>0</v>
      </c>
      <c r="BI2463" s="139">
        <f t="shared" si="158"/>
        <v>0</v>
      </c>
      <c r="BJ2463" s="17" t="s">
        <v>14</v>
      </c>
      <c r="BK2463" s="139">
        <f t="shared" si="159"/>
        <v>0</v>
      </c>
      <c r="BL2463" s="17" t="s">
        <v>172</v>
      </c>
      <c r="BM2463" s="138" t="s">
        <v>3555</v>
      </c>
    </row>
    <row r="2464" spans="2:65" s="1" customFormat="1" ht="16.5" customHeight="1">
      <c r="B2464" s="32"/>
      <c r="C2464" s="127" t="s">
        <v>3556</v>
      </c>
      <c r="D2464" s="127" t="s">
        <v>167</v>
      </c>
      <c r="E2464" s="128" t="s">
        <v>3557</v>
      </c>
      <c r="F2464" s="129" t="s">
        <v>3558</v>
      </c>
      <c r="G2464" s="130" t="s">
        <v>2699</v>
      </c>
      <c r="H2464" s="131">
        <v>18</v>
      </c>
      <c r="I2464" s="132"/>
      <c r="J2464" s="133">
        <f t="shared" si="150"/>
        <v>0</v>
      </c>
      <c r="K2464" s="129" t="s">
        <v>19</v>
      </c>
      <c r="L2464" s="32"/>
      <c r="M2464" s="134" t="s">
        <v>19</v>
      </c>
      <c r="N2464" s="135" t="s">
        <v>46</v>
      </c>
      <c r="P2464" s="136">
        <f t="shared" si="151"/>
        <v>0</v>
      </c>
      <c r="Q2464" s="136">
        <v>0</v>
      </c>
      <c r="R2464" s="136">
        <f t="shared" si="152"/>
        <v>0</v>
      </c>
      <c r="S2464" s="136">
        <v>0</v>
      </c>
      <c r="T2464" s="137">
        <f t="shared" si="153"/>
        <v>0</v>
      </c>
      <c r="AR2464" s="138" t="s">
        <v>172</v>
      </c>
      <c r="AT2464" s="138" t="s">
        <v>167</v>
      </c>
      <c r="AU2464" s="138" t="s">
        <v>84</v>
      </c>
      <c r="AY2464" s="17" t="s">
        <v>165</v>
      </c>
      <c r="BE2464" s="139">
        <f t="shared" si="154"/>
        <v>0</v>
      </c>
      <c r="BF2464" s="139">
        <f t="shared" si="155"/>
        <v>0</v>
      </c>
      <c r="BG2464" s="139">
        <f t="shared" si="156"/>
        <v>0</v>
      </c>
      <c r="BH2464" s="139">
        <f t="shared" si="157"/>
        <v>0</v>
      </c>
      <c r="BI2464" s="139">
        <f t="shared" si="158"/>
        <v>0</v>
      </c>
      <c r="BJ2464" s="17" t="s">
        <v>14</v>
      </c>
      <c r="BK2464" s="139">
        <f t="shared" si="159"/>
        <v>0</v>
      </c>
      <c r="BL2464" s="17" t="s">
        <v>172</v>
      </c>
      <c r="BM2464" s="138" t="s">
        <v>3559</v>
      </c>
    </row>
    <row r="2465" spans="2:65" s="1" customFormat="1" ht="16.5" customHeight="1">
      <c r="B2465" s="32"/>
      <c r="C2465" s="127" t="s">
        <v>3560</v>
      </c>
      <c r="D2465" s="127" t="s">
        <v>167</v>
      </c>
      <c r="E2465" s="128" t="s">
        <v>3561</v>
      </c>
      <c r="F2465" s="129" t="s">
        <v>3562</v>
      </c>
      <c r="G2465" s="130" t="s">
        <v>2699</v>
      </c>
      <c r="H2465" s="131">
        <v>1</v>
      </c>
      <c r="I2465" s="132"/>
      <c r="J2465" s="133">
        <f t="shared" si="150"/>
        <v>0</v>
      </c>
      <c r="K2465" s="129" t="s">
        <v>19</v>
      </c>
      <c r="L2465" s="32"/>
      <c r="M2465" s="134" t="s">
        <v>19</v>
      </c>
      <c r="N2465" s="135" t="s">
        <v>46</v>
      </c>
      <c r="P2465" s="136">
        <f t="shared" si="151"/>
        <v>0</v>
      </c>
      <c r="Q2465" s="136">
        <v>0</v>
      </c>
      <c r="R2465" s="136">
        <f t="shared" si="152"/>
        <v>0</v>
      </c>
      <c r="S2465" s="136">
        <v>0</v>
      </c>
      <c r="T2465" s="137">
        <f t="shared" si="153"/>
        <v>0</v>
      </c>
      <c r="AR2465" s="138" t="s">
        <v>172</v>
      </c>
      <c r="AT2465" s="138" t="s">
        <v>167</v>
      </c>
      <c r="AU2465" s="138" t="s">
        <v>84</v>
      </c>
      <c r="AY2465" s="17" t="s">
        <v>165</v>
      </c>
      <c r="BE2465" s="139">
        <f t="shared" si="154"/>
        <v>0</v>
      </c>
      <c r="BF2465" s="139">
        <f t="shared" si="155"/>
        <v>0</v>
      </c>
      <c r="BG2465" s="139">
        <f t="shared" si="156"/>
        <v>0</v>
      </c>
      <c r="BH2465" s="139">
        <f t="shared" si="157"/>
        <v>0</v>
      </c>
      <c r="BI2465" s="139">
        <f t="shared" si="158"/>
        <v>0</v>
      </c>
      <c r="BJ2465" s="17" t="s">
        <v>14</v>
      </c>
      <c r="BK2465" s="139">
        <f t="shared" si="159"/>
        <v>0</v>
      </c>
      <c r="BL2465" s="17" t="s">
        <v>172</v>
      </c>
      <c r="BM2465" s="138" t="s">
        <v>3563</v>
      </c>
    </row>
    <row r="2466" spans="2:65" s="1" customFormat="1" ht="16.5" customHeight="1">
      <c r="B2466" s="32"/>
      <c r="C2466" s="127" t="s">
        <v>3564</v>
      </c>
      <c r="D2466" s="127" t="s">
        <v>167</v>
      </c>
      <c r="E2466" s="128" t="s">
        <v>3565</v>
      </c>
      <c r="F2466" s="129" t="s">
        <v>3566</v>
      </c>
      <c r="G2466" s="130" t="s">
        <v>2699</v>
      </c>
      <c r="H2466" s="131">
        <v>1</v>
      </c>
      <c r="I2466" s="132"/>
      <c r="J2466" s="133">
        <f t="shared" si="150"/>
        <v>0</v>
      </c>
      <c r="K2466" s="129" t="s">
        <v>19</v>
      </c>
      <c r="L2466" s="32"/>
      <c r="M2466" s="134" t="s">
        <v>19</v>
      </c>
      <c r="N2466" s="135" t="s">
        <v>46</v>
      </c>
      <c r="P2466" s="136">
        <f t="shared" si="151"/>
        <v>0</v>
      </c>
      <c r="Q2466" s="136">
        <v>0</v>
      </c>
      <c r="R2466" s="136">
        <f t="shared" si="152"/>
        <v>0</v>
      </c>
      <c r="S2466" s="136">
        <v>0</v>
      </c>
      <c r="T2466" s="137">
        <f t="shared" si="153"/>
        <v>0</v>
      </c>
      <c r="AR2466" s="138" t="s">
        <v>172</v>
      </c>
      <c r="AT2466" s="138" t="s">
        <v>167</v>
      </c>
      <c r="AU2466" s="138" t="s">
        <v>84</v>
      </c>
      <c r="AY2466" s="17" t="s">
        <v>165</v>
      </c>
      <c r="BE2466" s="139">
        <f t="shared" si="154"/>
        <v>0</v>
      </c>
      <c r="BF2466" s="139">
        <f t="shared" si="155"/>
        <v>0</v>
      </c>
      <c r="BG2466" s="139">
        <f t="shared" si="156"/>
        <v>0</v>
      </c>
      <c r="BH2466" s="139">
        <f t="shared" si="157"/>
        <v>0</v>
      </c>
      <c r="BI2466" s="139">
        <f t="shared" si="158"/>
        <v>0</v>
      </c>
      <c r="BJ2466" s="17" t="s">
        <v>14</v>
      </c>
      <c r="BK2466" s="139">
        <f t="shared" si="159"/>
        <v>0</v>
      </c>
      <c r="BL2466" s="17" t="s">
        <v>172</v>
      </c>
      <c r="BM2466" s="138" t="s">
        <v>3567</v>
      </c>
    </row>
    <row r="2467" spans="2:65" s="1" customFormat="1" ht="16.5" customHeight="1">
      <c r="B2467" s="32"/>
      <c r="C2467" s="127" t="s">
        <v>3568</v>
      </c>
      <c r="D2467" s="127" t="s">
        <v>167</v>
      </c>
      <c r="E2467" s="128" t="s">
        <v>3569</v>
      </c>
      <c r="F2467" s="129" t="s">
        <v>3570</v>
      </c>
      <c r="G2467" s="130" t="s">
        <v>2699</v>
      </c>
      <c r="H2467" s="131">
        <v>1</v>
      </c>
      <c r="I2467" s="132"/>
      <c r="J2467" s="133">
        <f t="shared" si="150"/>
        <v>0</v>
      </c>
      <c r="K2467" s="129" t="s">
        <v>19</v>
      </c>
      <c r="L2467" s="32"/>
      <c r="M2467" s="134" t="s">
        <v>19</v>
      </c>
      <c r="N2467" s="135" t="s">
        <v>46</v>
      </c>
      <c r="P2467" s="136">
        <f t="shared" si="151"/>
        <v>0</v>
      </c>
      <c r="Q2467" s="136">
        <v>0</v>
      </c>
      <c r="R2467" s="136">
        <f t="shared" si="152"/>
        <v>0</v>
      </c>
      <c r="S2467" s="136">
        <v>0</v>
      </c>
      <c r="T2467" s="137">
        <f t="shared" si="153"/>
        <v>0</v>
      </c>
      <c r="AR2467" s="138" t="s">
        <v>172</v>
      </c>
      <c r="AT2467" s="138" t="s">
        <v>167</v>
      </c>
      <c r="AU2467" s="138" t="s">
        <v>84</v>
      </c>
      <c r="AY2467" s="17" t="s">
        <v>165</v>
      </c>
      <c r="BE2467" s="139">
        <f t="shared" si="154"/>
        <v>0</v>
      </c>
      <c r="BF2467" s="139">
        <f t="shared" si="155"/>
        <v>0</v>
      </c>
      <c r="BG2467" s="139">
        <f t="shared" si="156"/>
        <v>0</v>
      </c>
      <c r="BH2467" s="139">
        <f t="shared" si="157"/>
        <v>0</v>
      </c>
      <c r="BI2467" s="139">
        <f t="shared" si="158"/>
        <v>0</v>
      </c>
      <c r="BJ2467" s="17" t="s">
        <v>14</v>
      </c>
      <c r="BK2467" s="139">
        <f t="shared" si="159"/>
        <v>0</v>
      </c>
      <c r="BL2467" s="17" t="s">
        <v>172</v>
      </c>
      <c r="BM2467" s="138" t="s">
        <v>3571</v>
      </c>
    </row>
    <row r="2468" spans="2:65" s="1" customFormat="1" ht="21.75" customHeight="1">
      <c r="B2468" s="32"/>
      <c r="C2468" s="127" t="s">
        <v>3572</v>
      </c>
      <c r="D2468" s="127" t="s">
        <v>167</v>
      </c>
      <c r="E2468" s="128" t="s">
        <v>3573</v>
      </c>
      <c r="F2468" s="129" t="s">
        <v>3574</v>
      </c>
      <c r="G2468" s="130" t="s">
        <v>307</v>
      </c>
      <c r="H2468" s="131">
        <v>1</v>
      </c>
      <c r="I2468" s="132"/>
      <c r="J2468" s="133">
        <f t="shared" si="150"/>
        <v>0</v>
      </c>
      <c r="K2468" s="129" t="s">
        <v>19</v>
      </c>
      <c r="L2468" s="32"/>
      <c r="M2468" s="134" t="s">
        <v>19</v>
      </c>
      <c r="N2468" s="135" t="s">
        <v>46</v>
      </c>
      <c r="P2468" s="136">
        <f t="shared" si="151"/>
        <v>0</v>
      </c>
      <c r="Q2468" s="136">
        <v>0</v>
      </c>
      <c r="R2468" s="136">
        <f t="shared" si="152"/>
        <v>0</v>
      </c>
      <c r="S2468" s="136">
        <v>0</v>
      </c>
      <c r="T2468" s="137">
        <f t="shared" si="153"/>
        <v>0</v>
      </c>
      <c r="AR2468" s="138" t="s">
        <v>172</v>
      </c>
      <c r="AT2468" s="138" t="s">
        <v>167</v>
      </c>
      <c r="AU2468" s="138" t="s">
        <v>84</v>
      </c>
      <c r="AY2468" s="17" t="s">
        <v>165</v>
      </c>
      <c r="BE2468" s="139">
        <f t="shared" si="154"/>
        <v>0</v>
      </c>
      <c r="BF2468" s="139">
        <f t="shared" si="155"/>
        <v>0</v>
      </c>
      <c r="BG2468" s="139">
        <f t="shared" si="156"/>
        <v>0</v>
      </c>
      <c r="BH2468" s="139">
        <f t="shared" si="157"/>
        <v>0</v>
      </c>
      <c r="BI2468" s="139">
        <f t="shared" si="158"/>
        <v>0</v>
      </c>
      <c r="BJ2468" s="17" t="s">
        <v>14</v>
      </c>
      <c r="BK2468" s="139">
        <f t="shared" si="159"/>
        <v>0</v>
      </c>
      <c r="BL2468" s="17" t="s">
        <v>172</v>
      </c>
      <c r="BM2468" s="138" t="s">
        <v>3575</v>
      </c>
    </row>
    <row r="2469" spans="2:65" s="1" customFormat="1" ht="16.5" customHeight="1">
      <c r="B2469" s="32"/>
      <c r="C2469" s="127" t="s">
        <v>3576</v>
      </c>
      <c r="D2469" s="127" t="s">
        <v>167</v>
      </c>
      <c r="E2469" s="128" t="s">
        <v>3577</v>
      </c>
      <c r="F2469" s="129" t="s">
        <v>2880</v>
      </c>
      <c r="G2469" s="130" t="s">
        <v>307</v>
      </c>
      <c r="H2469" s="131">
        <v>1</v>
      </c>
      <c r="I2469" s="132"/>
      <c r="J2469" s="133">
        <f t="shared" si="150"/>
        <v>0</v>
      </c>
      <c r="K2469" s="129" t="s">
        <v>19</v>
      </c>
      <c r="L2469" s="32"/>
      <c r="M2469" s="134" t="s">
        <v>19</v>
      </c>
      <c r="N2469" s="135" t="s">
        <v>46</v>
      </c>
      <c r="P2469" s="136">
        <f t="shared" si="151"/>
        <v>0</v>
      </c>
      <c r="Q2469" s="136">
        <v>0</v>
      </c>
      <c r="R2469" s="136">
        <f t="shared" si="152"/>
        <v>0</v>
      </c>
      <c r="S2469" s="136">
        <v>0</v>
      </c>
      <c r="T2469" s="137">
        <f t="shared" si="153"/>
        <v>0</v>
      </c>
      <c r="AR2469" s="138" t="s">
        <v>172</v>
      </c>
      <c r="AT2469" s="138" t="s">
        <v>167</v>
      </c>
      <c r="AU2469" s="138" t="s">
        <v>84</v>
      </c>
      <c r="AY2469" s="17" t="s">
        <v>165</v>
      </c>
      <c r="BE2469" s="139">
        <f t="shared" si="154"/>
        <v>0</v>
      </c>
      <c r="BF2469" s="139">
        <f t="shared" si="155"/>
        <v>0</v>
      </c>
      <c r="BG2469" s="139">
        <f t="shared" si="156"/>
        <v>0</v>
      </c>
      <c r="BH2469" s="139">
        <f t="shared" si="157"/>
        <v>0</v>
      </c>
      <c r="BI2469" s="139">
        <f t="shared" si="158"/>
        <v>0</v>
      </c>
      <c r="BJ2469" s="17" t="s">
        <v>14</v>
      </c>
      <c r="BK2469" s="139">
        <f t="shared" si="159"/>
        <v>0</v>
      </c>
      <c r="BL2469" s="17" t="s">
        <v>172</v>
      </c>
      <c r="BM2469" s="138" t="s">
        <v>3578</v>
      </c>
    </row>
    <row r="2470" spans="2:65" s="1" customFormat="1" ht="16.5" customHeight="1">
      <c r="B2470" s="32"/>
      <c r="C2470" s="127" t="s">
        <v>3579</v>
      </c>
      <c r="D2470" s="127" t="s">
        <v>167</v>
      </c>
      <c r="E2470" s="128" t="s">
        <v>3580</v>
      </c>
      <c r="F2470" s="129" t="s">
        <v>3581</v>
      </c>
      <c r="G2470" s="130" t="s">
        <v>2919</v>
      </c>
      <c r="H2470" s="131">
        <v>8</v>
      </c>
      <c r="I2470" s="132"/>
      <c r="J2470" s="133">
        <f t="shared" si="150"/>
        <v>0</v>
      </c>
      <c r="K2470" s="129" t="s">
        <v>19</v>
      </c>
      <c r="L2470" s="32"/>
      <c r="M2470" s="134" t="s">
        <v>19</v>
      </c>
      <c r="N2470" s="135" t="s">
        <v>46</v>
      </c>
      <c r="P2470" s="136">
        <f t="shared" si="151"/>
        <v>0</v>
      </c>
      <c r="Q2470" s="136">
        <v>0</v>
      </c>
      <c r="R2470" s="136">
        <f t="shared" si="152"/>
        <v>0</v>
      </c>
      <c r="S2470" s="136">
        <v>0</v>
      </c>
      <c r="T2470" s="137">
        <f t="shared" si="153"/>
        <v>0</v>
      </c>
      <c r="AR2470" s="138" t="s">
        <v>172</v>
      </c>
      <c r="AT2470" s="138" t="s">
        <v>167</v>
      </c>
      <c r="AU2470" s="138" t="s">
        <v>84</v>
      </c>
      <c r="AY2470" s="17" t="s">
        <v>165</v>
      </c>
      <c r="BE2470" s="139">
        <f t="shared" si="154"/>
        <v>0</v>
      </c>
      <c r="BF2470" s="139">
        <f t="shared" si="155"/>
        <v>0</v>
      </c>
      <c r="BG2470" s="139">
        <f t="shared" si="156"/>
        <v>0</v>
      </c>
      <c r="BH2470" s="139">
        <f t="shared" si="157"/>
        <v>0</v>
      </c>
      <c r="BI2470" s="139">
        <f t="shared" si="158"/>
        <v>0</v>
      </c>
      <c r="BJ2470" s="17" t="s">
        <v>14</v>
      </c>
      <c r="BK2470" s="139">
        <f t="shared" si="159"/>
        <v>0</v>
      </c>
      <c r="BL2470" s="17" t="s">
        <v>172</v>
      </c>
      <c r="BM2470" s="138" t="s">
        <v>3582</v>
      </c>
    </row>
    <row r="2471" spans="2:65" s="1" customFormat="1" ht="16.5" customHeight="1">
      <c r="B2471" s="32"/>
      <c r="C2471" s="127" t="s">
        <v>3583</v>
      </c>
      <c r="D2471" s="127" t="s">
        <v>167</v>
      </c>
      <c r="E2471" s="128" t="s">
        <v>3584</v>
      </c>
      <c r="F2471" s="129" t="s">
        <v>3530</v>
      </c>
      <c r="G2471" s="130" t="s">
        <v>700</v>
      </c>
      <c r="H2471" s="131">
        <v>183</v>
      </c>
      <c r="I2471" s="132"/>
      <c r="J2471" s="133">
        <f t="shared" si="150"/>
        <v>0</v>
      </c>
      <c r="K2471" s="129" t="s">
        <v>19</v>
      </c>
      <c r="L2471" s="32"/>
      <c r="M2471" s="134" t="s">
        <v>19</v>
      </c>
      <c r="N2471" s="135" t="s">
        <v>46</v>
      </c>
      <c r="P2471" s="136">
        <f t="shared" si="151"/>
        <v>0</v>
      </c>
      <c r="Q2471" s="136">
        <v>0</v>
      </c>
      <c r="R2471" s="136">
        <f t="shared" si="152"/>
        <v>0</v>
      </c>
      <c r="S2471" s="136">
        <v>0</v>
      </c>
      <c r="T2471" s="137">
        <f t="shared" si="153"/>
        <v>0</v>
      </c>
      <c r="AR2471" s="138" t="s">
        <v>172</v>
      </c>
      <c r="AT2471" s="138" t="s">
        <v>167</v>
      </c>
      <c r="AU2471" s="138" t="s">
        <v>84</v>
      </c>
      <c r="AY2471" s="17" t="s">
        <v>165</v>
      </c>
      <c r="BE2471" s="139">
        <f t="shared" si="154"/>
        <v>0</v>
      </c>
      <c r="BF2471" s="139">
        <f t="shared" si="155"/>
        <v>0</v>
      </c>
      <c r="BG2471" s="139">
        <f t="shared" si="156"/>
        <v>0</v>
      </c>
      <c r="BH2471" s="139">
        <f t="shared" si="157"/>
        <v>0</v>
      </c>
      <c r="BI2471" s="139">
        <f t="shared" si="158"/>
        <v>0</v>
      </c>
      <c r="BJ2471" s="17" t="s">
        <v>14</v>
      </c>
      <c r="BK2471" s="139">
        <f t="shared" si="159"/>
        <v>0</v>
      </c>
      <c r="BL2471" s="17" t="s">
        <v>172</v>
      </c>
      <c r="BM2471" s="138" t="s">
        <v>3585</v>
      </c>
    </row>
    <row r="2472" spans="2:65" s="1" customFormat="1" ht="16.5" customHeight="1">
      <c r="B2472" s="32"/>
      <c r="C2472" s="127" t="s">
        <v>3586</v>
      </c>
      <c r="D2472" s="127" t="s">
        <v>167</v>
      </c>
      <c r="E2472" s="128" t="s">
        <v>3587</v>
      </c>
      <c r="F2472" s="129" t="s">
        <v>3534</v>
      </c>
      <c r="G2472" s="130" t="s">
        <v>700</v>
      </c>
      <c r="H2472" s="131">
        <v>186</v>
      </c>
      <c r="I2472" s="132"/>
      <c r="J2472" s="133">
        <f t="shared" si="150"/>
        <v>0</v>
      </c>
      <c r="K2472" s="129" t="s">
        <v>19</v>
      </c>
      <c r="L2472" s="32"/>
      <c r="M2472" s="134" t="s">
        <v>19</v>
      </c>
      <c r="N2472" s="135" t="s">
        <v>46</v>
      </c>
      <c r="P2472" s="136">
        <f t="shared" si="151"/>
        <v>0</v>
      </c>
      <c r="Q2472" s="136">
        <v>0</v>
      </c>
      <c r="R2472" s="136">
        <f t="shared" si="152"/>
        <v>0</v>
      </c>
      <c r="S2472" s="136">
        <v>0</v>
      </c>
      <c r="T2472" s="137">
        <f t="shared" si="153"/>
        <v>0</v>
      </c>
      <c r="AR2472" s="138" t="s">
        <v>172</v>
      </c>
      <c r="AT2472" s="138" t="s">
        <v>167</v>
      </c>
      <c r="AU2472" s="138" t="s">
        <v>84</v>
      </c>
      <c r="AY2472" s="17" t="s">
        <v>165</v>
      </c>
      <c r="BE2472" s="139">
        <f t="shared" si="154"/>
        <v>0</v>
      </c>
      <c r="BF2472" s="139">
        <f t="shared" si="155"/>
        <v>0</v>
      </c>
      <c r="BG2472" s="139">
        <f t="shared" si="156"/>
        <v>0</v>
      </c>
      <c r="BH2472" s="139">
        <f t="shared" si="157"/>
        <v>0</v>
      </c>
      <c r="BI2472" s="139">
        <f t="shared" si="158"/>
        <v>0</v>
      </c>
      <c r="BJ2472" s="17" t="s">
        <v>14</v>
      </c>
      <c r="BK2472" s="139">
        <f t="shared" si="159"/>
        <v>0</v>
      </c>
      <c r="BL2472" s="17" t="s">
        <v>172</v>
      </c>
      <c r="BM2472" s="138" t="s">
        <v>3588</v>
      </c>
    </row>
    <row r="2473" spans="2:65" s="1" customFormat="1" ht="37.950000000000003" customHeight="1">
      <c r="B2473" s="32"/>
      <c r="C2473" s="127" t="s">
        <v>3589</v>
      </c>
      <c r="D2473" s="127" t="s">
        <v>167</v>
      </c>
      <c r="E2473" s="128" t="s">
        <v>3590</v>
      </c>
      <c r="F2473" s="129" t="s">
        <v>3591</v>
      </c>
      <c r="G2473" s="130" t="s">
        <v>2699</v>
      </c>
      <c r="H2473" s="131">
        <v>16</v>
      </c>
      <c r="I2473" s="132"/>
      <c r="J2473" s="133">
        <f t="shared" si="150"/>
        <v>0</v>
      </c>
      <c r="K2473" s="129" t="s">
        <v>19</v>
      </c>
      <c r="L2473" s="32"/>
      <c r="M2473" s="134" t="s">
        <v>19</v>
      </c>
      <c r="N2473" s="135" t="s">
        <v>46</v>
      </c>
      <c r="P2473" s="136">
        <f t="shared" si="151"/>
        <v>0</v>
      </c>
      <c r="Q2473" s="136">
        <v>0</v>
      </c>
      <c r="R2473" s="136">
        <f t="shared" si="152"/>
        <v>0</v>
      </c>
      <c r="S2473" s="136">
        <v>0</v>
      </c>
      <c r="T2473" s="137">
        <f t="shared" si="153"/>
        <v>0</v>
      </c>
      <c r="AR2473" s="138" t="s">
        <v>172</v>
      </c>
      <c r="AT2473" s="138" t="s">
        <v>167</v>
      </c>
      <c r="AU2473" s="138" t="s">
        <v>84</v>
      </c>
      <c r="AY2473" s="17" t="s">
        <v>165</v>
      </c>
      <c r="BE2473" s="139">
        <f t="shared" si="154"/>
        <v>0</v>
      </c>
      <c r="BF2473" s="139">
        <f t="shared" si="155"/>
        <v>0</v>
      </c>
      <c r="BG2473" s="139">
        <f t="shared" si="156"/>
        <v>0</v>
      </c>
      <c r="BH2473" s="139">
        <f t="shared" si="157"/>
        <v>0</v>
      </c>
      <c r="BI2473" s="139">
        <f t="shared" si="158"/>
        <v>0</v>
      </c>
      <c r="BJ2473" s="17" t="s">
        <v>14</v>
      </c>
      <c r="BK2473" s="139">
        <f t="shared" si="159"/>
        <v>0</v>
      </c>
      <c r="BL2473" s="17" t="s">
        <v>172</v>
      </c>
      <c r="BM2473" s="138" t="s">
        <v>3592</v>
      </c>
    </row>
    <row r="2474" spans="2:65" s="1" customFormat="1" ht="37.950000000000003" customHeight="1">
      <c r="B2474" s="32"/>
      <c r="C2474" s="127" t="s">
        <v>3593</v>
      </c>
      <c r="D2474" s="127" t="s">
        <v>167</v>
      </c>
      <c r="E2474" s="128" t="s">
        <v>3594</v>
      </c>
      <c r="F2474" s="129" t="s">
        <v>3595</v>
      </c>
      <c r="G2474" s="130" t="s">
        <v>2699</v>
      </c>
      <c r="H2474" s="131">
        <v>6</v>
      </c>
      <c r="I2474" s="132"/>
      <c r="J2474" s="133">
        <f t="shared" si="150"/>
        <v>0</v>
      </c>
      <c r="K2474" s="129" t="s">
        <v>19</v>
      </c>
      <c r="L2474" s="32"/>
      <c r="M2474" s="134" t="s">
        <v>19</v>
      </c>
      <c r="N2474" s="135" t="s">
        <v>46</v>
      </c>
      <c r="P2474" s="136">
        <f t="shared" si="151"/>
        <v>0</v>
      </c>
      <c r="Q2474" s="136">
        <v>0</v>
      </c>
      <c r="R2474" s="136">
        <f t="shared" si="152"/>
        <v>0</v>
      </c>
      <c r="S2474" s="136">
        <v>0</v>
      </c>
      <c r="T2474" s="137">
        <f t="shared" si="153"/>
        <v>0</v>
      </c>
      <c r="AR2474" s="138" t="s">
        <v>172</v>
      </c>
      <c r="AT2474" s="138" t="s">
        <v>167</v>
      </c>
      <c r="AU2474" s="138" t="s">
        <v>84</v>
      </c>
      <c r="AY2474" s="17" t="s">
        <v>165</v>
      </c>
      <c r="BE2474" s="139">
        <f t="shared" si="154"/>
        <v>0</v>
      </c>
      <c r="BF2474" s="139">
        <f t="shared" si="155"/>
        <v>0</v>
      </c>
      <c r="BG2474" s="139">
        <f t="shared" si="156"/>
        <v>0</v>
      </c>
      <c r="BH2474" s="139">
        <f t="shared" si="157"/>
        <v>0</v>
      </c>
      <c r="BI2474" s="139">
        <f t="shared" si="158"/>
        <v>0</v>
      </c>
      <c r="BJ2474" s="17" t="s">
        <v>14</v>
      </c>
      <c r="BK2474" s="139">
        <f t="shared" si="159"/>
        <v>0</v>
      </c>
      <c r="BL2474" s="17" t="s">
        <v>172</v>
      </c>
      <c r="BM2474" s="138" t="s">
        <v>3596</v>
      </c>
    </row>
    <row r="2475" spans="2:65" s="1" customFormat="1" ht="24.15" customHeight="1">
      <c r="B2475" s="32"/>
      <c r="C2475" s="127" t="s">
        <v>3597</v>
      </c>
      <c r="D2475" s="127" t="s">
        <v>167</v>
      </c>
      <c r="E2475" s="128" t="s">
        <v>3598</v>
      </c>
      <c r="F2475" s="129" t="s">
        <v>3599</v>
      </c>
      <c r="G2475" s="130" t="s">
        <v>2699</v>
      </c>
      <c r="H2475" s="131">
        <v>18</v>
      </c>
      <c r="I2475" s="132"/>
      <c r="J2475" s="133">
        <f t="shared" si="150"/>
        <v>0</v>
      </c>
      <c r="K2475" s="129" t="s">
        <v>19</v>
      </c>
      <c r="L2475" s="32"/>
      <c r="M2475" s="134" t="s">
        <v>19</v>
      </c>
      <c r="N2475" s="135" t="s">
        <v>46</v>
      </c>
      <c r="P2475" s="136">
        <f t="shared" si="151"/>
        <v>0</v>
      </c>
      <c r="Q2475" s="136">
        <v>0</v>
      </c>
      <c r="R2475" s="136">
        <f t="shared" si="152"/>
        <v>0</v>
      </c>
      <c r="S2475" s="136">
        <v>0</v>
      </c>
      <c r="T2475" s="137">
        <f t="shared" si="153"/>
        <v>0</v>
      </c>
      <c r="AR2475" s="138" t="s">
        <v>172</v>
      </c>
      <c r="AT2475" s="138" t="s">
        <v>167</v>
      </c>
      <c r="AU2475" s="138" t="s">
        <v>84</v>
      </c>
      <c r="AY2475" s="17" t="s">
        <v>165</v>
      </c>
      <c r="BE2475" s="139">
        <f t="shared" si="154"/>
        <v>0</v>
      </c>
      <c r="BF2475" s="139">
        <f t="shared" si="155"/>
        <v>0</v>
      </c>
      <c r="BG2475" s="139">
        <f t="shared" si="156"/>
        <v>0</v>
      </c>
      <c r="BH2475" s="139">
        <f t="shared" si="157"/>
        <v>0</v>
      </c>
      <c r="BI2475" s="139">
        <f t="shared" si="158"/>
        <v>0</v>
      </c>
      <c r="BJ2475" s="17" t="s">
        <v>14</v>
      </c>
      <c r="BK2475" s="139">
        <f t="shared" si="159"/>
        <v>0</v>
      </c>
      <c r="BL2475" s="17" t="s">
        <v>172</v>
      </c>
      <c r="BM2475" s="138" t="s">
        <v>3600</v>
      </c>
    </row>
    <row r="2476" spans="2:65" s="1" customFormat="1" ht="16.5" customHeight="1">
      <c r="B2476" s="32"/>
      <c r="C2476" s="127" t="s">
        <v>3601</v>
      </c>
      <c r="D2476" s="127" t="s">
        <v>167</v>
      </c>
      <c r="E2476" s="128" t="s">
        <v>3602</v>
      </c>
      <c r="F2476" s="129" t="s">
        <v>2985</v>
      </c>
      <c r="G2476" s="130" t="s">
        <v>2699</v>
      </c>
      <c r="H2476" s="131">
        <v>2</v>
      </c>
      <c r="I2476" s="132"/>
      <c r="J2476" s="133">
        <f t="shared" si="150"/>
        <v>0</v>
      </c>
      <c r="K2476" s="129" t="s">
        <v>19</v>
      </c>
      <c r="L2476" s="32"/>
      <c r="M2476" s="134" t="s">
        <v>19</v>
      </c>
      <c r="N2476" s="135" t="s">
        <v>46</v>
      </c>
      <c r="P2476" s="136">
        <f t="shared" si="151"/>
        <v>0</v>
      </c>
      <c r="Q2476" s="136">
        <v>0</v>
      </c>
      <c r="R2476" s="136">
        <f t="shared" si="152"/>
        <v>0</v>
      </c>
      <c r="S2476" s="136">
        <v>0</v>
      </c>
      <c r="T2476" s="137">
        <f t="shared" si="153"/>
        <v>0</v>
      </c>
      <c r="AR2476" s="138" t="s">
        <v>172</v>
      </c>
      <c r="AT2476" s="138" t="s">
        <v>167</v>
      </c>
      <c r="AU2476" s="138" t="s">
        <v>84</v>
      </c>
      <c r="AY2476" s="17" t="s">
        <v>165</v>
      </c>
      <c r="BE2476" s="139">
        <f t="shared" si="154"/>
        <v>0</v>
      </c>
      <c r="BF2476" s="139">
        <f t="shared" si="155"/>
        <v>0</v>
      </c>
      <c r="BG2476" s="139">
        <f t="shared" si="156"/>
        <v>0</v>
      </c>
      <c r="BH2476" s="139">
        <f t="shared" si="157"/>
        <v>0</v>
      </c>
      <c r="BI2476" s="139">
        <f t="shared" si="158"/>
        <v>0</v>
      </c>
      <c r="BJ2476" s="17" t="s">
        <v>14</v>
      </c>
      <c r="BK2476" s="139">
        <f t="shared" si="159"/>
        <v>0</v>
      </c>
      <c r="BL2476" s="17" t="s">
        <v>172</v>
      </c>
      <c r="BM2476" s="138" t="s">
        <v>3603</v>
      </c>
    </row>
    <row r="2477" spans="2:65" s="1" customFormat="1" ht="16.5" customHeight="1">
      <c r="B2477" s="32"/>
      <c r="C2477" s="127" t="s">
        <v>3604</v>
      </c>
      <c r="D2477" s="127" t="s">
        <v>167</v>
      </c>
      <c r="E2477" s="128" t="s">
        <v>3605</v>
      </c>
      <c r="F2477" s="129" t="s">
        <v>2992</v>
      </c>
      <c r="G2477" s="130" t="s">
        <v>2699</v>
      </c>
      <c r="H2477" s="131">
        <v>826</v>
      </c>
      <c r="I2477" s="132"/>
      <c r="J2477" s="133">
        <f t="shared" si="150"/>
        <v>0</v>
      </c>
      <c r="K2477" s="129" t="s">
        <v>19</v>
      </c>
      <c r="L2477" s="32"/>
      <c r="M2477" s="134" t="s">
        <v>19</v>
      </c>
      <c r="N2477" s="135" t="s">
        <v>46</v>
      </c>
      <c r="P2477" s="136">
        <f t="shared" si="151"/>
        <v>0</v>
      </c>
      <c r="Q2477" s="136">
        <v>0</v>
      </c>
      <c r="R2477" s="136">
        <f t="shared" si="152"/>
        <v>0</v>
      </c>
      <c r="S2477" s="136">
        <v>0</v>
      </c>
      <c r="T2477" s="137">
        <f t="shared" si="153"/>
        <v>0</v>
      </c>
      <c r="AR2477" s="138" t="s">
        <v>172</v>
      </c>
      <c r="AT2477" s="138" t="s">
        <v>167</v>
      </c>
      <c r="AU2477" s="138" t="s">
        <v>84</v>
      </c>
      <c r="AY2477" s="17" t="s">
        <v>165</v>
      </c>
      <c r="BE2477" s="139">
        <f t="shared" si="154"/>
        <v>0</v>
      </c>
      <c r="BF2477" s="139">
        <f t="shared" si="155"/>
        <v>0</v>
      </c>
      <c r="BG2477" s="139">
        <f t="shared" si="156"/>
        <v>0</v>
      </c>
      <c r="BH2477" s="139">
        <f t="shared" si="157"/>
        <v>0</v>
      </c>
      <c r="BI2477" s="139">
        <f t="shared" si="158"/>
        <v>0</v>
      </c>
      <c r="BJ2477" s="17" t="s">
        <v>14</v>
      </c>
      <c r="BK2477" s="139">
        <f t="shared" si="159"/>
        <v>0</v>
      </c>
      <c r="BL2477" s="17" t="s">
        <v>172</v>
      </c>
      <c r="BM2477" s="138" t="s">
        <v>3606</v>
      </c>
    </row>
    <row r="2478" spans="2:65" s="1" customFormat="1" ht="16.5" customHeight="1">
      <c r="B2478" s="32"/>
      <c r="C2478" s="127" t="s">
        <v>3607</v>
      </c>
      <c r="D2478" s="127" t="s">
        <v>167</v>
      </c>
      <c r="E2478" s="128" t="s">
        <v>3608</v>
      </c>
      <c r="F2478" s="129" t="s">
        <v>2996</v>
      </c>
      <c r="G2478" s="130" t="s">
        <v>2699</v>
      </c>
      <c r="H2478" s="131">
        <v>826</v>
      </c>
      <c r="I2478" s="132"/>
      <c r="J2478" s="133">
        <f t="shared" si="150"/>
        <v>0</v>
      </c>
      <c r="K2478" s="129" t="s">
        <v>19</v>
      </c>
      <c r="L2478" s="32"/>
      <c r="M2478" s="134" t="s">
        <v>19</v>
      </c>
      <c r="N2478" s="135" t="s">
        <v>46</v>
      </c>
      <c r="P2478" s="136">
        <f t="shared" si="151"/>
        <v>0</v>
      </c>
      <c r="Q2478" s="136">
        <v>0</v>
      </c>
      <c r="R2478" s="136">
        <f t="shared" si="152"/>
        <v>0</v>
      </c>
      <c r="S2478" s="136">
        <v>0</v>
      </c>
      <c r="T2478" s="137">
        <f t="shared" si="153"/>
        <v>0</v>
      </c>
      <c r="AR2478" s="138" t="s">
        <v>172</v>
      </c>
      <c r="AT2478" s="138" t="s">
        <v>167</v>
      </c>
      <c r="AU2478" s="138" t="s">
        <v>84</v>
      </c>
      <c r="AY2478" s="17" t="s">
        <v>165</v>
      </c>
      <c r="BE2478" s="139">
        <f t="shared" si="154"/>
        <v>0</v>
      </c>
      <c r="BF2478" s="139">
        <f t="shared" si="155"/>
        <v>0</v>
      </c>
      <c r="BG2478" s="139">
        <f t="shared" si="156"/>
        <v>0</v>
      </c>
      <c r="BH2478" s="139">
        <f t="shared" si="157"/>
        <v>0</v>
      </c>
      <c r="BI2478" s="139">
        <f t="shared" si="158"/>
        <v>0</v>
      </c>
      <c r="BJ2478" s="17" t="s">
        <v>14</v>
      </c>
      <c r="BK2478" s="139">
        <f t="shared" si="159"/>
        <v>0</v>
      </c>
      <c r="BL2478" s="17" t="s">
        <v>172</v>
      </c>
      <c r="BM2478" s="138" t="s">
        <v>3609</v>
      </c>
    </row>
    <row r="2479" spans="2:65" s="1" customFormat="1" ht="16.5" customHeight="1">
      <c r="B2479" s="32"/>
      <c r="C2479" s="127" t="s">
        <v>3610</v>
      </c>
      <c r="D2479" s="127" t="s">
        <v>167</v>
      </c>
      <c r="E2479" s="128" t="s">
        <v>3611</v>
      </c>
      <c r="F2479" s="129" t="s">
        <v>2884</v>
      </c>
      <c r="G2479" s="130" t="s">
        <v>2699</v>
      </c>
      <c r="H2479" s="131">
        <v>5</v>
      </c>
      <c r="I2479" s="132"/>
      <c r="J2479" s="133">
        <f t="shared" si="150"/>
        <v>0</v>
      </c>
      <c r="K2479" s="129" t="s">
        <v>19</v>
      </c>
      <c r="L2479" s="32"/>
      <c r="M2479" s="134" t="s">
        <v>19</v>
      </c>
      <c r="N2479" s="135" t="s">
        <v>46</v>
      </c>
      <c r="P2479" s="136">
        <f t="shared" si="151"/>
        <v>0</v>
      </c>
      <c r="Q2479" s="136">
        <v>0</v>
      </c>
      <c r="R2479" s="136">
        <f t="shared" si="152"/>
        <v>0</v>
      </c>
      <c r="S2479" s="136">
        <v>0</v>
      </c>
      <c r="T2479" s="137">
        <f t="shared" si="153"/>
        <v>0</v>
      </c>
      <c r="AR2479" s="138" t="s">
        <v>172</v>
      </c>
      <c r="AT2479" s="138" t="s">
        <v>167</v>
      </c>
      <c r="AU2479" s="138" t="s">
        <v>84</v>
      </c>
      <c r="AY2479" s="17" t="s">
        <v>165</v>
      </c>
      <c r="BE2479" s="139">
        <f t="shared" si="154"/>
        <v>0</v>
      </c>
      <c r="BF2479" s="139">
        <f t="shared" si="155"/>
        <v>0</v>
      </c>
      <c r="BG2479" s="139">
        <f t="shared" si="156"/>
        <v>0</v>
      </c>
      <c r="BH2479" s="139">
        <f t="shared" si="157"/>
        <v>0</v>
      </c>
      <c r="BI2479" s="139">
        <f t="shared" si="158"/>
        <v>0</v>
      </c>
      <c r="BJ2479" s="17" t="s">
        <v>14</v>
      </c>
      <c r="BK2479" s="139">
        <f t="shared" si="159"/>
        <v>0</v>
      </c>
      <c r="BL2479" s="17" t="s">
        <v>172</v>
      </c>
      <c r="BM2479" s="138" t="s">
        <v>3612</v>
      </c>
    </row>
    <row r="2480" spans="2:65" s="11" customFormat="1" ht="22.95" customHeight="1">
      <c r="B2480" s="115"/>
      <c r="D2480" s="116" t="s">
        <v>74</v>
      </c>
      <c r="E2480" s="125" t="s">
        <v>3613</v>
      </c>
      <c r="F2480" s="125" t="s">
        <v>3614</v>
      </c>
      <c r="I2480" s="118"/>
      <c r="J2480" s="126">
        <f>BK2480</f>
        <v>0</v>
      </c>
      <c r="L2480" s="115"/>
      <c r="M2480" s="120"/>
      <c r="P2480" s="121">
        <f>SUM(P2481:P2494)</f>
        <v>0</v>
      </c>
      <c r="R2480" s="121">
        <f>SUM(R2481:R2494)</f>
        <v>1.2E-2</v>
      </c>
      <c r="T2480" s="122">
        <f>SUM(T2481:T2494)</f>
        <v>0</v>
      </c>
      <c r="AR2480" s="116" t="s">
        <v>84</v>
      </c>
      <c r="AT2480" s="123" t="s">
        <v>74</v>
      </c>
      <c r="AU2480" s="123" t="s">
        <v>14</v>
      </c>
      <c r="AY2480" s="116" t="s">
        <v>165</v>
      </c>
      <c r="BK2480" s="124">
        <f>SUM(BK2481:BK2494)</f>
        <v>0</v>
      </c>
    </row>
    <row r="2481" spans="2:65" s="1" customFormat="1" ht="24.15" customHeight="1">
      <c r="B2481" s="32"/>
      <c r="C2481" s="165" t="s">
        <v>3615</v>
      </c>
      <c r="D2481" s="165" t="s">
        <v>349</v>
      </c>
      <c r="E2481" s="166" t="s">
        <v>3616</v>
      </c>
      <c r="F2481" s="167" t="s">
        <v>3617</v>
      </c>
      <c r="G2481" s="168" t="s">
        <v>182</v>
      </c>
      <c r="H2481" s="169">
        <v>3</v>
      </c>
      <c r="I2481" s="170"/>
      <c r="J2481" s="171">
        <f>ROUND(I2481*H2481,2)</f>
        <v>0</v>
      </c>
      <c r="K2481" s="167" t="s">
        <v>19</v>
      </c>
      <c r="L2481" s="172"/>
      <c r="M2481" s="173" t="s">
        <v>19</v>
      </c>
      <c r="N2481" s="174" t="s">
        <v>46</v>
      </c>
      <c r="P2481" s="136">
        <f>O2481*H2481</f>
        <v>0</v>
      </c>
      <c r="Q2481" s="136">
        <v>0</v>
      </c>
      <c r="R2481" s="136">
        <f>Q2481*H2481</f>
        <v>0</v>
      </c>
      <c r="S2481" s="136">
        <v>0</v>
      </c>
      <c r="T2481" s="137">
        <f>S2481*H2481</f>
        <v>0</v>
      </c>
      <c r="AR2481" s="138" t="s">
        <v>380</v>
      </c>
      <c r="AT2481" s="138" t="s">
        <v>349</v>
      </c>
      <c r="AU2481" s="138" t="s">
        <v>84</v>
      </c>
      <c r="AY2481" s="17" t="s">
        <v>165</v>
      </c>
      <c r="BE2481" s="139">
        <f>IF(N2481="základní",J2481,0)</f>
        <v>0</v>
      </c>
      <c r="BF2481" s="139">
        <f>IF(N2481="snížená",J2481,0)</f>
        <v>0</v>
      </c>
      <c r="BG2481" s="139">
        <f>IF(N2481="zákl. přenesená",J2481,0)</f>
        <v>0</v>
      </c>
      <c r="BH2481" s="139">
        <f>IF(N2481="sníž. přenesená",J2481,0)</f>
        <v>0</v>
      </c>
      <c r="BI2481" s="139">
        <f>IF(N2481="nulová",J2481,0)</f>
        <v>0</v>
      </c>
      <c r="BJ2481" s="17" t="s">
        <v>14</v>
      </c>
      <c r="BK2481" s="139">
        <f>ROUND(I2481*H2481,2)</f>
        <v>0</v>
      </c>
      <c r="BL2481" s="17" t="s">
        <v>277</v>
      </c>
      <c r="BM2481" s="138" t="s">
        <v>3618</v>
      </c>
    </row>
    <row r="2482" spans="2:65" s="1" customFormat="1" ht="16.5" customHeight="1">
      <c r="B2482" s="32"/>
      <c r="C2482" s="127" t="s">
        <v>3619</v>
      </c>
      <c r="D2482" s="127" t="s">
        <v>167</v>
      </c>
      <c r="E2482" s="128" t="s">
        <v>3620</v>
      </c>
      <c r="F2482" s="129" t="s">
        <v>3621</v>
      </c>
      <c r="G2482" s="130" t="s">
        <v>19</v>
      </c>
      <c r="H2482" s="131">
        <v>1</v>
      </c>
      <c r="I2482" s="460">
        <f>SUM(VZT!I149)</f>
        <v>0</v>
      </c>
      <c r="J2482" s="133">
        <f>ROUND(I2482*H2482,2)</f>
        <v>0</v>
      </c>
      <c r="K2482" s="129" t="s">
        <v>19</v>
      </c>
      <c r="L2482" s="32"/>
      <c r="M2482" s="134" t="s">
        <v>19</v>
      </c>
      <c r="N2482" s="135" t="s">
        <v>46</v>
      </c>
      <c r="P2482" s="136">
        <f>O2482*H2482</f>
        <v>0</v>
      </c>
      <c r="Q2482" s="136">
        <v>0</v>
      </c>
      <c r="R2482" s="136">
        <f>Q2482*H2482</f>
        <v>0</v>
      </c>
      <c r="S2482" s="136">
        <v>0</v>
      </c>
      <c r="T2482" s="137">
        <f>S2482*H2482</f>
        <v>0</v>
      </c>
      <c r="AR2482" s="138" t="s">
        <v>277</v>
      </c>
      <c r="AT2482" s="138" t="s">
        <v>167</v>
      </c>
      <c r="AU2482" s="138" t="s">
        <v>84</v>
      </c>
      <c r="AY2482" s="17" t="s">
        <v>165</v>
      </c>
      <c r="BE2482" s="139">
        <f>IF(N2482="základní",J2482,0)</f>
        <v>0</v>
      </c>
      <c r="BF2482" s="139">
        <f>IF(N2482="snížená",J2482,0)</f>
        <v>0</v>
      </c>
      <c r="BG2482" s="139">
        <f>IF(N2482="zákl. přenesená",J2482,0)</f>
        <v>0</v>
      </c>
      <c r="BH2482" s="139">
        <f>IF(N2482="sníž. přenesená",J2482,0)</f>
        <v>0</v>
      </c>
      <c r="BI2482" s="139">
        <f>IF(N2482="nulová",J2482,0)</f>
        <v>0</v>
      </c>
      <c r="BJ2482" s="17" t="s">
        <v>14</v>
      </c>
      <c r="BK2482" s="139">
        <f>ROUND(I2482*H2482,2)</f>
        <v>0</v>
      </c>
      <c r="BL2482" s="17" t="s">
        <v>277</v>
      </c>
      <c r="BM2482" s="138" t="s">
        <v>3622</v>
      </c>
    </row>
    <row r="2483" spans="2:65" s="12" customFormat="1">
      <c r="B2483" s="144"/>
      <c r="D2483" s="145" t="s">
        <v>176</v>
      </c>
      <c r="E2483" s="146" t="s">
        <v>19</v>
      </c>
      <c r="F2483" s="147" t="s">
        <v>3275</v>
      </c>
      <c r="H2483" s="146" t="s">
        <v>19</v>
      </c>
      <c r="I2483" s="148"/>
      <c r="L2483" s="144"/>
      <c r="M2483" s="149"/>
      <c r="T2483" s="150"/>
      <c r="AT2483" s="146" t="s">
        <v>176</v>
      </c>
      <c r="AU2483" s="146" t="s">
        <v>84</v>
      </c>
      <c r="AV2483" s="12" t="s">
        <v>14</v>
      </c>
      <c r="AW2483" s="12" t="s">
        <v>37</v>
      </c>
      <c r="AX2483" s="12" t="s">
        <v>75</v>
      </c>
      <c r="AY2483" s="146" t="s">
        <v>165</v>
      </c>
    </row>
    <row r="2484" spans="2:65" s="13" customFormat="1">
      <c r="B2484" s="151"/>
      <c r="D2484" s="145" t="s">
        <v>176</v>
      </c>
      <c r="E2484" s="152" t="s">
        <v>19</v>
      </c>
      <c r="F2484" s="153" t="s">
        <v>14</v>
      </c>
      <c r="H2484" s="154">
        <v>1</v>
      </c>
      <c r="I2484" s="155"/>
      <c r="L2484" s="151"/>
      <c r="M2484" s="156"/>
      <c r="T2484" s="157"/>
      <c r="AT2484" s="152" t="s">
        <v>176</v>
      </c>
      <c r="AU2484" s="152" t="s">
        <v>84</v>
      </c>
      <c r="AV2484" s="13" t="s">
        <v>84</v>
      </c>
      <c r="AW2484" s="13" t="s">
        <v>37</v>
      </c>
      <c r="AX2484" s="13" t="s">
        <v>75</v>
      </c>
      <c r="AY2484" s="152" t="s">
        <v>165</v>
      </c>
    </row>
    <row r="2485" spans="2:65" s="14" customFormat="1">
      <c r="B2485" s="158"/>
      <c r="D2485" s="145" t="s">
        <v>176</v>
      </c>
      <c r="E2485" s="159" t="s">
        <v>19</v>
      </c>
      <c r="F2485" s="160" t="s">
        <v>179</v>
      </c>
      <c r="H2485" s="161">
        <v>1</v>
      </c>
      <c r="I2485" s="162"/>
      <c r="L2485" s="158"/>
      <c r="M2485" s="163"/>
      <c r="T2485" s="164"/>
      <c r="AT2485" s="159" t="s">
        <v>176</v>
      </c>
      <c r="AU2485" s="159" t="s">
        <v>84</v>
      </c>
      <c r="AV2485" s="14" t="s">
        <v>172</v>
      </c>
      <c r="AW2485" s="14" t="s">
        <v>37</v>
      </c>
      <c r="AX2485" s="14" t="s">
        <v>14</v>
      </c>
      <c r="AY2485" s="159" t="s">
        <v>165</v>
      </c>
    </row>
    <row r="2486" spans="2:65" s="1" customFormat="1" ht="37.950000000000003" customHeight="1">
      <c r="B2486" s="32"/>
      <c r="C2486" s="127" t="s">
        <v>3623</v>
      </c>
      <c r="D2486" s="127" t="s">
        <v>167</v>
      </c>
      <c r="E2486" s="128" t="s">
        <v>3624</v>
      </c>
      <c r="F2486" s="129" t="s">
        <v>3625</v>
      </c>
      <c r="G2486" s="130" t="s">
        <v>182</v>
      </c>
      <c r="H2486" s="131">
        <v>1</v>
      </c>
      <c r="I2486" s="132"/>
      <c r="J2486" s="133">
        <f>ROUND(I2486*H2486,2)</f>
        <v>0</v>
      </c>
      <c r="K2486" s="129" t="s">
        <v>171</v>
      </c>
      <c r="L2486" s="32"/>
      <c r="M2486" s="134" t="s">
        <v>19</v>
      </c>
      <c r="N2486" s="135" t="s">
        <v>46</v>
      </c>
      <c r="P2486" s="136">
        <f>O2486*H2486</f>
        <v>0</v>
      </c>
      <c r="Q2486" s="136">
        <v>0</v>
      </c>
      <c r="R2486" s="136">
        <f>Q2486*H2486</f>
        <v>0</v>
      </c>
      <c r="S2486" s="136">
        <v>0</v>
      </c>
      <c r="T2486" s="137">
        <f>S2486*H2486</f>
        <v>0</v>
      </c>
      <c r="AR2486" s="138" t="s">
        <v>277</v>
      </c>
      <c r="AT2486" s="138" t="s">
        <v>167</v>
      </c>
      <c r="AU2486" s="138" t="s">
        <v>84</v>
      </c>
      <c r="AY2486" s="17" t="s">
        <v>165</v>
      </c>
      <c r="BE2486" s="139">
        <f>IF(N2486="základní",J2486,0)</f>
        <v>0</v>
      </c>
      <c r="BF2486" s="139">
        <f>IF(N2486="snížená",J2486,0)</f>
        <v>0</v>
      </c>
      <c r="BG2486" s="139">
        <f>IF(N2486="zákl. přenesená",J2486,0)</f>
        <v>0</v>
      </c>
      <c r="BH2486" s="139">
        <f>IF(N2486="sníž. přenesená",J2486,0)</f>
        <v>0</v>
      </c>
      <c r="BI2486" s="139">
        <f>IF(N2486="nulová",J2486,0)</f>
        <v>0</v>
      </c>
      <c r="BJ2486" s="17" t="s">
        <v>14</v>
      </c>
      <c r="BK2486" s="139">
        <f>ROUND(I2486*H2486,2)</f>
        <v>0</v>
      </c>
      <c r="BL2486" s="17" t="s">
        <v>277</v>
      </c>
      <c r="BM2486" s="138" t="s">
        <v>3626</v>
      </c>
    </row>
    <row r="2487" spans="2:65" s="1" customFormat="1">
      <c r="B2487" s="32"/>
      <c r="D2487" s="140" t="s">
        <v>174</v>
      </c>
      <c r="F2487" s="141" t="s">
        <v>3627</v>
      </c>
      <c r="I2487" s="142"/>
      <c r="L2487" s="32"/>
      <c r="M2487" s="143"/>
      <c r="T2487" s="53"/>
      <c r="AT2487" s="17" t="s">
        <v>174</v>
      </c>
      <c r="AU2487" s="17" t="s">
        <v>84</v>
      </c>
    </row>
    <row r="2488" spans="2:65" s="12" customFormat="1">
      <c r="B2488" s="144"/>
      <c r="D2488" s="145" t="s">
        <v>176</v>
      </c>
      <c r="E2488" s="146" t="s">
        <v>19</v>
      </c>
      <c r="F2488" s="147" t="s">
        <v>3628</v>
      </c>
      <c r="H2488" s="146" t="s">
        <v>19</v>
      </c>
      <c r="I2488" s="148"/>
      <c r="L2488" s="144"/>
      <c r="M2488" s="149"/>
      <c r="T2488" s="150"/>
      <c r="AT2488" s="146" t="s">
        <v>176</v>
      </c>
      <c r="AU2488" s="146" t="s">
        <v>84</v>
      </c>
      <c r="AV2488" s="12" t="s">
        <v>14</v>
      </c>
      <c r="AW2488" s="12" t="s">
        <v>37</v>
      </c>
      <c r="AX2488" s="12" t="s">
        <v>75</v>
      </c>
      <c r="AY2488" s="146" t="s">
        <v>165</v>
      </c>
    </row>
    <row r="2489" spans="2:65" s="13" customFormat="1">
      <c r="B2489" s="151"/>
      <c r="D2489" s="145" t="s">
        <v>176</v>
      </c>
      <c r="E2489" s="152" t="s">
        <v>19</v>
      </c>
      <c r="F2489" s="153" t="s">
        <v>14</v>
      </c>
      <c r="H2489" s="154">
        <v>1</v>
      </c>
      <c r="I2489" s="155"/>
      <c r="L2489" s="151"/>
      <c r="M2489" s="156"/>
      <c r="T2489" s="157"/>
      <c r="AT2489" s="152" t="s">
        <v>176</v>
      </c>
      <c r="AU2489" s="152" t="s">
        <v>84</v>
      </c>
      <c r="AV2489" s="13" t="s">
        <v>84</v>
      </c>
      <c r="AW2489" s="13" t="s">
        <v>37</v>
      </c>
      <c r="AX2489" s="13" t="s">
        <v>75</v>
      </c>
      <c r="AY2489" s="152" t="s">
        <v>165</v>
      </c>
    </row>
    <row r="2490" spans="2:65" s="14" customFormat="1">
      <c r="B2490" s="158"/>
      <c r="D2490" s="145" t="s">
        <v>176</v>
      </c>
      <c r="E2490" s="159" t="s">
        <v>19</v>
      </c>
      <c r="F2490" s="160" t="s">
        <v>179</v>
      </c>
      <c r="H2490" s="161">
        <v>1</v>
      </c>
      <c r="I2490" s="162"/>
      <c r="L2490" s="158"/>
      <c r="M2490" s="163"/>
      <c r="T2490" s="164"/>
      <c r="AT2490" s="159" t="s">
        <v>176</v>
      </c>
      <c r="AU2490" s="159" t="s">
        <v>84</v>
      </c>
      <c r="AV2490" s="14" t="s">
        <v>172</v>
      </c>
      <c r="AW2490" s="14" t="s">
        <v>37</v>
      </c>
      <c r="AX2490" s="14" t="s">
        <v>14</v>
      </c>
      <c r="AY2490" s="159" t="s">
        <v>165</v>
      </c>
    </row>
    <row r="2491" spans="2:65" s="1" customFormat="1" ht="24.15" customHeight="1">
      <c r="B2491" s="32"/>
      <c r="C2491" s="165" t="s">
        <v>3629</v>
      </c>
      <c r="D2491" s="165" t="s">
        <v>349</v>
      </c>
      <c r="E2491" s="166" t="s">
        <v>3630</v>
      </c>
      <c r="F2491" s="167" t="s">
        <v>3631</v>
      </c>
      <c r="G2491" s="168" t="s">
        <v>182</v>
      </c>
      <c r="H2491" s="169">
        <v>1</v>
      </c>
      <c r="I2491" s="170"/>
      <c r="J2491" s="171">
        <f>ROUND(I2491*H2491,2)</f>
        <v>0</v>
      </c>
      <c r="K2491" s="167" t="s">
        <v>19</v>
      </c>
      <c r="L2491" s="172"/>
      <c r="M2491" s="173" t="s">
        <v>19</v>
      </c>
      <c r="N2491" s="174" t="s">
        <v>46</v>
      </c>
      <c r="P2491" s="136">
        <f>O2491*H2491</f>
        <v>0</v>
      </c>
      <c r="Q2491" s="136">
        <v>1.2E-2</v>
      </c>
      <c r="R2491" s="136">
        <f>Q2491*H2491</f>
        <v>1.2E-2</v>
      </c>
      <c r="S2491" s="136">
        <v>0</v>
      </c>
      <c r="T2491" s="137">
        <f>S2491*H2491</f>
        <v>0</v>
      </c>
      <c r="AR2491" s="138" t="s">
        <v>380</v>
      </c>
      <c r="AT2491" s="138" t="s">
        <v>349</v>
      </c>
      <c r="AU2491" s="138" t="s">
        <v>84</v>
      </c>
      <c r="AY2491" s="17" t="s">
        <v>165</v>
      </c>
      <c r="BE2491" s="139">
        <f>IF(N2491="základní",J2491,0)</f>
        <v>0</v>
      </c>
      <c r="BF2491" s="139">
        <f>IF(N2491="snížená",J2491,0)</f>
        <v>0</v>
      </c>
      <c r="BG2491" s="139">
        <f>IF(N2491="zákl. přenesená",J2491,0)</f>
        <v>0</v>
      </c>
      <c r="BH2491" s="139">
        <f>IF(N2491="sníž. přenesená",J2491,0)</f>
        <v>0</v>
      </c>
      <c r="BI2491" s="139">
        <f>IF(N2491="nulová",J2491,0)</f>
        <v>0</v>
      </c>
      <c r="BJ2491" s="17" t="s">
        <v>14</v>
      </c>
      <c r="BK2491" s="139">
        <f>ROUND(I2491*H2491,2)</f>
        <v>0</v>
      </c>
      <c r="BL2491" s="17" t="s">
        <v>277</v>
      </c>
      <c r="BM2491" s="138" t="s">
        <v>3632</v>
      </c>
    </row>
    <row r="2492" spans="2:65" s="1" customFormat="1" ht="16.5" customHeight="1">
      <c r="B2492" s="32"/>
      <c r="C2492" s="127" t="s">
        <v>3633</v>
      </c>
      <c r="D2492" s="127" t="s">
        <v>167</v>
      </c>
      <c r="E2492" s="128" t="s">
        <v>3634</v>
      </c>
      <c r="F2492" s="129" t="s">
        <v>3635</v>
      </c>
      <c r="G2492" s="130" t="s">
        <v>182</v>
      </c>
      <c r="H2492" s="131">
        <v>3</v>
      </c>
      <c r="I2492" s="132"/>
      <c r="J2492" s="133">
        <f>ROUND(I2492*H2492,2)</f>
        <v>0</v>
      </c>
      <c r="K2492" s="129" t="s">
        <v>19</v>
      </c>
      <c r="L2492" s="32"/>
      <c r="M2492" s="134" t="s">
        <v>19</v>
      </c>
      <c r="N2492" s="135" t="s">
        <v>46</v>
      </c>
      <c r="P2492" s="136">
        <f>O2492*H2492</f>
        <v>0</v>
      </c>
      <c r="Q2492" s="136">
        <v>0</v>
      </c>
      <c r="R2492" s="136">
        <f>Q2492*H2492</f>
        <v>0</v>
      </c>
      <c r="S2492" s="136">
        <v>0</v>
      </c>
      <c r="T2492" s="137">
        <f>S2492*H2492</f>
        <v>0</v>
      </c>
      <c r="AR2492" s="138" t="s">
        <v>277</v>
      </c>
      <c r="AT2492" s="138" t="s">
        <v>167</v>
      </c>
      <c r="AU2492" s="138" t="s">
        <v>84</v>
      </c>
      <c r="AY2492" s="17" t="s">
        <v>165</v>
      </c>
      <c r="BE2492" s="139">
        <f>IF(N2492="základní",J2492,0)</f>
        <v>0</v>
      </c>
      <c r="BF2492" s="139">
        <f>IF(N2492="snížená",J2492,0)</f>
        <v>0</v>
      </c>
      <c r="BG2492" s="139">
        <f>IF(N2492="zákl. přenesená",J2492,0)</f>
        <v>0</v>
      </c>
      <c r="BH2492" s="139">
        <f>IF(N2492="sníž. přenesená",J2492,0)</f>
        <v>0</v>
      </c>
      <c r="BI2492" s="139">
        <f>IF(N2492="nulová",J2492,0)</f>
        <v>0</v>
      </c>
      <c r="BJ2492" s="17" t="s">
        <v>14</v>
      </c>
      <c r="BK2492" s="139">
        <f>ROUND(I2492*H2492,2)</f>
        <v>0</v>
      </c>
      <c r="BL2492" s="17" t="s">
        <v>277</v>
      </c>
      <c r="BM2492" s="138" t="s">
        <v>3636</v>
      </c>
    </row>
    <row r="2493" spans="2:65" s="1" customFormat="1" ht="49.2" customHeight="1">
      <c r="B2493" s="32"/>
      <c r="C2493" s="127" t="s">
        <v>3637</v>
      </c>
      <c r="D2493" s="127" t="s">
        <v>167</v>
      </c>
      <c r="E2493" s="128" t="s">
        <v>3638</v>
      </c>
      <c r="F2493" s="129" t="s">
        <v>3639</v>
      </c>
      <c r="G2493" s="130" t="s">
        <v>307</v>
      </c>
      <c r="H2493" s="131">
        <v>1.2E-2</v>
      </c>
      <c r="I2493" s="132"/>
      <c r="J2493" s="133">
        <f>ROUND(I2493*H2493,2)</f>
        <v>0</v>
      </c>
      <c r="K2493" s="129" t="s">
        <v>171</v>
      </c>
      <c r="L2493" s="32"/>
      <c r="M2493" s="134" t="s">
        <v>19</v>
      </c>
      <c r="N2493" s="135" t="s">
        <v>46</v>
      </c>
      <c r="P2493" s="136">
        <f>O2493*H2493</f>
        <v>0</v>
      </c>
      <c r="Q2493" s="136">
        <v>0</v>
      </c>
      <c r="R2493" s="136">
        <f>Q2493*H2493</f>
        <v>0</v>
      </c>
      <c r="S2493" s="136">
        <v>0</v>
      </c>
      <c r="T2493" s="137">
        <f>S2493*H2493</f>
        <v>0</v>
      </c>
      <c r="AR2493" s="138" t="s">
        <v>277</v>
      </c>
      <c r="AT2493" s="138" t="s">
        <v>167</v>
      </c>
      <c r="AU2493" s="138" t="s">
        <v>84</v>
      </c>
      <c r="AY2493" s="17" t="s">
        <v>165</v>
      </c>
      <c r="BE2493" s="139">
        <f>IF(N2493="základní",J2493,0)</f>
        <v>0</v>
      </c>
      <c r="BF2493" s="139">
        <f>IF(N2493="snížená",J2493,0)</f>
        <v>0</v>
      </c>
      <c r="BG2493" s="139">
        <f>IF(N2493="zákl. přenesená",J2493,0)</f>
        <v>0</v>
      </c>
      <c r="BH2493" s="139">
        <f>IF(N2493="sníž. přenesená",J2493,0)</f>
        <v>0</v>
      </c>
      <c r="BI2493" s="139">
        <f>IF(N2493="nulová",J2493,0)</f>
        <v>0</v>
      </c>
      <c r="BJ2493" s="17" t="s">
        <v>14</v>
      </c>
      <c r="BK2493" s="139">
        <f>ROUND(I2493*H2493,2)</f>
        <v>0</v>
      </c>
      <c r="BL2493" s="17" t="s">
        <v>277</v>
      </c>
      <c r="BM2493" s="138" t="s">
        <v>3640</v>
      </c>
    </row>
    <row r="2494" spans="2:65" s="1" customFormat="1">
      <c r="B2494" s="32"/>
      <c r="D2494" s="140" t="s">
        <v>174</v>
      </c>
      <c r="F2494" s="141" t="s">
        <v>3641</v>
      </c>
      <c r="I2494" s="142"/>
      <c r="L2494" s="32"/>
      <c r="M2494" s="143"/>
      <c r="T2494" s="53"/>
      <c r="AT2494" s="17" t="s">
        <v>174</v>
      </c>
      <c r="AU2494" s="17" t="s">
        <v>84</v>
      </c>
    </row>
    <row r="2495" spans="2:65" s="11" customFormat="1" ht="22.95" customHeight="1">
      <c r="B2495" s="115"/>
      <c r="D2495" s="116" t="s">
        <v>74</v>
      </c>
      <c r="E2495" s="125" t="s">
        <v>3642</v>
      </c>
      <c r="F2495" s="125" t="s">
        <v>3643</v>
      </c>
      <c r="I2495" s="118"/>
      <c r="J2495" s="126">
        <f>BK2495</f>
        <v>0</v>
      </c>
      <c r="L2495" s="115"/>
      <c r="M2495" s="120"/>
      <c r="P2495" s="121">
        <f>SUM(P2496:P2609)</f>
        <v>0</v>
      </c>
      <c r="R2495" s="121">
        <f>SUM(R2496:R2609)</f>
        <v>6.6626325800000004</v>
      </c>
      <c r="T2495" s="122">
        <f>SUM(T2496:T2609)</f>
        <v>15.011868</v>
      </c>
      <c r="AR2495" s="116" t="s">
        <v>84</v>
      </c>
      <c r="AT2495" s="123" t="s">
        <v>74</v>
      </c>
      <c r="AU2495" s="123" t="s">
        <v>14</v>
      </c>
      <c r="AY2495" s="116" t="s">
        <v>165</v>
      </c>
      <c r="BK2495" s="124">
        <f>SUM(BK2496:BK2609)</f>
        <v>0</v>
      </c>
    </row>
    <row r="2496" spans="2:65" s="1" customFormat="1" ht="21.75" customHeight="1">
      <c r="B2496" s="32"/>
      <c r="C2496" s="127" t="s">
        <v>3644</v>
      </c>
      <c r="D2496" s="127" t="s">
        <v>167</v>
      </c>
      <c r="E2496" s="128" t="s">
        <v>3645</v>
      </c>
      <c r="F2496" s="129" t="s">
        <v>3646</v>
      </c>
      <c r="G2496" s="130" t="s">
        <v>170</v>
      </c>
      <c r="H2496" s="131">
        <v>145.19999999999999</v>
      </c>
      <c r="I2496" s="132"/>
      <c r="J2496" s="133">
        <f>ROUND(I2496*H2496,2)</f>
        <v>0</v>
      </c>
      <c r="K2496" s="129" t="s">
        <v>171</v>
      </c>
      <c r="L2496" s="32"/>
      <c r="M2496" s="134" t="s">
        <v>19</v>
      </c>
      <c r="N2496" s="135" t="s">
        <v>46</v>
      </c>
      <c r="P2496" s="136">
        <f>O2496*H2496</f>
        <v>0</v>
      </c>
      <c r="Q2496" s="136">
        <v>0</v>
      </c>
      <c r="R2496" s="136">
        <f>Q2496*H2496</f>
        <v>0</v>
      </c>
      <c r="S2496" s="136">
        <v>2.1999999999999999E-2</v>
      </c>
      <c r="T2496" s="137">
        <f>S2496*H2496</f>
        <v>3.1943999999999995</v>
      </c>
      <c r="AR2496" s="138" t="s">
        <v>277</v>
      </c>
      <c r="AT2496" s="138" t="s">
        <v>167</v>
      </c>
      <c r="AU2496" s="138" t="s">
        <v>84</v>
      </c>
      <c r="AY2496" s="17" t="s">
        <v>165</v>
      </c>
      <c r="BE2496" s="139">
        <f>IF(N2496="základní",J2496,0)</f>
        <v>0</v>
      </c>
      <c r="BF2496" s="139">
        <f>IF(N2496="snížená",J2496,0)</f>
        <v>0</v>
      </c>
      <c r="BG2496" s="139">
        <f>IF(N2496="zákl. přenesená",J2496,0)</f>
        <v>0</v>
      </c>
      <c r="BH2496" s="139">
        <f>IF(N2496="sníž. přenesená",J2496,0)</f>
        <v>0</v>
      </c>
      <c r="BI2496" s="139">
        <f>IF(N2496="nulová",J2496,0)</f>
        <v>0</v>
      </c>
      <c r="BJ2496" s="17" t="s">
        <v>14</v>
      </c>
      <c r="BK2496" s="139">
        <f>ROUND(I2496*H2496,2)</f>
        <v>0</v>
      </c>
      <c r="BL2496" s="17" t="s">
        <v>277</v>
      </c>
      <c r="BM2496" s="138" t="s">
        <v>3647</v>
      </c>
    </row>
    <row r="2497" spans="2:65" s="1" customFormat="1">
      <c r="B2497" s="32"/>
      <c r="D2497" s="140" t="s">
        <v>174</v>
      </c>
      <c r="F2497" s="141" t="s">
        <v>3648</v>
      </c>
      <c r="I2497" s="142"/>
      <c r="L2497" s="32"/>
      <c r="M2497" s="143"/>
      <c r="T2497" s="53"/>
      <c r="AT2497" s="17" t="s">
        <v>174</v>
      </c>
      <c r="AU2497" s="17" t="s">
        <v>84</v>
      </c>
    </row>
    <row r="2498" spans="2:65" s="12" customFormat="1">
      <c r="B2498" s="144"/>
      <c r="D2498" s="145" t="s">
        <v>176</v>
      </c>
      <c r="E2498" s="146" t="s">
        <v>19</v>
      </c>
      <c r="F2498" s="147" t="s">
        <v>1074</v>
      </c>
      <c r="H2498" s="146" t="s">
        <v>19</v>
      </c>
      <c r="I2498" s="148"/>
      <c r="L2498" s="144"/>
      <c r="M2498" s="149"/>
      <c r="T2498" s="150"/>
      <c r="AT2498" s="146" t="s">
        <v>176</v>
      </c>
      <c r="AU2498" s="146" t="s">
        <v>84</v>
      </c>
      <c r="AV2498" s="12" t="s">
        <v>14</v>
      </c>
      <c r="AW2498" s="12" t="s">
        <v>37</v>
      </c>
      <c r="AX2498" s="12" t="s">
        <v>75</v>
      </c>
      <c r="AY2498" s="146" t="s">
        <v>165</v>
      </c>
    </row>
    <row r="2499" spans="2:65" s="13" customFormat="1">
      <c r="B2499" s="151"/>
      <c r="D2499" s="145" t="s">
        <v>176</v>
      </c>
      <c r="E2499" s="152" t="s">
        <v>19</v>
      </c>
      <c r="F2499" s="153" t="s">
        <v>1075</v>
      </c>
      <c r="H2499" s="154">
        <v>145.19999999999999</v>
      </c>
      <c r="I2499" s="155"/>
      <c r="L2499" s="151"/>
      <c r="M2499" s="156"/>
      <c r="T2499" s="157"/>
      <c r="AT2499" s="152" t="s">
        <v>176</v>
      </c>
      <c r="AU2499" s="152" t="s">
        <v>84</v>
      </c>
      <c r="AV2499" s="13" t="s">
        <v>84</v>
      </c>
      <c r="AW2499" s="13" t="s">
        <v>37</v>
      </c>
      <c r="AX2499" s="13" t="s">
        <v>75</v>
      </c>
      <c r="AY2499" s="152" t="s">
        <v>165</v>
      </c>
    </row>
    <row r="2500" spans="2:65" s="14" customFormat="1">
      <c r="B2500" s="158"/>
      <c r="D2500" s="145" t="s">
        <v>176</v>
      </c>
      <c r="E2500" s="159" t="s">
        <v>19</v>
      </c>
      <c r="F2500" s="160" t="s">
        <v>179</v>
      </c>
      <c r="H2500" s="161">
        <v>145.19999999999999</v>
      </c>
      <c r="I2500" s="162"/>
      <c r="L2500" s="158"/>
      <c r="M2500" s="163"/>
      <c r="T2500" s="164"/>
      <c r="AT2500" s="159" t="s">
        <v>176</v>
      </c>
      <c r="AU2500" s="159" t="s">
        <v>84</v>
      </c>
      <c r="AV2500" s="14" t="s">
        <v>172</v>
      </c>
      <c r="AW2500" s="14" t="s">
        <v>37</v>
      </c>
      <c r="AX2500" s="14" t="s">
        <v>14</v>
      </c>
      <c r="AY2500" s="159" t="s">
        <v>165</v>
      </c>
    </row>
    <row r="2501" spans="2:65" s="1" customFormat="1" ht="49.2" customHeight="1">
      <c r="B2501" s="32"/>
      <c r="C2501" s="127" t="s">
        <v>3649</v>
      </c>
      <c r="D2501" s="127" t="s">
        <v>167</v>
      </c>
      <c r="E2501" s="128" t="s">
        <v>3650</v>
      </c>
      <c r="F2501" s="129" t="s">
        <v>3651</v>
      </c>
      <c r="G2501" s="130" t="s">
        <v>700</v>
      </c>
      <c r="H2501" s="131">
        <v>217.2</v>
      </c>
      <c r="I2501" s="132"/>
      <c r="J2501" s="133">
        <f>ROUND(I2501*H2501,2)</f>
        <v>0</v>
      </c>
      <c r="K2501" s="129" t="s">
        <v>171</v>
      </c>
      <c r="L2501" s="32"/>
      <c r="M2501" s="134" t="s">
        <v>19</v>
      </c>
      <c r="N2501" s="135" t="s">
        <v>46</v>
      </c>
      <c r="P2501" s="136">
        <f>O2501*H2501</f>
        <v>0</v>
      </c>
      <c r="Q2501" s="136">
        <v>0</v>
      </c>
      <c r="R2501" s="136">
        <f>Q2501*H2501</f>
        <v>0</v>
      </c>
      <c r="S2501" s="136">
        <v>0</v>
      </c>
      <c r="T2501" s="137">
        <f>S2501*H2501</f>
        <v>0</v>
      </c>
      <c r="AR2501" s="138" t="s">
        <v>277</v>
      </c>
      <c r="AT2501" s="138" t="s">
        <v>167</v>
      </c>
      <c r="AU2501" s="138" t="s">
        <v>84</v>
      </c>
      <c r="AY2501" s="17" t="s">
        <v>165</v>
      </c>
      <c r="BE2501" s="139">
        <f>IF(N2501="základní",J2501,0)</f>
        <v>0</v>
      </c>
      <c r="BF2501" s="139">
        <f>IF(N2501="snížená",J2501,0)</f>
        <v>0</v>
      </c>
      <c r="BG2501" s="139">
        <f>IF(N2501="zákl. přenesená",J2501,0)</f>
        <v>0</v>
      </c>
      <c r="BH2501" s="139">
        <f>IF(N2501="sníž. přenesená",J2501,0)</f>
        <v>0</v>
      </c>
      <c r="BI2501" s="139">
        <f>IF(N2501="nulová",J2501,0)</f>
        <v>0</v>
      </c>
      <c r="BJ2501" s="17" t="s">
        <v>14</v>
      </c>
      <c r="BK2501" s="139">
        <f>ROUND(I2501*H2501,2)</f>
        <v>0</v>
      </c>
      <c r="BL2501" s="17" t="s">
        <v>277</v>
      </c>
      <c r="BM2501" s="138" t="s">
        <v>3652</v>
      </c>
    </row>
    <row r="2502" spans="2:65" s="1" customFormat="1">
      <c r="B2502" s="32"/>
      <c r="D2502" s="140" t="s">
        <v>174</v>
      </c>
      <c r="F2502" s="141" t="s">
        <v>3653</v>
      </c>
      <c r="I2502" s="142"/>
      <c r="L2502" s="32"/>
      <c r="M2502" s="143"/>
      <c r="T2502" s="53"/>
      <c r="AT2502" s="17" t="s">
        <v>174</v>
      </c>
      <c r="AU2502" s="17" t="s">
        <v>84</v>
      </c>
    </row>
    <row r="2503" spans="2:65" s="12" customFormat="1" ht="20.399999999999999">
      <c r="B2503" s="144"/>
      <c r="D2503" s="145" t="s">
        <v>176</v>
      </c>
      <c r="E2503" s="146" t="s">
        <v>19</v>
      </c>
      <c r="F2503" s="147" t="s">
        <v>3654</v>
      </c>
      <c r="H2503" s="146" t="s">
        <v>19</v>
      </c>
      <c r="I2503" s="148"/>
      <c r="L2503" s="144"/>
      <c r="M2503" s="149"/>
      <c r="T2503" s="150"/>
      <c r="AT2503" s="146" t="s">
        <v>176</v>
      </c>
      <c r="AU2503" s="146" t="s">
        <v>84</v>
      </c>
      <c r="AV2503" s="12" t="s">
        <v>14</v>
      </c>
      <c r="AW2503" s="12" t="s">
        <v>37</v>
      </c>
      <c r="AX2503" s="12" t="s">
        <v>75</v>
      </c>
      <c r="AY2503" s="146" t="s">
        <v>165</v>
      </c>
    </row>
    <row r="2504" spans="2:65" s="13" customFormat="1">
      <c r="B2504" s="151"/>
      <c r="D2504" s="145" t="s">
        <v>176</v>
      </c>
      <c r="E2504" s="152" t="s">
        <v>19</v>
      </c>
      <c r="F2504" s="153" t="s">
        <v>3655</v>
      </c>
      <c r="H2504" s="154">
        <v>133.19999999999999</v>
      </c>
      <c r="I2504" s="155"/>
      <c r="L2504" s="151"/>
      <c r="M2504" s="156"/>
      <c r="T2504" s="157"/>
      <c r="AT2504" s="152" t="s">
        <v>176</v>
      </c>
      <c r="AU2504" s="152" t="s">
        <v>84</v>
      </c>
      <c r="AV2504" s="13" t="s">
        <v>84</v>
      </c>
      <c r="AW2504" s="13" t="s">
        <v>37</v>
      </c>
      <c r="AX2504" s="13" t="s">
        <v>75</v>
      </c>
      <c r="AY2504" s="152" t="s">
        <v>165</v>
      </c>
    </row>
    <row r="2505" spans="2:65" s="13" customFormat="1">
      <c r="B2505" s="151"/>
      <c r="D2505" s="145" t="s">
        <v>176</v>
      </c>
      <c r="E2505" s="152" t="s">
        <v>19</v>
      </c>
      <c r="F2505" s="153" t="s">
        <v>3656</v>
      </c>
      <c r="H2505" s="154">
        <v>84</v>
      </c>
      <c r="I2505" s="155"/>
      <c r="L2505" s="151"/>
      <c r="M2505" s="156"/>
      <c r="T2505" s="157"/>
      <c r="AT2505" s="152" t="s">
        <v>176</v>
      </c>
      <c r="AU2505" s="152" t="s">
        <v>84</v>
      </c>
      <c r="AV2505" s="13" t="s">
        <v>84</v>
      </c>
      <c r="AW2505" s="13" t="s">
        <v>37</v>
      </c>
      <c r="AX2505" s="13" t="s">
        <v>75</v>
      </c>
      <c r="AY2505" s="152" t="s">
        <v>165</v>
      </c>
    </row>
    <row r="2506" spans="2:65" s="14" customFormat="1">
      <c r="B2506" s="158"/>
      <c r="D2506" s="145" t="s">
        <v>176</v>
      </c>
      <c r="E2506" s="159" t="s">
        <v>19</v>
      </c>
      <c r="F2506" s="160" t="s">
        <v>179</v>
      </c>
      <c r="H2506" s="161">
        <v>217.2</v>
      </c>
      <c r="I2506" s="162"/>
      <c r="L2506" s="158"/>
      <c r="M2506" s="163"/>
      <c r="T2506" s="164"/>
      <c r="AT2506" s="159" t="s">
        <v>176</v>
      </c>
      <c r="AU2506" s="159" t="s">
        <v>84</v>
      </c>
      <c r="AV2506" s="14" t="s">
        <v>172</v>
      </c>
      <c r="AW2506" s="14" t="s">
        <v>37</v>
      </c>
      <c r="AX2506" s="14" t="s">
        <v>14</v>
      </c>
      <c r="AY2506" s="159" t="s">
        <v>165</v>
      </c>
    </row>
    <row r="2507" spans="2:65" s="1" customFormat="1" ht="21.75" customHeight="1">
      <c r="B2507" s="32"/>
      <c r="C2507" s="165" t="s">
        <v>3657</v>
      </c>
      <c r="D2507" s="165" t="s">
        <v>349</v>
      </c>
      <c r="E2507" s="166" t="s">
        <v>3658</v>
      </c>
      <c r="F2507" s="167" t="s">
        <v>3659</v>
      </c>
      <c r="G2507" s="168" t="s">
        <v>213</v>
      </c>
      <c r="H2507" s="169">
        <v>2.2810000000000001</v>
      </c>
      <c r="I2507" s="170"/>
      <c r="J2507" s="171">
        <f>ROUND(I2507*H2507,2)</f>
        <v>0</v>
      </c>
      <c r="K2507" s="167" t="s">
        <v>171</v>
      </c>
      <c r="L2507" s="172"/>
      <c r="M2507" s="173" t="s">
        <v>19</v>
      </c>
      <c r="N2507" s="174" t="s">
        <v>46</v>
      </c>
      <c r="P2507" s="136">
        <f>O2507*H2507</f>
        <v>0</v>
      </c>
      <c r="Q2507" s="136">
        <v>0.55000000000000004</v>
      </c>
      <c r="R2507" s="136">
        <f>Q2507*H2507</f>
        <v>1.2545500000000003</v>
      </c>
      <c r="S2507" s="136">
        <v>0</v>
      </c>
      <c r="T2507" s="137">
        <f>S2507*H2507</f>
        <v>0</v>
      </c>
      <c r="AR2507" s="138" t="s">
        <v>380</v>
      </c>
      <c r="AT2507" s="138" t="s">
        <v>349</v>
      </c>
      <c r="AU2507" s="138" t="s">
        <v>84</v>
      </c>
      <c r="AY2507" s="17" t="s">
        <v>165</v>
      </c>
      <c r="BE2507" s="139">
        <f>IF(N2507="základní",J2507,0)</f>
        <v>0</v>
      </c>
      <c r="BF2507" s="139">
        <f>IF(N2507="snížená",J2507,0)</f>
        <v>0</v>
      </c>
      <c r="BG2507" s="139">
        <f>IF(N2507="zákl. přenesená",J2507,0)</f>
        <v>0</v>
      </c>
      <c r="BH2507" s="139">
        <f>IF(N2507="sníž. přenesená",J2507,0)</f>
        <v>0</v>
      </c>
      <c r="BI2507" s="139">
        <f>IF(N2507="nulová",J2507,0)</f>
        <v>0</v>
      </c>
      <c r="BJ2507" s="17" t="s">
        <v>14</v>
      </c>
      <c r="BK2507" s="139">
        <f>ROUND(I2507*H2507,2)</f>
        <v>0</v>
      </c>
      <c r="BL2507" s="17" t="s">
        <v>277</v>
      </c>
      <c r="BM2507" s="138" t="s">
        <v>3660</v>
      </c>
    </row>
    <row r="2508" spans="2:65" s="12" customFormat="1">
      <c r="B2508" s="144"/>
      <c r="D2508" s="145" t="s">
        <v>176</v>
      </c>
      <c r="E2508" s="146" t="s">
        <v>19</v>
      </c>
      <c r="F2508" s="147" t="s">
        <v>3661</v>
      </c>
      <c r="H2508" s="146" t="s">
        <v>19</v>
      </c>
      <c r="I2508" s="148"/>
      <c r="L2508" s="144"/>
      <c r="M2508" s="149"/>
      <c r="T2508" s="150"/>
      <c r="AT2508" s="146" t="s">
        <v>176</v>
      </c>
      <c r="AU2508" s="146" t="s">
        <v>84</v>
      </c>
      <c r="AV2508" s="12" t="s">
        <v>14</v>
      </c>
      <c r="AW2508" s="12" t="s">
        <v>37</v>
      </c>
      <c r="AX2508" s="12" t="s">
        <v>75</v>
      </c>
      <c r="AY2508" s="146" t="s">
        <v>165</v>
      </c>
    </row>
    <row r="2509" spans="2:65" s="13" customFormat="1">
      <c r="B2509" s="151"/>
      <c r="D2509" s="145" t="s">
        <v>176</v>
      </c>
      <c r="E2509" s="152" t="s">
        <v>19</v>
      </c>
      <c r="F2509" s="153" t="s">
        <v>3662</v>
      </c>
      <c r="H2509" s="154">
        <v>2.2810000000000001</v>
      </c>
      <c r="I2509" s="155"/>
      <c r="L2509" s="151"/>
      <c r="M2509" s="156"/>
      <c r="T2509" s="157"/>
      <c r="AT2509" s="152" t="s">
        <v>176</v>
      </c>
      <c r="AU2509" s="152" t="s">
        <v>84</v>
      </c>
      <c r="AV2509" s="13" t="s">
        <v>84</v>
      </c>
      <c r="AW2509" s="13" t="s">
        <v>37</v>
      </c>
      <c r="AX2509" s="13" t="s">
        <v>75</v>
      </c>
      <c r="AY2509" s="152" t="s">
        <v>165</v>
      </c>
    </row>
    <row r="2510" spans="2:65" s="14" customFormat="1">
      <c r="B2510" s="158"/>
      <c r="D2510" s="145" t="s">
        <v>176</v>
      </c>
      <c r="E2510" s="159" t="s">
        <v>19</v>
      </c>
      <c r="F2510" s="160" t="s">
        <v>179</v>
      </c>
      <c r="H2510" s="161">
        <v>2.2810000000000001</v>
      </c>
      <c r="I2510" s="162"/>
      <c r="L2510" s="158"/>
      <c r="M2510" s="163"/>
      <c r="T2510" s="164"/>
      <c r="AT2510" s="159" t="s">
        <v>176</v>
      </c>
      <c r="AU2510" s="159" t="s">
        <v>84</v>
      </c>
      <c r="AV2510" s="14" t="s">
        <v>172</v>
      </c>
      <c r="AW2510" s="14" t="s">
        <v>37</v>
      </c>
      <c r="AX2510" s="14" t="s">
        <v>14</v>
      </c>
      <c r="AY2510" s="159" t="s">
        <v>165</v>
      </c>
    </row>
    <row r="2511" spans="2:65" s="1" customFormat="1" ht="24.15" customHeight="1">
      <c r="B2511" s="32"/>
      <c r="C2511" s="127" t="s">
        <v>3663</v>
      </c>
      <c r="D2511" s="127" t="s">
        <v>167</v>
      </c>
      <c r="E2511" s="128" t="s">
        <v>3664</v>
      </c>
      <c r="F2511" s="129" t="s">
        <v>3665</v>
      </c>
      <c r="G2511" s="130" t="s">
        <v>170</v>
      </c>
      <c r="H2511" s="131">
        <v>145.19999999999999</v>
      </c>
      <c r="I2511" s="132"/>
      <c r="J2511" s="133">
        <f>ROUND(I2511*H2511,2)</f>
        <v>0</v>
      </c>
      <c r="K2511" s="129" t="s">
        <v>171</v>
      </c>
      <c r="L2511" s="32"/>
      <c r="M2511" s="134" t="s">
        <v>19</v>
      </c>
      <c r="N2511" s="135" t="s">
        <v>46</v>
      </c>
      <c r="P2511" s="136">
        <f>O2511*H2511</f>
        <v>0</v>
      </c>
      <c r="Q2511" s="136">
        <v>0</v>
      </c>
      <c r="R2511" s="136">
        <f>Q2511*H2511</f>
        <v>0</v>
      </c>
      <c r="S2511" s="136">
        <v>1.4E-2</v>
      </c>
      <c r="T2511" s="137">
        <f>S2511*H2511</f>
        <v>2.0327999999999999</v>
      </c>
      <c r="AR2511" s="138" t="s">
        <v>277</v>
      </c>
      <c r="AT2511" s="138" t="s">
        <v>167</v>
      </c>
      <c r="AU2511" s="138" t="s">
        <v>84</v>
      </c>
      <c r="AY2511" s="17" t="s">
        <v>165</v>
      </c>
      <c r="BE2511" s="139">
        <f>IF(N2511="základní",J2511,0)</f>
        <v>0</v>
      </c>
      <c r="BF2511" s="139">
        <f>IF(N2511="snížená",J2511,0)</f>
        <v>0</v>
      </c>
      <c r="BG2511" s="139">
        <f>IF(N2511="zákl. přenesená",J2511,0)</f>
        <v>0</v>
      </c>
      <c r="BH2511" s="139">
        <f>IF(N2511="sníž. přenesená",J2511,0)</f>
        <v>0</v>
      </c>
      <c r="BI2511" s="139">
        <f>IF(N2511="nulová",J2511,0)</f>
        <v>0</v>
      </c>
      <c r="BJ2511" s="17" t="s">
        <v>14</v>
      </c>
      <c r="BK2511" s="139">
        <f>ROUND(I2511*H2511,2)</f>
        <v>0</v>
      </c>
      <c r="BL2511" s="17" t="s">
        <v>277</v>
      </c>
      <c r="BM2511" s="138" t="s">
        <v>3666</v>
      </c>
    </row>
    <row r="2512" spans="2:65" s="1" customFormat="1">
      <c r="B2512" s="32"/>
      <c r="D2512" s="140" t="s">
        <v>174</v>
      </c>
      <c r="F2512" s="141" t="s">
        <v>3667</v>
      </c>
      <c r="I2512" s="142"/>
      <c r="L2512" s="32"/>
      <c r="M2512" s="143"/>
      <c r="T2512" s="53"/>
      <c r="AT2512" s="17" t="s">
        <v>174</v>
      </c>
      <c r="AU2512" s="17" t="s">
        <v>84</v>
      </c>
    </row>
    <row r="2513" spans="2:65" s="12" customFormat="1">
      <c r="B2513" s="144"/>
      <c r="D2513" s="145" t="s">
        <v>176</v>
      </c>
      <c r="E2513" s="146" t="s">
        <v>19</v>
      </c>
      <c r="F2513" s="147" t="s">
        <v>1074</v>
      </c>
      <c r="H2513" s="146" t="s">
        <v>19</v>
      </c>
      <c r="I2513" s="148"/>
      <c r="L2513" s="144"/>
      <c r="M2513" s="149"/>
      <c r="T2513" s="150"/>
      <c r="AT2513" s="146" t="s">
        <v>176</v>
      </c>
      <c r="AU2513" s="146" t="s">
        <v>84</v>
      </c>
      <c r="AV2513" s="12" t="s">
        <v>14</v>
      </c>
      <c r="AW2513" s="12" t="s">
        <v>37</v>
      </c>
      <c r="AX2513" s="12" t="s">
        <v>75</v>
      </c>
      <c r="AY2513" s="146" t="s">
        <v>165</v>
      </c>
    </row>
    <row r="2514" spans="2:65" s="13" customFormat="1">
      <c r="B2514" s="151"/>
      <c r="D2514" s="145" t="s">
        <v>176</v>
      </c>
      <c r="E2514" s="152" t="s">
        <v>19</v>
      </c>
      <c r="F2514" s="153" t="s">
        <v>1075</v>
      </c>
      <c r="H2514" s="154">
        <v>145.19999999999999</v>
      </c>
      <c r="I2514" s="155"/>
      <c r="L2514" s="151"/>
      <c r="M2514" s="156"/>
      <c r="T2514" s="157"/>
      <c r="AT2514" s="152" t="s">
        <v>176</v>
      </c>
      <c r="AU2514" s="152" t="s">
        <v>84</v>
      </c>
      <c r="AV2514" s="13" t="s">
        <v>84</v>
      </c>
      <c r="AW2514" s="13" t="s">
        <v>37</v>
      </c>
      <c r="AX2514" s="13" t="s">
        <v>75</v>
      </c>
      <c r="AY2514" s="152" t="s">
        <v>165</v>
      </c>
    </row>
    <row r="2515" spans="2:65" s="14" customFormat="1">
      <c r="B2515" s="158"/>
      <c r="D2515" s="145" t="s">
        <v>176</v>
      </c>
      <c r="E2515" s="159" t="s">
        <v>19</v>
      </c>
      <c r="F2515" s="160" t="s">
        <v>179</v>
      </c>
      <c r="H2515" s="161">
        <v>145.19999999999999</v>
      </c>
      <c r="I2515" s="162"/>
      <c r="L2515" s="158"/>
      <c r="M2515" s="163"/>
      <c r="T2515" s="164"/>
      <c r="AT2515" s="159" t="s">
        <v>176</v>
      </c>
      <c r="AU2515" s="159" t="s">
        <v>84</v>
      </c>
      <c r="AV2515" s="14" t="s">
        <v>172</v>
      </c>
      <c r="AW2515" s="14" t="s">
        <v>37</v>
      </c>
      <c r="AX2515" s="14" t="s">
        <v>14</v>
      </c>
      <c r="AY2515" s="159" t="s">
        <v>165</v>
      </c>
    </row>
    <row r="2516" spans="2:65" s="1" customFormat="1" ht="44.25" customHeight="1">
      <c r="B2516" s="32"/>
      <c r="C2516" s="127" t="s">
        <v>3668</v>
      </c>
      <c r="D2516" s="127" t="s">
        <v>167</v>
      </c>
      <c r="E2516" s="128" t="s">
        <v>3669</v>
      </c>
      <c r="F2516" s="129" t="s">
        <v>3670</v>
      </c>
      <c r="G2516" s="130" t="s">
        <v>170</v>
      </c>
      <c r="H2516" s="131">
        <v>36.179000000000002</v>
      </c>
      <c r="I2516" s="132"/>
      <c r="J2516" s="133">
        <f>ROUND(I2516*H2516,2)</f>
        <v>0</v>
      </c>
      <c r="K2516" s="129" t="s">
        <v>171</v>
      </c>
      <c r="L2516" s="32"/>
      <c r="M2516" s="134" t="s">
        <v>19</v>
      </c>
      <c r="N2516" s="135" t="s">
        <v>46</v>
      </c>
      <c r="P2516" s="136">
        <f>O2516*H2516</f>
        <v>0</v>
      </c>
      <c r="Q2516" s="136">
        <v>1.1520000000000001E-2</v>
      </c>
      <c r="R2516" s="136">
        <f>Q2516*H2516</f>
        <v>0.41678208000000005</v>
      </c>
      <c r="S2516" s="136">
        <v>0</v>
      </c>
      <c r="T2516" s="137">
        <f>S2516*H2516</f>
        <v>0</v>
      </c>
      <c r="AR2516" s="138" t="s">
        <v>277</v>
      </c>
      <c r="AT2516" s="138" t="s">
        <v>167</v>
      </c>
      <c r="AU2516" s="138" t="s">
        <v>84</v>
      </c>
      <c r="AY2516" s="17" t="s">
        <v>165</v>
      </c>
      <c r="BE2516" s="139">
        <f>IF(N2516="základní",J2516,0)</f>
        <v>0</v>
      </c>
      <c r="BF2516" s="139">
        <f>IF(N2516="snížená",J2516,0)</f>
        <v>0</v>
      </c>
      <c r="BG2516" s="139">
        <f>IF(N2516="zákl. přenesená",J2516,0)</f>
        <v>0</v>
      </c>
      <c r="BH2516" s="139">
        <f>IF(N2516="sníž. přenesená",J2516,0)</f>
        <v>0</v>
      </c>
      <c r="BI2516" s="139">
        <f>IF(N2516="nulová",J2516,0)</f>
        <v>0</v>
      </c>
      <c r="BJ2516" s="17" t="s">
        <v>14</v>
      </c>
      <c r="BK2516" s="139">
        <f>ROUND(I2516*H2516,2)</f>
        <v>0</v>
      </c>
      <c r="BL2516" s="17" t="s">
        <v>277</v>
      </c>
      <c r="BM2516" s="138" t="s">
        <v>3671</v>
      </c>
    </row>
    <row r="2517" spans="2:65" s="1" customFormat="1">
      <c r="B2517" s="32"/>
      <c r="D2517" s="140" t="s">
        <v>174</v>
      </c>
      <c r="F2517" s="141" t="s">
        <v>3672</v>
      </c>
      <c r="I2517" s="142"/>
      <c r="L2517" s="32"/>
      <c r="M2517" s="143"/>
      <c r="T2517" s="53"/>
      <c r="AT2517" s="17" t="s">
        <v>174</v>
      </c>
      <c r="AU2517" s="17" t="s">
        <v>84</v>
      </c>
    </row>
    <row r="2518" spans="2:65" s="12" customFormat="1">
      <c r="B2518" s="144"/>
      <c r="D2518" s="145" t="s">
        <v>176</v>
      </c>
      <c r="E2518" s="146" t="s">
        <v>19</v>
      </c>
      <c r="F2518" s="147" t="s">
        <v>1473</v>
      </c>
      <c r="H2518" s="146" t="s">
        <v>19</v>
      </c>
      <c r="I2518" s="148"/>
      <c r="L2518" s="144"/>
      <c r="M2518" s="149"/>
      <c r="T2518" s="150"/>
      <c r="AT2518" s="146" t="s">
        <v>176</v>
      </c>
      <c r="AU2518" s="146" t="s">
        <v>84</v>
      </c>
      <c r="AV2518" s="12" t="s">
        <v>14</v>
      </c>
      <c r="AW2518" s="12" t="s">
        <v>37</v>
      </c>
      <c r="AX2518" s="12" t="s">
        <v>75</v>
      </c>
      <c r="AY2518" s="146" t="s">
        <v>165</v>
      </c>
    </row>
    <row r="2519" spans="2:65" s="13" customFormat="1">
      <c r="B2519" s="151"/>
      <c r="D2519" s="145" t="s">
        <v>176</v>
      </c>
      <c r="E2519" s="152" t="s">
        <v>19</v>
      </c>
      <c r="F2519" s="153" t="s">
        <v>3673</v>
      </c>
      <c r="H2519" s="154">
        <v>25.545000000000002</v>
      </c>
      <c r="I2519" s="155"/>
      <c r="L2519" s="151"/>
      <c r="M2519" s="156"/>
      <c r="T2519" s="157"/>
      <c r="AT2519" s="152" t="s">
        <v>176</v>
      </c>
      <c r="AU2519" s="152" t="s">
        <v>84</v>
      </c>
      <c r="AV2519" s="13" t="s">
        <v>84</v>
      </c>
      <c r="AW2519" s="13" t="s">
        <v>37</v>
      </c>
      <c r="AX2519" s="13" t="s">
        <v>75</v>
      </c>
      <c r="AY2519" s="152" t="s">
        <v>165</v>
      </c>
    </row>
    <row r="2520" spans="2:65" s="12" customFormat="1">
      <c r="B2520" s="144"/>
      <c r="D2520" s="145" t="s">
        <v>176</v>
      </c>
      <c r="E2520" s="146" t="s">
        <v>19</v>
      </c>
      <c r="F2520" s="147" t="s">
        <v>3674</v>
      </c>
      <c r="H2520" s="146" t="s">
        <v>19</v>
      </c>
      <c r="I2520" s="148"/>
      <c r="L2520" s="144"/>
      <c r="M2520" s="149"/>
      <c r="T2520" s="150"/>
      <c r="AT2520" s="146" t="s">
        <v>176</v>
      </c>
      <c r="AU2520" s="146" t="s">
        <v>84</v>
      </c>
      <c r="AV2520" s="12" t="s">
        <v>14</v>
      </c>
      <c r="AW2520" s="12" t="s">
        <v>37</v>
      </c>
      <c r="AX2520" s="12" t="s">
        <v>75</v>
      </c>
      <c r="AY2520" s="146" t="s">
        <v>165</v>
      </c>
    </row>
    <row r="2521" spans="2:65" s="13" customFormat="1">
      <c r="B2521" s="151"/>
      <c r="D2521" s="145" t="s">
        <v>176</v>
      </c>
      <c r="E2521" s="152" t="s">
        <v>19</v>
      </c>
      <c r="F2521" s="153" t="s">
        <v>3675</v>
      </c>
      <c r="H2521" s="154">
        <v>2.7</v>
      </c>
      <c r="I2521" s="155"/>
      <c r="L2521" s="151"/>
      <c r="M2521" s="156"/>
      <c r="T2521" s="157"/>
      <c r="AT2521" s="152" t="s">
        <v>176</v>
      </c>
      <c r="AU2521" s="152" t="s">
        <v>84</v>
      </c>
      <c r="AV2521" s="13" t="s">
        <v>84</v>
      </c>
      <c r="AW2521" s="13" t="s">
        <v>37</v>
      </c>
      <c r="AX2521" s="13" t="s">
        <v>75</v>
      </c>
      <c r="AY2521" s="152" t="s">
        <v>165</v>
      </c>
    </row>
    <row r="2522" spans="2:65" s="12" customFormat="1">
      <c r="B2522" s="144"/>
      <c r="D2522" s="145" t="s">
        <v>176</v>
      </c>
      <c r="E2522" s="146" t="s">
        <v>19</v>
      </c>
      <c r="F2522" s="147" t="s">
        <v>3676</v>
      </c>
      <c r="H2522" s="146" t="s">
        <v>19</v>
      </c>
      <c r="I2522" s="148"/>
      <c r="L2522" s="144"/>
      <c r="M2522" s="149"/>
      <c r="T2522" s="150"/>
      <c r="AT2522" s="146" t="s">
        <v>176</v>
      </c>
      <c r="AU2522" s="146" t="s">
        <v>84</v>
      </c>
      <c r="AV2522" s="12" t="s">
        <v>14</v>
      </c>
      <c r="AW2522" s="12" t="s">
        <v>37</v>
      </c>
      <c r="AX2522" s="12" t="s">
        <v>75</v>
      </c>
      <c r="AY2522" s="146" t="s">
        <v>165</v>
      </c>
    </row>
    <row r="2523" spans="2:65" s="13" customFormat="1">
      <c r="B2523" s="151"/>
      <c r="D2523" s="145" t="s">
        <v>176</v>
      </c>
      <c r="E2523" s="152" t="s">
        <v>19</v>
      </c>
      <c r="F2523" s="153" t="s">
        <v>3677</v>
      </c>
      <c r="H2523" s="154">
        <v>7.9340000000000002</v>
      </c>
      <c r="I2523" s="155"/>
      <c r="L2523" s="151"/>
      <c r="M2523" s="156"/>
      <c r="T2523" s="157"/>
      <c r="AT2523" s="152" t="s">
        <v>176</v>
      </c>
      <c r="AU2523" s="152" t="s">
        <v>84</v>
      </c>
      <c r="AV2523" s="13" t="s">
        <v>84</v>
      </c>
      <c r="AW2523" s="13" t="s">
        <v>37</v>
      </c>
      <c r="AX2523" s="13" t="s">
        <v>75</v>
      </c>
      <c r="AY2523" s="152" t="s">
        <v>165</v>
      </c>
    </row>
    <row r="2524" spans="2:65" s="14" customFormat="1">
      <c r="B2524" s="158"/>
      <c r="D2524" s="145" t="s">
        <v>176</v>
      </c>
      <c r="E2524" s="159" t="s">
        <v>19</v>
      </c>
      <c r="F2524" s="160" t="s">
        <v>179</v>
      </c>
      <c r="H2524" s="161">
        <v>36.179000000000002</v>
      </c>
      <c r="I2524" s="162"/>
      <c r="L2524" s="158"/>
      <c r="M2524" s="163"/>
      <c r="T2524" s="164"/>
      <c r="AT2524" s="159" t="s">
        <v>176</v>
      </c>
      <c r="AU2524" s="159" t="s">
        <v>84</v>
      </c>
      <c r="AV2524" s="14" t="s">
        <v>172</v>
      </c>
      <c r="AW2524" s="14" t="s">
        <v>37</v>
      </c>
      <c r="AX2524" s="14" t="s">
        <v>14</v>
      </c>
      <c r="AY2524" s="159" t="s">
        <v>165</v>
      </c>
    </row>
    <row r="2525" spans="2:65" s="1" customFormat="1" ht="44.25" customHeight="1">
      <c r="B2525" s="32"/>
      <c r="C2525" s="127" t="s">
        <v>3678</v>
      </c>
      <c r="D2525" s="127" t="s">
        <v>167</v>
      </c>
      <c r="E2525" s="128" t="s">
        <v>3679</v>
      </c>
      <c r="F2525" s="129" t="s">
        <v>3680</v>
      </c>
      <c r="G2525" s="130" t="s">
        <v>170</v>
      </c>
      <c r="H2525" s="131">
        <v>145.19999999999999</v>
      </c>
      <c r="I2525" s="132"/>
      <c r="J2525" s="133">
        <f>ROUND(I2525*H2525,2)</f>
        <v>0</v>
      </c>
      <c r="K2525" s="129" t="s">
        <v>171</v>
      </c>
      <c r="L2525" s="32"/>
      <c r="M2525" s="134" t="s">
        <v>19</v>
      </c>
      <c r="N2525" s="135" t="s">
        <v>46</v>
      </c>
      <c r="P2525" s="136">
        <f>O2525*H2525</f>
        <v>0</v>
      </c>
      <c r="Q2525" s="136">
        <v>1.61E-2</v>
      </c>
      <c r="R2525" s="136">
        <f>Q2525*H2525</f>
        <v>2.3377199999999996</v>
      </c>
      <c r="S2525" s="136">
        <v>0</v>
      </c>
      <c r="T2525" s="137">
        <f>S2525*H2525</f>
        <v>0</v>
      </c>
      <c r="AR2525" s="138" t="s">
        <v>277</v>
      </c>
      <c r="AT2525" s="138" t="s">
        <v>167</v>
      </c>
      <c r="AU2525" s="138" t="s">
        <v>84</v>
      </c>
      <c r="AY2525" s="17" t="s">
        <v>165</v>
      </c>
      <c r="BE2525" s="139">
        <f>IF(N2525="základní",J2525,0)</f>
        <v>0</v>
      </c>
      <c r="BF2525" s="139">
        <f>IF(N2525="snížená",J2525,0)</f>
        <v>0</v>
      </c>
      <c r="BG2525" s="139">
        <f>IF(N2525="zákl. přenesená",J2525,0)</f>
        <v>0</v>
      </c>
      <c r="BH2525" s="139">
        <f>IF(N2525="sníž. přenesená",J2525,0)</f>
        <v>0</v>
      </c>
      <c r="BI2525" s="139">
        <f>IF(N2525="nulová",J2525,0)</f>
        <v>0</v>
      </c>
      <c r="BJ2525" s="17" t="s">
        <v>14</v>
      </c>
      <c r="BK2525" s="139">
        <f>ROUND(I2525*H2525,2)</f>
        <v>0</v>
      </c>
      <c r="BL2525" s="17" t="s">
        <v>277</v>
      </c>
      <c r="BM2525" s="138" t="s">
        <v>3681</v>
      </c>
    </row>
    <row r="2526" spans="2:65" s="1" customFormat="1">
      <c r="B2526" s="32"/>
      <c r="D2526" s="140" t="s">
        <v>174</v>
      </c>
      <c r="F2526" s="141" t="s">
        <v>3682</v>
      </c>
      <c r="I2526" s="142"/>
      <c r="L2526" s="32"/>
      <c r="M2526" s="143"/>
      <c r="T2526" s="53"/>
      <c r="AT2526" s="17" t="s">
        <v>174</v>
      </c>
      <c r="AU2526" s="17" t="s">
        <v>84</v>
      </c>
    </row>
    <row r="2527" spans="2:65" s="12" customFormat="1">
      <c r="B2527" s="144"/>
      <c r="D2527" s="145" t="s">
        <v>176</v>
      </c>
      <c r="E2527" s="146" t="s">
        <v>19</v>
      </c>
      <c r="F2527" s="147" t="s">
        <v>1074</v>
      </c>
      <c r="H2527" s="146" t="s">
        <v>19</v>
      </c>
      <c r="I2527" s="148"/>
      <c r="L2527" s="144"/>
      <c r="M2527" s="149"/>
      <c r="T2527" s="150"/>
      <c r="AT2527" s="146" t="s">
        <v>176</v>
      </c>
      <c r="AU2527" s="146" t="s">
        <v>84</v>
      </c>
      <c r="AV2527" s="12" t="s">
        <v>14</v>
      </c>
      <c r="AW2527" s="12" t="s">
        <v>37</v>
      </c>
      <c r="AX2527" s="12" t="s">
        <v>75</v>
      </c>
      <c r="AY2527" s="146" t="s">
        <v>165</v>
      </c>
    </row>
    <row r="2528" spans="2:65" s="13" customFormat="1">
      <c r="B2528" s="151"/>
      <c r="D2528" s="145" t="s">
        <v>176</v>
      </c>
      <c r="E2528" s="152" t="s">
        <v>19</v>
      </c>
      <c r="F2528" s="153" t="s">
        <v>1075</v>
      </c>
      <c r="H2528" s="154">
        <v>145.19999999999999</v>
      </c>
      <c r="I2528" s="155"/>
      <c r="L2528" s="151"/>
      <c r="M2528" s="156"/>
      <c r="T2528" s="157"/>
      <c r="AT2528" s="152" t="s">
        <v>176</v>
      </c>
      <c r="AU2528" s="152" t="s">
        <v>84</v>
      </c>
      <c r="AV2528" s="13" t="s">
        <v>84</v>
      </c>
      <c r="AW2528" s="13" t="s">
        <v>37</v>
      </c>
      <c r="AX2528" s="13" t="s">
        <v>75</v>
      </c>
      <c r="AY2528" s="152" t="s">
        <v>165</v>
      </c>
    </row>
    <row r="2529" spans="2:65" s="14" customFormat="1">
      <c r="B2529" s="158"/>
      <c r="D2529" s="145" t="s">
        <v>176</v>
      </c>
      <c r="E2529" s="159" t="s">
        <v>19</v>
      </c>
      <c r="F2529" s="160" t="s">
        <v>179</v>
      </c>
      <c r="H2529" s="161">
        <v>145.19999999999999</v>
      </c>
      <c r="I2529" s="162"/>
      <c r="L2529" s="158"/>
      <c r="M2529" s="163"/>
      <c r="T2529" s="164"/>
      <c r="AT2529" s="159" t="s">
        <v>176</v>
      </c>
      <c r="AU2529" s="159" t="s">
        <v>84</v>
      </c>
      <c r="AV2529" s="14" t="s">
        <v>172</v>
      </c>
      <c r="AW2529" s="14" t="s">
        <v>37</v>
      </c>
      <c r="AX2529" s="14" t="s">
        <v>14</v>
      </c>
      <c r="AY2529" s="159" t="s">
        <v>165</v>
      </c>
    </row>
    <row r="2530" spans="2:65" s="1" customFormat="1" ht="37.950000000000003" customHeight="1">
      <c r="B2530" s="32"/>
      <c r="C2530" s="127" t="s">
        <v>3683</v>
      </c>
      <c r="D2530" s="127" t="s">
        <v>167</v>
      </c>
      <c r="E2530" s="128" t="s">
        <v>3684</v>
      </c>
      <c r="F2530" s="129" t="s">
        <v>3685</v>
      </c>
      <c r="G2530" s="130" t="s">
        <v>700</v>
      </c>
      <c r="H2530" s="131">
        <v>14</v>
      </c>
      <c r="I2530" s="132"/>
      <c r="J2530" s="133">
        <f>ROUND(I2530*H2530,2)</f>
        <v>0</v>
      </c>
      <c r="K2530" s="129" t="s">
        <v>171</v>
      </c>
      <c r="L2530" s="32"/>
      <c r="M2530" s="134" t="s">
        <v>19</v>
      </c>
      <c r="N2530" s="135" t="s">
        <v>46</v>
      </c>
      <c r="P2530" s="136">
        <f>O2530*H2530</f>
        <v>0</v>
      </c>
      <c r="Q2530" s="136">
        <v>0</v>
      </c>
      <c r="R2530" s="136">
        <f>Q2530*H2530</f>
        <v>0</v>
      </c>
      <c r="S2530" s="136">
        <v>0</v>
      </c>
      <c r="T2530" s="137">
        <f>S2530*H2530</f>
        <v>0</v>
      </c>
      <c r="AR2530" s="138" t="s">
        <v>277</v>
      </c>
      <c r="AT2530" s="138" t="s">
        <v>167</v>
      </c>
      <c r="AU2530" s="138" t="s">
        <v>84</v>
      </c>
      <c r="AY2530" s="17" t="s">
        <v>165</v>
      </c>
      <c r="BE2530" s="139">
        <f>IF(N2530="základní",J2530,0)</f>
        <v>0</v>
      </c>
      <c r="BF2530" s="139">
        <f>IF(N2530="snížená",J2530,0)</f>
        <v>0</v>
      </c>
      <c r="BG2530" s="139">
        <f>IF(N2530="zákl. přenesená",J2530,0)</f>
        <v>0</v>
      </c>
      <c r="BH2530" s="139">
        <f>IF(N2530="sníž. přenesená",J2530,0)</f>
        <v>0</v>
      </c>
      <c r="BI2530" s="139">
        <f>IF(N2530="nulová",J2530,0)</f>
        <v>0</v>
      </c>
      <c r="BJ2530" s="17" t="s">
        <v>14</v>
      </c>
      <c r="BK2530" s="139">
        <f>ROUND(I2530*H2530,2)</f>
        <v>0</v>
      </c>
      <c r="BL2530" s="17" t="s">
        <v>277</v>
      </c>
      <c r="BM2530" s="138" t="s">
        <v>3686</v>
      </c>
    </row>
    <row r="2531" spans="2:65" s="1" customFormat="1">
      <c r="B2531" s="32"/>
      <c r="D2531" s="140" t="s">
        <v>174</v>
      </c>
      <c r="F2531" s="141" t="s">
        <v>3687</v>
      </c>
      <c r="I2531" s="142"/>
      <c r="L2531" s="32"/>
      <c r="M2531" s="143"/>
      <c r="T2531" s="53"/>
      <c r="AT2531" s="17" t="s">
        <v>174</v>
      </c>
      <c r="AU2531" s="17" t="s">
        <v>84</v>
      </c>
    </row>
    <row r="2532" spans="2:65" s="12" customFormat="1">
      <c r="B2532" s="144"/>
      <c r="D2532" s="145" t="s">
        <v>176</v>
      </c>
      <c r="E2532" s="146" t="s">
        <v>19</v>
      </c>
      <c r="F2532" s="147" t="s">
        <v>2221</v>
      </c>
      <c r="H2532" s="146" t="s">
        <v>19</v>
      </c>
      <c r="I2532" s="148"/>
      <c r="L2532" s="144"/>
      <c r="M2532" s="149"/>
      <c r="T2532" s="150"/>
      <c r="AT2532" s="146" t="s">
        <v>176</v>
      </c>
      <c r="AU2532" s="146" t="s">
        <v>84</v>
      </c>
      <c r="AV2532" s="12" t="s">
        <v>14</v>
      </c>
      <c r="AW2532" s="12" t="s">
        <v>37</v>
      </c>
      <c r="AX2532" s="12" t="s">
        <v>75</v>
      </c>
      <c r="AY2532" s="146" t="s">
        <v>165</v>
      </c>
    </row>
    <row r="2533" spans="2:65" s="13" customFormat="1">
      <c r="B2533" s="151"/>
      <c r="D2533" s="145" t="s">
        <v>176</v>
      </c>
      <c r="E2533" s="152" t="s">
        <v>19</v>
      </c>
      <c r="F2533" s="153" t="s">
        <v>3688</v>
      </c>
      <c r="H2533" s="154">
        <v>14</v>
      </c>
      <c r="I2533" s="155"/>
      <c r="L2533" s="151"/>
      <c r="M2533" s="156"/>
      <c r="T2533" s="157"/>
      <c r="AT2533" s="152" t="s">
        <v>176</v>
      </c>
      <c r="AU2533" s="152" t="s">
        <v>84</v>
      </c>
      <c r="AV2533" s="13" t="s">
        <v>84</v>
      </c>
      <c r="AW2533" s="13" t="s">
        <v>37</v>
      </c>
      <c r="AX2533" s="13" t="s">
        <v>75</v>
      </c>
      <c r="AY2533" s="152" t="s">
        <v>165</v>
      </c>
    </row>
    <row r="2534" spans="2:65" s="14" customFormat="1">
      <c r="B2534" s="158"/>
      <c r="D2534" s="145" t="s">
        <v>176</v>
      </c>
      <c r="E2534" s="159" t="s">
        <v>19</v>
      </c>
      <c r="F2534" s="160" t="s">
        <v>179</v>
      </c>
      <c r="H2534" s="161">
        <v>14</v>
      </c>
      <c r="I2534" s="162"/>
      <c r="L2534" s="158"/>
      <c r="M2534" s="163"/>
      <c r="T2534" s="164"/>
      <c r="AT2534" s="159" t="s">
        <v>176</v>
      </c>
      <c r="AU2534" s="159" t="s">
        <v>84</v>
      </c>
      <c r="AV2534" s="14" t="s">
        <v>172</v>
      </c>
      <c r="AW2534" s="14" t="s">
        <v>37</v>
      </c>
      <c r="AX2534" s="14" t="s">
        <v>14</v>
      </c>
      <c r="AY2534" s="159" t="s">
        <v>165</v>
      </c>
    </row>
    <row r="2535" spans="2:65" s="1" customFormat="1" ht="21.75" customHeight="1">
      <c r="B2535" s="32"/>
      <c r="C2535" s="165" t="s">
        <v>3689</v>
      </c>
      <c r="D2535" s="165" t="s">
        <v>349</v>
      </c>
      <c r="E2535" s="166" t="s">
        <v>3658</v>
      </c>
      <c r="F2535" s="167" t="s">
        <v>3659</v>
      </c>
      <c r="G2535" s="168" t="s">
        <v>213</v>
      </c>
      <c r="H2535" s="169">
        <v>0.14799999999999999</v>
      </c>
      <c r="I2535" s="170"/>
      <c r="J2535" s="171">
        <f>ROUND(I2535*H2535,2)</f>
        <v>0</v>
      </c>
      <c r="K2535" s="167" t="s">
        <v>171</v>
      </c>
      <c r="L2535" s="172"/>
      <c r="M2535" s="173" t="s">
        <v>19</v>
      </c>
      <c r="N2535" s="174" t="s">
        <v>46</v>
      </c>
      <c r="P2535" s="136">
        <f>O2535*H2535</f>
        <v>0</v>
      </c>
      <c r="Q2535" s="136">
        <v>0.55000000000000004</v>
      </c>
      <c r="R2535" s="136">
        <f>Q2535*H2535</f>
        <v>8.14E-2</v>
      </c>
      <c r="S2535" s="136">
        <v>0</v>
      </c>
      <c r="T2535" s="137">
        <f>S2535*H2535</f>
        <v>0</v>
      </c>
      <c r="AR2535" s="138" t="s">
        <v>380</v>
      </c>
      <c r="AT2535" s="138" t="s">
        <v>349</v>
      </c>
      <c r="AU2535" s="138" t="s">
        <v>84</v>
      </c>
      <c r="AY2535" s="17" t="s">
        <v>165</v>
      </c>
      <c r="BE2535" s="139">
        <f>IF(N2535="základní",J2535,0)</f>
        <v>0</v>
      </c>
      <c r="BF2535" s="139">
        <f>IF(N2535="snížená",J2535,0)</f>
        <v>0</v>
      </c>
      <c r="BG2535" s="139">
        <f>IF(N2535="zákl. přenesená",J2535,0)</f>
        <v>0</v>
      </c>
      <c r="BH2535" s="139">
        <f>IF(N2535="sníž. přenesená",J2535,0)</f>
        <v>0</v>
      </c>
      <c r="BI2535" s="139">
        <f>IF(N2535="nulová",J2535,0)</f>
        <v>0</v>
      </c>
      <c r="BJ2535" s="17" t="s">
        <v>14</v>
      </c>
      <c r="BK2535" s="139">
        <f>ROUND(I2535*H2535,2)</f>
        <v>0</v>
      </c>
      <c r="BL2535" s="17" t="s">
        <v>277</v>
      </c>
      <c r="BM2535" s="138" t="s">
        <v>3690</v>
      </c>
    </row>
    <row r="2536" spans="2:65" s="13" customFormat="1">
      <c r="B2536" s="151"/>
      <c r="D2536" s="145" t="s">
        <v>176</v>
      </c>
      <c r="E2536" s="152" t="s">
        <v>19</v>
      </c>
      <c r="F2536" s="153" t="s">
        <v>3691</v>
      </c>
      <c r="H2536" s="154">
        <v>0.14799999999999999</v>
      </c>
      <c r="I2536" s="155"/>
      <c r="L2536" s="151"/>
      <c r="M2536" s="156"/>
      <c r="T2536" s="157"/>
      <c r="AT2536" s="152" t="s">
        <v>176</v>
      </c>
      <c r="AU2536" s="152" t="s">
        <v>84</v>
      </c>
      <c r="AV2536" s="13" t="s">
        <v>84</v>
      </c>
      <c r="AW2536" s="13" t="s">
        <v>37</v>
      </c>
      <c r="AX2536" s="13" t="s">
        <v>14</v>
      </c>
      <c r="AY2536" s="152" t="s">
        <v>165</v>
      </c>
    </row>
    <row r="2537" spans="2:65" s="1" customFormat="1" ht="37.950000000000003" customHeight="1">
      <c r="B2537" s="32"/>
      <c r="C2537" s="127" t="s">
        <v>3692</v>
      </c>
      <c r="D2537" s="127" t="s">
        <v>167</v>
      </c>
      <c r="E2537" s="128" t="s">
        <v>3693</v>
      </c>
      <c r="F2537" s="129" t="s">
        <v>3694</v>
      </c>
      <c r="G2537" s="130" t="s">
        <v>700</v>
      </c>
      <c r="H2537" s="131">
        <v>25.2</v>
      </c>
      <c r="I2537" s="132"/>
      <c r="J2537" s="133">
        <f>ROUND(I2537*H2537,2)</f>
        <v>0</v>
      </c>
      <c r="K2537" s="129" t="s">
        <v>171</v>
      </c>
      <c r="L2537" s="32"/>
      <c r="M2537" s="134" t="s">
        <v>19</v>
      </c>
      <c r="N2537" s="135" t="s">
        <v>46</v>
      </c>
      <c r="P2537" s="136">
        <f>O2537*H2537</f>
        <v>0</v>
      </c>
      <c r="Q2537" s="136">
        <v>0</v>
      </c>
      <c r="R2537" s="136">
        <f>Q2537*H2537</f>
        <v>0</v>
      </c>
      <c r="S2537" s="136">
        <v>0</v>
      </c>
      <c r="T2537" s="137">
        <f>S2537*H2537</f>
        <v>0</v>
      </c>
      <c r="AR2537" s="138" t="s">
        <v>277</v>
      </c>
      <c r="AT2537" s="138" t="s">
        <v>167</v>
      </c>
      <c r="AU2537" s="138" t="s">
        <v>84</v>
      </c>
      <c r="AY2537" s="17" t="s">
        <v>165</v>
      </c>
      <c r="BE2537" s="139">
        <f>IF(N2537="základní",J2537,0)</f>
        <v>0</v>
      </c>
      <c r="BF2537" s="139">
        <f>IF(N2537="snížená",J2537,0)</f>
        <v>0</v>
      </c>
      <c r="BG2537" s="139">
        <f>IF(N2537="zákl. přenesená",J2537,0)</f>
        <v>0</v>
      </c>
      <c r="BH2537" s="139">
        <f>IF(N2537="sníž. přenesená",J2537,0)</f>
        <v>0</v>
      </c>
      <c r="BI2537" s="139">
        <f>IF(N2537="nulová",J2537,0)</f>
        <v>0</v>
      </c>
      <c r="BJ2537" s="17" t="s">
        <v>14</v>
      </c>
      <c r="BK2537" s="139">
        <f>ROUND(I2537*H2537,2)</f>
        <v>0</v>
      </c>
      <c r="BL2537" s="17" t="s">
        <v>277</v>
      </c>
      <c r="BM2537" s="138" t="s">
        <v>3695</v>
      </c>
    </row>
    <row r="2538" spans="2:65" s="1" customFormat="1">
      <c r="B2538" s="32"/>
      <c r="D2538" s="140" t="s">
        <v>174</v>
      </c>
      <c r="F2538" s="141" t="s">
        <v>3696</v>
      </c>
      <c r="I2538" s="142"/>
      <c r="L2538" s="32"/>
      <c r="M2538" s="143"/>
      <c r="T2538" s="53"/>
      <c r="AT2538" s="17" t="s">
        <v>174</v>
      </c>
      <c r="AU2538" s="17" t="s">
        <v>84</v>
      </c>
    </row>
    <row r="2539" spans="2:65" s="12" customFormat="1">
      <c r="B2539" s="144"/>
      <c r="D2539" s="145" t="s">
        <v>176</v>
      </c>
      <c r="E2539" s="146" t="s">
        <v>19</v>
      </c>
      <c r="F2539" s="147" t="s">
        <v>2221</v>
      </c>
      <c r="H2539" s="146" t="s">
        <v>19</v>
      </c>
      <c r="I2539" s="148"/>
      <c r="L2539" s="144"/>
      <c r="M2539" s="149"/>
      <c r="T2539" s="150"/>
      <c r="AT2539" s="146" t="s">
        <v>176</v>
      </c>
      <c r="AU2539" s="146" t="s">
        <v>84</v>
      </c>
      <c r="AV2539" s="12" t="s">
        <v>14</v>
      </c>
      <c r="AW2539" s="12" t="s">
        <v>37</v>
      </c>
      <c r="AX2539" s="12" t="s">
        <v>75</v>
      </c>
      <c r="AY2539" s="146" t="s">
        <v>165</v>
      </c>
    </row>
    <row r="2540" spans="2:65" s="13" customFormat="1">
      <c r="B2540" s="151"/>
      <c r="D2540" s="145" t="s">
        <v>176</v>
      </c>
      <c r="E2540" s="152" t="s">
        <v>19</v>
      </c>
      <c r="F2540" s="153" t="s">
        <v>3697</v>
      </c>
      <c r="H2540" s="154">
        <v>25.2</v>
      </c>
      <c r="I2540" s="155"/>
      <c r="L2540" s="151"/>
      <c r="M2540" s="156"/>
      <c r="T2540" s="157"/>
      <c r="AT2540" s="152" t="s">
        <v>176</v>
      </c>
      <c r="AU2540" s="152" t="s">
        <v>84</v>
      </c>
      <c r="AV2540" s="13" t="s">
        <v>84</v>
      </c>
      <c r="AW2540" s="13" t="s">
        <v>37</v>
      </c>
      <c r="AX2540" s="13" t="s">
        <v>75</v>
      </c>
      <c r="AY2540" s="152" t="s">
        <v>165</v>
      </c>
    </row>
    <row r="2541" spans="2:65" s="14" customFormat="1">
      <c r="B2541" s="158"/>
      <c r="D2541" s="145" t="s">
        <v>176</v>
      </c>
      <c r="E2541" s="159" t="s">
        <v>19</v>
      </c>
      <c r="F2541" s="160" t="s">
        <v>179</v>
      </c>
      <c r="H2541" s="161">
        <v>25.2</v>
      </c>
      <c r="I2541" s="162"/>
      <c r="L2541" s="158"/>
      <c r="M2541" s="163"/>
      <c r="T2541" s="164"/>
      <c r="AT2541" s="159" t="s">
        <v>176</v>
      </c>
      <c r="AU2541" s="159" t="s">
        <v>84</v>
      </c>
      <c r="AV2541" s="14" t="s">
        <v>172</v>
      </c>
      <c r="AW2541" s="14" t="s">
        <v>37</v>
      </c>
      <c r="AX2541" s="14" t="s">
        <v>14</v>
      </c>
      <c r="AY2541" s="159" t="s">
        <v>165</v>
      </c>
    </row>
    <row r="2542" spans="2:65" s="1" customFormat="1" ht="21.75" customHeight="1">
      <c r="B2542" s="32"/>
      <c r="C2542" s="165" t="s">
        <v>3698</v>
      </c>
      <c r="D2542" s="165" t="s">
        <v>349</v>
      </c>
      <c r="E2542" s="166" t="s">
        <v>3699</v>
      </c>
      <c r="F2542" s="167" t="s">
        <v>3700</v>
      </c>
      <c r="G2542" s="168" t="s">
        <v>213</v>
      </c>
      <c r="H2542" s="169">
        <v>0.46200000000000002</v>
      </c>
      <c r="I2542" s="170"/>
      <c r="J2542" s="171">
        <f>ROUND(I2542*H2542,2)</f>
        <v>0</v>
      </c>
      <c r="K2542" s="167" t="s">
        <v>171</v>
      </c>
      <c r="L2542" s="172"/>
      <c r="M2542" s="173" t="s">
        <v>19</v>
      </c>
      <c r="N2542" s="174" t="s">
        <v>46</v>
      </c>
      <c r="P2542" s="136">
        <f>O2542*H2542</f>
        <v>0</v>
      </c>
      <c r="Q2542" s="136">
        <v>0.55000000000000004</v>
      </c>
      <c r="R2542" s="136">
        <f>Q2542*H2542</f>
        <v>0.25410000000000005</v>
      </c>
      <c r="S2542" s="136">
        <v>0</v>
      </c>
      <c r="T2542" s="137">
        <f>S2542*H2542</f>
        <v>0</v>
      </c>
      <c r="AR2542" s="138" t="s">
        <v>380</v>
      </c>
      <c r="AT2542" s="138" t="s">
        <v>349</v>
      </c>
      <c r="AU2542" s="138" t="s">
        <v>84</v>
      </c>
      <c r="AY2542" s="17" t="s">
        <v>165</v>
      </c>
      <c r="BE2542" s="139">
        <f>IF(N2542="základní",J2542,0)</f>
        <v>0</v>
      </c>
      <c r="BF2542" s="139">
        <f>IF(N2542="snížená",J2542,0)</f>
        <v>0</v>
      </c>
      <c r="BG2542" s="139">
        <f>IF(N2542="zákl. přenesená",J2542,0)</f>
        <v>0</v>
      </c>
      <c r="BH2542" s="139">
        <f>IF(N2542="sníž. přenesená",J2542,0)</f>
        <v>0</v>
      </c>
      <c r="BI2542" s="139">
        <f>IF(N2542="nulová",J2542,0)</f>
        <v>0</v>
      </c>
      <c r="BJ2542" s="17" t="s">
        <v>14</v>
      </c>
      <c r="BK2542" s="139">
        <f>ROUND(I2542*H2542,2)</f>
        <v>0</v>
      </c>
      <c r="BL2542" s="17" t="s">
        <v>277</v>
      </c>
      <c r="BM2542" s="138" t="s">
        <v>3701</v>
      </c>
    </row>
    <row r="2543" spans="2:65" s="13" customFormat="1">
      <c r="B2543" s="151"/>
      <c r="D2543" s="145" t="s">
        <v>176</v>
      </c>
      <c r="E2543" s="152" t="s">
        <v>19</v>
      </c>
      <c r="F2543" s="153" t="s">
        <v>3702</v>
      </c>
      <c r="H2543" s="154">
        <v>0.46200000000000002</v>
      </c>
      <c r="I2543" s="155"/>
      <c r="L2543" s="151"/>
      <c r="M2543" s="156"/>
      <c r="T2543" s="157"/>
      <c r="AT2543" s="152" t="s">
        <v>176</v>
      </c>
      <c r="AU2543" s="152" t="s">
        <v>84</v>
      </c>
      <c r="AV2543" s="13" t="s">
        <v>84</v>
      </c>
      <c r="AW2543" s="13" t="s">
        <v>37</v>
      </c>
      <c r="AX2543" s="13" t="s">
        <v>14</v>
      </c>
      <c r="AY2543" s="152" t="s">
        <v>165</v>
      </c>
    </row>
    <row r="2544" spans="2:65" s="1" customFormat="1" ht="24.15" customHeight="1">
      <c r="B2544" s="32"/>
      <c r="C2544" s="127" t="s">
        <v>3703</v>
      </c>
      <c r="D2544" s="127" t="s">
        <v>167</v>
      </c>
      <c r="E2544" s="128" t="s">
        <v>3704</v>
      </c>
      <c r="F2544" s="129" t="s">
        <v>3705</v>
      </c>
      <c r="G2544" s="130" t="s">
        <v>170</v>
      </c>
      <c r="H2544" s="131">
        <v>10.5</v>
      </c>
      <c r="I2544" s="132"/>
      <c r="J2544" s="133">
        <f>ROUND(I2544*H2544,2)</f>
        <v>0</v>
      </c>
      <c r="K2544" s="129" t="s">
        <v>19</v>
      </c>
      <c r="L2544" s="32"/>
      <c r="M2544" s="134" t="s">
        <v>19</v>
      </c>
      <c r="N2544" s="135" t="s">
        <v>46</v>
      </c>
      <c r="P2544" s="136">
        <f>O2544*H2544</f>
        <v>0</v>
      </c>
      <c r="Q2544" s="136">
        <v>1.874E-2</v>
      </c>
      <c r="R2544" s="136">
        <f>Q2544*H2544</f>
        <v>0.19677</v>
      </c>
      <c r="S2544" s="136">
        <v>0</v>
      </c>
      <c r="T2544" s="137">
        <f>S2544*H2544</f>
        <v>0</v>
      </c>
      <c r="AR2544" s="138" t="s">
        <v>277</v>
      </c>
      <c r="AT2544" s="138" t="s">
        <v>167</v>
      </c>
      <c r="AU2544" s="138" t="s">
        <v>84</v>
      </c>
      <c r="AY2544" s="17" t="s">
        <v>165</v>
      </c>
      <c r="BE2544" s="139">
        <f>IF(N2544="základní",J2544,0)</f>
        <v>0</v>
      </c>
      <c r="BF2544" s="139">
        <f>IF(N2544="snížená",J2544,0)</f>
        <v>0</v>
      </c>
      <c r="BG2544" s="139">
        <f>IF(N2544="zákl. přenesená",J2544,0)</f>
        <v>0</v>
      </c>
      <c r="BH2544" s="139">
        <f>IF(N2544="sníž. přenesená",J2544,0)</f>
        <v>0</v>
      </c>
      <c r="BI2544" s="139">
        <f>IF(N2544="nulová",J2544,0)</f>
        <v>0</v>
      </c>
      <c r="BJ2544" s="17" t="s">
        <v>14</v>
      </c>
      <c r="BK2544" s="139">
        <f>ROUND(I2544*H2544,2)</f>
        <v>0</v>
      </c>
      <c r="BL2544" s="17" t="s">
        <v>277</v>
      </c>
      <c r="BM2544" s="138" t="s">
        <v>3706</v>
      </c>
    </row>
    <row r="2545" spans="2:65" s="12" customFormat="1" ht="20.399999999999999">
      <c r="B2545" s="144"/>
      <c r="D2545" s="145" t="s">
        <v>176</v>
      </c>
      <c r="E2545" s="146" t="s">
        <v>19</v>
      </c>
      <c r="F2545" s="147" t="s">
        <v>3707</v>
      </c>
      <c r="H2545" s="146" t="s">
        <v>19</v>
      </c>
      <c r="I2545" s="148"/>
      <c r="L2545" s="144"/>
      <c r="M2545" s="149"/>
      <c r="T2545" s="150"/>
      <c r="AT2545" s="146" t="s">
        <v>176</v>
      </c>
      <c r="AU2545" s="146" t="s">
        <v>84</v>
      </c>
      <c r="AV2545" s="12" t="s">
        <v>14</v>
      </c>
      <c r="AW2545" s="12" t="s">
        <v>37</v>
      </c>
      <c r="AX2545" s="12" t="s">
        <v>75</v>
      </c>
      <c r="AY2545" s="146" t="s">
        <v>165</v>
      </c>
    </row>
    <row r="2546" spans="2:65" s="13" customFormat="1">
      <c r="B2546" s="151"/>
      <c r="D2546" s="145" t="s">
        <v>176</v>
      </c>
      <c r="E2546" s="152" t="s">
        <v>19</v>
      </c>
      <c r="F2546" s="153" t="s">
        <v>3708</v>
      </c>
      <c r="H2546" s="154">
        <v>10.5</v>
      </c>
      <c r="I2546" s="155"/>
      <c r="L2546" s="151"/>
      <c r="M2546" s="156"/>
      <c r="T2546" s="157"/>
      <c r="AT2546" s="152" t="s">
        <v>176</v>
      </c>
      <c r="AU2546" s="152" t="s">
        <v>84</v>
      </c>
      <c r="AV2546" s="13" t="s">
        <v>84</v>
      </c>
      <c r="AW2546" s="13" t="s">
        <v>37</v>
      </c>
      <c r="AX2546" s="13" t="s">
        <v>75</v>
      </c>
      <c r="AY2546" s="152" t="s">
        <v>165</v>
      </c>
    </row>
    <row r="2547" spans="2:65" s="14" customFormat="1">
      <c r="B2547" s="158"/>
      <c r="D2547" s="145" t="s">
        <v>176</v>
      </c>
      <c r="E2547" s="159" t="s">
        <v>19</v>
      </c>
      <c r="F2547" s="160" t="s">
        <v>179</v>
      </c>
      <c r="H2547" s="161">
        <v>10.5</v>
      </c>
      <c r="I2547" s="162"/>
      <c r="L2547" s="158"/>
      <c r="M2547" s="163"/>
      <c r="T2547" s="164"/>
      <c r="AT2547" s="159" t="s">
        <v>176</v>
      </c>
      <c r="AU2547" s="159" t="s">
        <v>84</v>
      </c>
      <c r="AV2547" s="14" t="s">
        <v>172</v>
      </c>
      <c r="AW2547" s="14" t="s">
        <v>37</v>
      </c>
      <c r="AX2547" s="14" t="s">
        <v>14</v>
      </c>
      <c r="AY2547" s="159" t="s">
        <v>165</v>
      </c>
    </row>
    <row r="2548" spans="2:65" s="1" customFormat="1" ht="44.25" customHeight="1">
      <c r="B2548" s="32"/>
      <c r="C2548" s="127" t="s">
        <v>3709</v>
      </c>
      <c r="D2548" s="127" t="s">
        <v>167</v>
      </c>
      <c r="E2548" s="128" t="s">
        <v>3710</v>
      </c>
      <c r="F2548" s="129" t="s">
        <v>3711</v>
      </c>
      <c r="G2548" s="130" t="s">
        <v>170</v>
      </c>
      <c r="H2548" s="131">
        <v>145.19999999999999</v>
      </c>
      <c r="I2548" s="132"/>
      <c r="J2548" s="133">
        <f>ROUND(I2548*H2548,2)</f>
        <v>0</v>
      </c>
      <c r="K2548" s="129" t="s">
        <v>171</v>
      </c>
      <c r="L2548" s="32"/>
      <c r="M2548" s="134" t="s">
        <v>19</v>
      </c>
      <c r="N2548" s="135" t="s">
        <v>46</v>
      </c>
      <c r="P2548" s="136">
        <f>O2548*H2548</f>
        <v>0</v>
      </c>
      <c r="Q2548" s="136">
        <v>0</v>
      </c>
      <c r="R2548" s="136">
        <f>Q2548*H2548</f>
        <v>0</v>
      </c>
      <c r="S2548" s="136">
        <v>4.1489999999999999E-2</v>
      </c>
      <c r="T2548" s="137">
        <f>S2548*H2548</f>
        <v>6.0243479999999998</v>
      </c>
      <c r="AR2548" s="138" t="s">
        <v>277</v>
      </c>
      <c r="AT2548" s="138" t="s">
        <v>167</v>
      </c>
      <c r="AU2548" s="138" t="s">
        <v>84</v>
      </c>
      <c r="AY2548" s="17" t="s">
        <v>165</v>
      </c>
      <c r="BE2548" s="139">
        <f>IF(N2548="základní",J2548,0)</f>
        <v>0</v>
      </c>
      <c r="BF2548" s="139">
        <f>IF(N2548="snížená",J2548,0)</f>
        <v>0</v>
      </c>
      <c r="BG2548" s="139">
        <f>IF(N2548="zákl. přenesená",J2548,0)</f>
        <v>0</v>
      </c>
      <c r="BH2548" s="139">
        <f>IF(N2548="sníž. přenesená",J2548,0)</f>
        <v>0</v>
      </c>
      <c r="BI2548" s="139">
        <f>IF(N2548="nulová",J2548,0)</f>
        <v>0</v>
      </c>
      <c r="BJ2548" s="17" t="s">
        <v>14</v>
      </c>
      <c r="BK2548" s="139">
        <f>ROUND(I2548*H2548,2)</f>
        <v>0</v>
      </c>
      <c r="BL2548" s="17" t="s">
        <v>277</v>
      </c>
      <c r="BM2548" s="138" t="s">
        <v>3712</v>
      </c>
    </row>
    <row r="2549" spans="2:65" s="1" customFormat="1">
      <c r="B2549" s="32"/>
      <c r="D2549" s="140" t="s">
        <v>174</v>
      </c>
      <c r="F2549" s="141" t="s">
        <v>3713</v>
      </c>
      <c r="I2549" s="142"/>
      <c r="L2549" s="32"/>
      <c r="M2549" s="143"/>
      <c r="T2549" s="53"/>
      <c r="AT2549" s="17" t="s">
        <v>174</v>
      </c>
      <c r="AU2549" s="17" t="s">
        <v>84</v>
      </c>
    </row>
    <row r="2550" spans="2:65" s="12" customFormat="1">
      <c r="B2550" s="144"/>
      <c r="D2550" s="145" t="s">
        <v>176</v>
      </c>
      <c r="E2550" s="146" t="s">
        <v>19</v>
      </c>
      <c r="F2550" s="147" t="s">
        <v>1074</v>
      </c>
      <c r="H2550" s="146" t="s">
        <v>19</v>
      </c>
      <c r="I2550" s="148"/>
      <c r="L2550" s="144"/>
      <c r="M2550" s="149"/>
      <c r="T2550" s="150"/>
      <c r="AT2550" s="146" t="s">
        <v>176</v>
      </c>
      <c r="AU2550" s="146" t="s">
        <v>84</v>
      </c>
      <c r="AV2550" s="12" t="s">
        <v>14</v>
      </c>
      <c r="AW2550" s="12" t="s">
        <v>37</v>
      </c>
      <c r="AX2550" s="12" t="s">
        <v>75</v>
      </c>
      <c r="AY2550" s="146" t="s">
        <v>165</v>
      </c>
    </row>
    <row r="2551" spans="2:65" s="13" customFormat="1">
      <c r="B2551" s="151"/>
      <c r="D2551" s="145" t="s">
        <v>176</v>
      </c>
      <c r="E2551" s="152" t="s">
        <v>19</v>
      </c>
      <c r="F2551" s="153" t="s">
        <v>1075</v>
      </c>
      <c r="H2551" s="154">
        <v>145.19999999999999</v>
      </c>
      <c r="I2551" s="155"/>
      <c r="L2551" s="151"/>
      <c r="M2551" s="156"/>
      <c r="T2551" s="157"/>
      <c r="AT2551" s="152" t="s">
        <v>176</v>
      </c>
      <c r="AU2551" s="152" t="s">
        <v>84</v>
      </c>
      <c r="AV2551" s="13" t="s">
        <v>84</v>
      </c>
      <c r="AW2551" s="13" t="s">
        <v>37</v>
      </c>
      <c r="AX2551" s="13" t="s">
        <v>75</v>
      </c>
      <c r="AY2551" s="152" t="s">
        <v>165</v>
      </c>
    </row>
    <row r="2552" spans="2:65" s="14" customFormat="1">
      <c r="B2552" s="158"/>
      <c r="D2552" s="145" t="s">
        <v>176</v>
      </c>
      <c r="E2552" s="159" t="s">
        <v>19</v>
      </c>
      <c r="F2552" s="160" t="s">
        <v>179</v>
      </c>
      <c r="H2552" s="161">
        <v>145.19999999999999</v>
      </c>
      <c r="I2552" s="162"/>
      <c r="L2552" s="158"/>
      <c r="M2552" s="163"/>
      <c r="T2552" s="164"/>
      <c r="AT2552" s="159" t="s">
        <v>176</v>
      </c>
      <c r="AU2552" s="159" t="s">
        <v>84</v>
      </c>
      <c r="AV2552" s="14" t="s">
        <v>172</v>
      </c>
      <c r="AW2552" s="14" t="s">
        <v>37</v>
      </c>
      <c r="AX2552" s="14" t="s">
        <v>14</v>
      </c>
      <c r="AY2552" s="159" t="s">
        <v>165</v>
      </c>
    </row>
    <row r="2553" spans="2:65" s="1" customFormat="1" ht="37.950000000000003" customHeight="1">
      <c r="B2553" s="32"/>
      <c r="C2553" s="127" t="s">
        <v>3714</v>
      </c>
      <c r="D2553" s="127" t="s">
        <v>167</v>
      </c>
      <c r="E2553" s="128" t="s">
        <v>3715</v>
      </c>
      <c r="F2553" s="129" t="s">
        <v>3716</v>
      </c>
      <c r="G2553" s="130" t="s">
        <v>170</v>
      </c>
      <c r="H2553" s="131">
        <v>48</v>
      </c>
      <c r="I2553" s="132"/>
      <c r="J2553" s="133">
        <f>ROUND(I2553*H2553,2)</f>
        <v>0</v>
      </c>
      <c r="K2553" s="129" t="s">
        <v>171</v>
      </c>
      <c r="L2553" s="32"/>
      <c r="M2553" s="134" t="s">
        <v>19</v>
      </c>
      <c r="N2553" s="135" t="s">
        <v>46</v>
      </c>
      <c r="P2553" s="136">
        <f>O2553*H2553</f>
        <v>0</v>
      </c>
      <c r="Q2553" s="136">
        <v>0</v>
      </c>
      <c r="R2553" s="136">
        <f>Q2553*H2553</f>
        <v>0</v>
      </c>
      <c r="S2553" s="136">
        <v>3.074E-2</v>
      </c>
      <c r="T2553" s="137">
        <f>S2553*H2553</f>
        <v>1.4755199999999999</v>
      </c>
      <c r="AR2553" s="138" t="s">
        <v>277</v>
      </c>
      <c r="AT2553" s="138" t="s">
        <v>167</v>
      </c>
      <c r="AU2553" s="138" t="s">
        <v>84</v>
      </c>
      <c r="AY2553" s="17" t="s">
        <v>165</v>
      </c>
      <c r="BE2553" s="139">
        <f>IF(N2553="základní",J2553,0)</f>
        <v>0</v>
      </c>
      <c r="BF2553" s="139">
        <f>IF(N2553="snížená",J2553,0)</f>
        <v>0</v>
      </c>
      <c r="BG2553" s="139">
        <f>IF(N2553="zákl. přenesená",J2553,0)</f>
        <v>0</v>
      </c>
      <c r="BH2553" s="139">
        <f>IF(N2553="sníž. přenesená",J2553,0)</f>
        <v>0</v>
      </c>
      <c r="BI2553" s="139">
        <f>IF(N2553="nulová",J2553,0)</f>
        <v>0</v>
      </c>
      <c r="BJ2553" s="17" t="s">
        <v>14</v>
      </c>
      <c r="BK2553" s="139">
        <f>ROUND(I2553*H2553,2)</f>
        <v>0</v>
      </c>
      <c r="BL2553" s="17" t="s">
        <v>277</v>
      </c>
      <c r="BM2553" s="138" t="s">
        <v>3717</v>
      </c>
    </row>
    <row r="2554" spans="2:65" s="1" customFormat="1">
      <c r="B2554" s="32"/>
      <c r="D2554" s="140" t="s">
        <v>174</v>
      </c>
      <c r="F2554" s="141" t="s">
        <v>3718</v>
      </c>
      <c r="I2554" s="142"/>
      <c r="L2554" s="32"/>
      <c r="M2554" s="143"/>
      <c r="T2554" s="53"/>
      <c r="AT2554" s="17" t="s">
        <v>174</v>
      </c>
      <c r="AU2554" s="17" t="s">
        <v>84</v>
      </c>
    </row>
    <row r="2555" spans="2:65" s="12" customFormat="1">
      <c r="B2555" s="144"/>
      <c r="D2555" s="145" t="s">
        <v>176</v>
      </c>
      <c r="E2555" s="146" t="s">
        <v>19</v>
      </c>
      <c r="F2555" s="147" t="s">
        <v>3719</v>
      </c>
      <c r="H2555" s="146" t="s">
        <v>19</v>
      </c>
      <c r="I2555" s="148"/>
      <c r="L2555" s="144"/>
      <c r="M2555" s="149"/>
      <c r="T2555" s="150"/>
      <c r="AT2555" s="146" t="s">
        <v>176</v>
      </c>
      <c r="AU2555" s="146" t="s">
        <v>84</v>
      </c>
      <c r="AV2555" s="12" t="s">
        <v>14</v>
      </c>
      <c r="AW2555" s="12" t="s">
        <v>37</v>
      </c>
      <c r="AX2555" s="12" t="s">
        <v>75</v>
      </c>
      <c r="AY2555" s="146" t="s">
        <v>165</v>
      </c>
    </row>
    <row r="2556" spans="2:65" s="13" customFormat="1">
      <c r="B2556" s="151"/>
      <c r="D2556" s="145" t="s">
        <v>176</v>
      </c>
      <c r="E2556" s="152" t="s">
        <v>19</v>
      </c>
      <c r="F2556" s="153" t="s">
        <v>250</v>
      </c>
      <c r="H2556" s="154">
        <v>11</v>
      </c>
      <c r="I2556" s="155"/>
      <c r="L2556" s="151"/>
      <c r="M2556" s="156"/>
      <c r="T2556" s="157"/>
      <c r="AT2556" s="152" t="s">
        <v>176</v>
      </c>
      <c r="AU2556" s="152" t="s">
        <v>84</v>
      </c>
      <c r="AV2556" s="13" t="s">
        <v>84</v>
      </c>
      <c r="AW2556" s="13" t="s">
        <v>37</v>
      </c>
      <c r="AX2556" s="13" t="s">
        <v>75</v>
      </c>
      <c r="AY2556" s="152" t="s">
        <v>165</v>
      </c>
    </row>
    <row r="2557" spans="2:65" s="12" customFormat="1">
      <c r="B2557" s="144"/>
      <c r="D2557" s="145" t="s">
        <v>176</v>
      </c>
      <c r="E2557" s="146" t="s">
        <v>19</v>
      </c>
      <c r="F2557" s="147" t="s">
        <v>1646</v>
      </c>
      <c r="H2557" s="146" t="s">
        <v>19</v>
      </c>
      <c r="I2557" s="148"/>
      <c r="L2557" s="144"/>
      <c r="M2557" s="149"/>
      <c r="T2557" s="150"/>
      <c r="AT2557" s="146" t="s">
        <v>176</v>
      </c>
      <c r="AU2557" s="146" t="s">
        <v>84</v>
      </c>
      <c r="AV2557" s="12" t="s">
        <v>14</v>
      </c>
      <c r="AW2557" s="12" t="s">
        <v>37</v>
      </c>
      <c r="AX2557" s="12" t="s">
        <v>75</v>
      </c>
      <c r="AY2557" s="146" t="s">
        <v>165</v>
      </c>
    </row>
    <row r="2558" spans="2:65" s="13" customFormat="1">
      <c r="B2558" s="151"/>
      <c r="D2558" s="145" t="s">
        <v>176</v>
      </c>
      <c r="E2558" s="152" t="s">
        <v>19</v>
      </c>
      <c r="F2558" s="153" t="s">
        <v>407</v>
      </c>
      <c r="H2558" s="154">
        <v>37</v>
      </c>
      <c r="I2558" s="155"/>
      <c r="L2558" s="151"/>
      <c r="M2558" s="156"/>
      <c r="T2558" s="157"/>
      <c r="AT2558" s="152" t="s">
        <v>176</v>
      </c>
      <c r="AU2558" s="152" t="s">
        <v>84</v>
      </c>
      <c r="AV2558" s="13" t="s">
        <v>84</v>
      </c>
      <c r="AW2558" s="13" t="s">
        <v>37</v>
      </c>
      <c r="AX2558" s="13" t="s">
        <v>75</v>
      </c>
      <c r="AY2558" s="152" t="s">
        <v>165</v>
      </c>
    </row>
    <row r="2559" spans="2:65" s="14" customFormat="1">
      <c r="B2559" s="158"/>
      <c r="D2559" s="145" t="s">
        <v>176</v>
      </c>
      <c r="E2559" s="159" t="s">
        <v>19</v>
      </c>
      <c r="F2559" s="160" t="s">
        <v>179</v>
      </c>
      <c r="H2559" s="161">
        <v>48</v>
      </c>
      <c r="I2559" s="162"/>
      <c r="L2559" s="158"/>
      <c r="M2559" s="163"/>
      <c r="T2559" s="164"/>
      <c r="AT2559" s="159" t="s">
        <v>176</v>
      </c>
      <c r="AU2559" s="159" t="s">
        <v>84</v>
      </c>
      <c r="AV2559" s="14" t="s">
        <v>172</v>
      </c>
      <c r="AW2559" s="14" t="s">
        <v>37</v>
      </c>
      <c r="AX2559" s="14" t="s">
        <v>14</v>
      </c>
      <c r="AY2559" s="159" t="s">
        <v>165</v>
      </c>
    </row>
    <row r="2560" spans="2:65" s="1" customFormat="1" ht="37.950000000000003" customHeight="1">
      <c r="B2560" s="32"/>
      <c r="C2560" s="127" t="s">
        <v>3720</v>
      </c>
      <c r="D2560" s="127" t="s">
        <v>167</v>
      </c>
      <c r="E2560" s="128" t="s">
        <v>3721</v>
      </c>
      <c r="F2560" s="129" t="s">
        <v>3722</v>
      </c>
      <c r="G2560" s="130" t="s">
        <v>170</v>
      </c>
      <c r="H2560" s="131">
        <v>83.7</v>
      </c>
      <c r="I2560" s="132"/>
      <c r="J2560" s="133">
        <f>ROUND(I2560*H2560,2)</f>
        <v>0</v>
      </c>
      <c r="K2560" s="129" t="s">
        <v>171</v>
      </c>
      <c r="L2560" s="32"/>
      <c r="M2560" s="134" t="s">
        <v>19</v>
      </c>
      <c r="N2560" s="135" t="s">
        <v>46</v>
      </c>
      <c r="P2560" s="136">
        <f>O2560*H2560</f>
        <v>0</v>
      </c>
      <c r="Q2560" s="136">
        <v>1.5740000000000001E-2</v>
      </c>
      <c r="R2560" s="136">
        <f>Q2560*H2560</f>
        <v>1.3174380000000001</v>
      </c>
      <c r="S2560" s="136">
        <v>0</v>
      </c>
      <c r="T2560" s="137">
        <f>S2560*H2560</f>
        <v>0</v>
      </c>
      <c r="AR2560" s="138" t="s">
        <v>277</v>
      </c>
      <c r="AT2560" s="138" t="s">
        <v>167</v>
      </c>
      <c r="AU2560" s="138" t="s">
        <v>84</v>
      </c>
      <c r="AY2560" s="17" t="s">
        <v>165</v>
      </c>
      <c r="BE2560" s="139">
        <f>IF(N2560="základní",J2560,0)</f>
        <v>0</v>
      </c>
      <c r="BF2560" s="139">
        <f>IF(N2560="snížená",J2560,0)</f>
        <v>0</v>
      </c>
      <c r="BG2560" s="139">
        <f>IF(N2560="zákl. přenesená",J2560,0)</f>
        <v>0</v>
      </c>
      <c r="BH2560" s="139">
        <f>IF(N2560="sníž. přenesená",J2560,0)</f>
        <v>0</v>
      </c>
      <c r="BI2560" s="139">
        <f>IF(N2560="nulová",J2560,0)</f>
        <v>0</v>
      </c>
      <c r="BJ2560" s="17" t="s">
        <v>14</v>
      </c>
      <c r="BK2560" s="139">
        <f>ROUND(I2560*H2560,2)</f>
        <v>0</v>
      </c>
      <c r="BL2560" s="17" t="s">
        <v>277</v>
      </c>
      <c r="BM2560" s="138" t="s">
        <v>3723</v>
      </c>
    </row>
    <row r="2561" spans="2:65" s="1" customFormat="1">
      <c r="B2561" s="32"/>
      <c r="D2561" s="140" t="s">
        <v>174</v>
      </c>
      <c r="F2561" s="141" t="s">
        <v>3724</v>
      </c>
      <c r="I2561" s="142"/>
      <c r="L2561" s="32"/>
      <c r="M2561" s="143"/>
      <c r="T2561" s="53"/>
      <c r="AT2561" s="17" t="s">
        <v>174</v>
      </c>
      <c r="AU2561" s="17" t="s">
        <v>84</v>
      </c>
    </row>
    <row r="2562" spans="2:65" s="12" customFormat="1">
      <c r="B2562" s="144"/>
      <c r="D2562" s="145" t="s">
        <v>176</v>
      </c>
      <c r="E2562" s="146" t="s">
        <v>19</v>
      </c>
      <c r="F2562" s="147" t="s">
        <v>3719</v>
      </c>
      <c r="H2562" s="146" t="s">
        <v>19</v>
      </c>
      <c r="I2562" s="148"/>
      <c r="L2562" s="144"/>
      <c r="M2562" s="149"/>
      <c r="T2562" s="150"/>
      <c r="AT2562" s="146" t="s">
        <v>176</v>
      </c>
      <c r="AU2562" s="146" t="s">
        <v>84</v>
      </c>
      <c r="AV2562" s="12" t="s">
        <v>14</v>
      </c>
      <c r="AW2562" s="12" t="s">
        <v>37</v>
      </c>
      <c r="AX2562" s="12" t="s">
        <v>75</v>
      </c>
      <c r="AY2562" s="146" t="s">
        <v>165</v>
      </c>
    </row>
    <row r="2563" spans="2:65" s="13" customFormat="1">
      <c r="B2563" s="151"/>
      <c r="D2563" s="145" t="s">
        <v>176</v>
      </c>
      <c r="E2563" s="152" t="s">
        <v>19</v>
      </c>
      <c r="F2563" s="153" t="s">
        <v>250</v>
      </c>
      <c r="H2563" s="154">
        <v>11</v>
      </c>
      <c r="I2563" s="155"/>
      <c r="L2563" s="151"/>
      <c r="M2563" s="156"/>
      <c r="T2563" s="157"/>
      <c r="AT2563" s="152" t="s">
        <v>176</v>
      </c>
      <c r="AU2563" s="152" t="s">
        <v>84</v>
      </c>
      <c r="AV2563" s="13" t="s">
        <v>84</v>
      </c>
      <c r="AW2563" s="13" t="s">
        <v>37</v>
      </c>
      <c r="AX2563" s="13" t="s">
        <v>75</v>
      </c>
      <c r="AY2563" s="152" t="s">
        <v>165</v>
      </c>
    </row>
    <row r="2564" spans="2:65" s="12" customFormat="1">
      <c r="B2564" s="144"/>
      <c r="D2564" s="145" t="s">
        <v>176</v>
      </c>
      <c r="E2564" s="146" t="s">
        <v>19</v>
      </c>
      <c r="F2564" s="147" t="s">
        <v>1646</v>
      </c>
      <c r="H2564" s="146" t="s">
        <v>19</v>
      </c>
      <c r="I2564" s="148"/>
      <c r="L2564" s="144"/>
      <c r="M2564" s="149"/>
      <c r="T2564" s="150"/>
      <c r="AT2564" s="146" t="s">
        <v>176</v>
      </c>
      <c r="AU2564" s="146" t="s">
        <v>84</v>
      </c>
      <c r="AV2564" s="12" t="s">
        <v>14</v>
      </c>
      <c r="AW2564" s="12" t="s">
        <v>37</v>
      </c>
      <c r="AX2564" s="12" t="s">
        <v>75</v>
      </c>
      <c r="AY2564" s="146" t="s">
        <v>165</v>
      </c>
    </row>
    <row r="2565" spans="2:65" s="13" customFormat="1">
      <c r="B2565" s="151"/>
      <c r="D2565" s="145" t="s">
        <v>176</v>
      </c>
      <c r="E2565" s="152" t="s">
        <v>19</v>
      </c>
      <c r="F2565" s="153" t="s">
        <v>407</v>
      </c>
      <c r="H2565" s="154">
        <v>37</v>
      </c>
      <c r="I2565" s="155"/>
      <c r="L2565" s="151"/>
      <c r="M2565" s="156"/>
      <c r="T2565" s="157"/>
      <c r="AT2565" s="152" t="s">
        <v>176</v>
      </c>
      <c r="AU2565" s="152" t="s">
        <v>84</v>
      </c>
      <c r="AV2565" s="13" t="s">
        <v>84</v>
      </c>
      <c r="AW2565" s="13" t="s">
        <v>37</v>
      </c>
      <c r="AX2565" s="13" t="s">
        <v>75</v>
      </c>
      <c r="AY2565" s="152" t="s">
        <v>165</v>
      </c>
    </row>
    <row r="2566" spans="2:65" s="12" customFormat="1">
      <c r="B2566" s="144"/>
      <c r="D2566" s="145" t="s">
        <v>176</v>
      </c>
      <c r="E2566" s="146" t="s">
        <v>19</v>
      </c>
      <c r="F2566" s="147" t="s">
        <v>2221</v>
      </c>
      <c r="H2566" s="146" t="s">
        <v>19</v>
      </c>
      <c r="I2566" s="148"/>
      <c r="L2566" s="144"/>
      <c r="M2566" s="149"/>
      <c r="T2566" s="150"/>
      <c r="AT2566" s="146" t="s">
        <v>176</v>
      </c>
      <c r="AU2566" s="146" t="s">
        <v>84</v>
      </c>
      <c r="AV2566" s="12" t="s">
        <v>14</v>
      </c>
      <c r="AW2566" s="12" t="s">
        <v>37</v>
      </c>
      <c r="AX2566" s="12" t="s">
        <v>75</v>
      </c>
      <c r="AY2566" s="146" t="s">
        <v>165</v>
      </c>
    </row>
    <row r="2567" spans="2:65" s="13" customFormat="1">
      <c r="B2567" s="151"/>
      <c r="D2567" s="145" t="s">
        <v>176</v>
      </c>
      <c r="E2567" s="152" t="s">
        <v>19</v>
      </c>
      <c r="F2567" s="153" t="s">
        <v>3725</v>
      </c>
      <c r="H2567" s="154">
        <v>35.700000000000003</v>
      </c>
      <c r="I2567" s="155"/>
      <c r="L2567" s="151"/>
      <c r="M2567" s="156"/>
      <c r="T2567" s="157"/>
      <c r="AT2567" s="152" t="s">
        <v>176</v>
      </c>
      <c r="AU2567" s="152" t="s">
        <v>84</v>
      </c>
      <c r="AV2567" s="13" t="s">
        <v>84</v>
      </c>
      <c r="AW2567" s="13" t="s">
        <v>37</v>
      </c>
      <c r="AX2567" s="13" t="s">
        <v>75</v>
      </c>
      <c r="AY2567" s="152" t="s">
        <v>165</v>
      </c>
    </row>
    <row r="2568" spans="2:65" s="14" customFormat="1">
      <c r="B2568" s="158"/>
      <c r="D2568" s="145" t="s">
        <v>176</v>
      </c>
      <c r="E2568" s="159" t="s">
        <v>19</v>
      </c>
      <c r="F2568" s="160" t="s">
        <v>179</v>
      </c>
      <c r="H2568" s="161">
        <v>83.7</v>
      </c>
      <c r="I2568" s="162"/>
      <c r="L2568" s="158"/>
      <c r="M2568" s="163"/>
      <c r="T2568" s="164"/>
      <c r="AT2568" s="159" t="s">
        <v>176</v>
      </c>
      <c r="AU2568" s="159" t="s">
        <v>84</v>
      </c>
      <c r="AV2568" s="14" t="s">
        <v>172</v>
      </c>
      <c r="AW2568" s="14" t="s">
        <v>37</v>
      </c>
      <c r="AX2568" s="14" t="s">
        <v>14</v>
      </c>
      <c r="AY2568" s="159" t="s">
        <v>165</v>
      </c>
    </row>
    <row r="2569" spans="2:65" s="1" customFormat="1" ht="33" customHeight="1">
      <c r="B2569" s="32"/>
      <c r="C2569" s="127" t="s">
        <v>3726</v>
      </c>
      <c r="D2569" s="127" t="s">
        <v>167</v>
      </c>
      <c r="E2569" s="128" t="s">
        <v>3727</v>
      </c>
      <c r="F2569" s="129" t="s">
        <v>3728</v>
      </c>
      <c r="G2569" s="130" t="s">
        <v>170</v>
      </c>
      <c r="H2569" s="131">
        <v>5.25</v>
      </c>
      <c r="I2569" s="132"/>
      <c r="J2569" s="133">
        <f>ROUND(I2569*H2569,2)</f>
        <v>0</v>
      </c>
      <c r="K2569" s="129" t="s">
        <v>171</v>
      </c>
      <c r="L2569" s="32"/>
      <c r="M2569" s="134" t="s">
        <v>19</v>
      </c>
      <c r="N2569" s="135" t="s">
        <v>46</v>
      </c>
      <c r="P2569" s="136">
        <f>O2569*H2569</f>
        <v>0</v>
      </c>
      <c r="Q2569" s="136">
        <v>1.389E-2</v>
      </c>
      <c r="R2569" s="136">
        <f>Q2569*H2569</f>
        <v>7.2922500000000001E-2</v>
      </c>
      <c r="S2569" s="136">
        <v>0</v>
      </c>
      <c r="T2569" s="137">
        <f>S2569*H2569</f>
        <v>0</v>
      </c>
      <c r="AR2569" s="138" t="s">
        <v>277</v>
      </c>
      <c r="AT2569" s="138" t="s">
        <v>167</v>
      </c>
      <c r="AU2569" s="138" t="s">
        <v>84</v>
      </c>
      <c r="AY2569" s="17" t="s">
        <v>165</v>
      </c>
      <c r="BE2569" s="139">
        <f>IF(N2569="základní",J2569,0)</f>
        <v>0</v>
      </c>
      <c r="BF2569" s="139">
        <f>IF(N2569="snížená",J2569,0)</f>
        <v>0</v>
      </c>
      <c r="BG2569" s="139">
        <f>IF(N2569="zákl. přenesená",J2569,0)</f>
        <v>0</v>
      </c>
      <c r="BH2569" s="139">
        <f>IF(N2569="sníž. přenesená",J2569,0)</f>
        <v>0</v>
      </c>
      <c r="BI2569" s="139">
        <f>IF(N2569="nulová",J2569,0)</f>
        <v>0</v>
      </c>
      <c r="BJ2569" s="17" t="s">
        <v>14</v>
      </c>
      <c r="BK2569" s="139">
        <f>ROUND(I2569*H2569,2)</f>
        <v>0</v>
      </c>
      <c r="BL2569" s="17" t="s">
        <v>277</v>
      </c>
      <c r="BM2569" s="138" t="s">
        <v>3729</v>
      </c>
    </row>
    <row r="2570" spans="2:65" s="1" customFormat="1">
      <c r="B2570" s="32"/>
      <c r="D2570" s="140" t="s">
        <v>174</v>
      </c>
      <c r="F2570" s="141" t="s">
        <v>3730</v>
      </c>
      <c r="I2570" s="142"/>
      <c r="L2570" s="32"/>
      <c r="M2570" s="143"/>
      <c r="T2570" s="53"/>
      <c r="AT2570" s="17" t="s">
        <v>174</v>
      </c>
      <c r="AU2570" s="17" t="s">
        <v>84</v>
      </c>
    </row>
    <row r="2571" spans="2:65" s="12" customFormat="1" ht="20.399999999999999">
      <c r="B2571" s="144"/>
      <c r="D2571" s="145" t="s">
        <v>176</v>
      </c>
      <c r="E2571" s="146" t="s">
        <v>19</v>
      </c>
      <c r="F2571" s="147" t="s">
        <v>2223</v>
      </c>
      <c r="H2571" s="146" t="s">
        <v>19</v>
      </c>
      <c r="I2571" s="148"/>
      <c r="L2571" s="144"/>
      <c r="M2571" s="149"/>
      <c r="T2571" s="150"/>
      <c r="AT2571" s="146" t="s">
        <v>176</v>
      </c>
      <c r="AU2571" s="146" t="s">
        <v>84</v>
      </c>
      <c r="AV2571" s="12" t="s">
        <v>14</v>
      </c>
      <c r="AW2571" s="12" t="s">
        <v>37</v>
      </c>
      <c r="AX2571" s="12" t="s">
        <v>75</v>
      </c>
      <c r="AY2571" s="146" t="s">
        <v>165</v>
      </c>
    </row>
    <row r="2572" spans="2:65" s="13" customFormat="1">
      <c r="B2572" s="151"/>
      <c r="D2572" s="145" t="s">
        <v>176</v>
      </c>
      <c r="E2572" s="152" t="s">
        <v>19</v>
      </c>
      <c r="F2572" s="153" t="s">
        <v>2224</v>
      </c>
      <c r="H2572" s="154">
        <v>5.25</v>
      </c>
      <c r="I2572" s="155"/>
      <c r="L2572" s="151"/>
      <c r="M2572" s="156"/>
      <c r="T2572" s="157"/>
      <c r="AT2572" s="152" t="s">
        <v>176</v>
      </c>
      <c r="AU2572" s="152" t="s">
        <v>84</v>
      </c>
      <c r="AV2572" s="13" t="s">
        <v>84</v>
      </c>
      <c r="AW2572" s="13" t="s">
        <v>37</v>
      </c>
      <c r="AX2572" s="13" t="s">
        <v>75</v>
      </c>
      <c r="AY2572" s="152" t="s">
        <v>165</v>
      </c>
    </row>
    <row r="2573" spans="2:65" s="14" customFormat="1">
      <c r="B2573" s="158"/>
      <c r="D2573" s="145" t="s">
        <v>176</v>
      </c>
      <c r="E2573" s="159" t="s">
        <v>19</v>
      </c>
      <c r="F2573" s="160" t="s">
        <v>179</v>
      </c>
      <c r="H2573" s="161">
        <v>5.25</v>
      </c>
      <c r="I2573" s="162"/>
      <c r="L2573" s="158"/>
      <c r="M2573" s="163"/>
      <c r="T2573" s="164"/>
      <c r="AT2573" s="159" t="s">
        <v>176</v>
      </c>
      <c r="AU2573" s="159" t="s">
        <v>84</v>
      </c>
      <c r="AV2573" s="14" t="s">
        <v>172</v>
      </c>
      <c r="AW2573" s="14" t="s">
        <v>37</v>
      </c>
      <c r="AX2573" s="14" t="s">
        <v>14</v>
      </c>
      <c r="AY2573" s="159" t="s">
        <v>165</v>
      </c>
    </row>
    <row r="2574" spans="2:65" s="1" customFormat="1" ht="37.950000000000003" customHeight="1">
      <c r="B2574" s="32"/>
      <c r="C2574" s="127" t="s">
        <v>3731</v>
      </c>
      <c r="D2574" s="127" t="s">
        <v>167</v>
      </c>
      <c r="E2574" s="128" t="s">
        <v>3732</v>
      </c>
      <c r="F2574" s="129" t="s">
        <v>3733</v>
      </c>
      <c r="G2574" s="130" t="s">
        <v>700</v>
      </c>
      <c r="H2574" s="131">
        <v>69.400000000000006</v>
      </c>
      <c r="I2574" s="132"/>
      <c r="J2574" s="133">
        <f>ROUND(I2574*H2574,2)</f>
        <v>0</v>
      </c>
      <c r="K2574" s="129" t="s">
        <v>171</v>
      </c>
      <c r="L2574" s="32"/>
      <c r="M2574" s="134" t="s">
        <v>19</v>
      </c>
      <c r="N2574" s="135" t="s">
        <v>46</v>
      </c>
      <c r="P2574" s="136">
        <f>O2574*H2574</f>
        <v>0</v>
      </c>
      <c r="Q2574" s="136">
        <v>0</v>
      </c>
      <c r="R2574" s="136">
        <f>Q2574*H2574</f>
        <v>0</v>
      </c>
      <c r="S2574" s="136">
        <v>0</v>
      </c>
      <c r="T2574" s="137">
        <f>S2574*H2574</f>
        <v>0</v>
      </c>
      <c r="AR2574" s="138" t="s">
        <v>277</v>
      </c>
      <c r="AT2574" s="138" t="s">
        <v>167</v>
      </c>
      <c r="AU2574" s="138" t="s">
        <v>84</v>
      </c>
      <c r="AY2574" s="17" t="s">
        <v>165</v>
      </c>
      <c r="BE2574" s="139">
        <f>IF(N2574="základní",J2574,0)</f>
        <v>0</v>
      </c>
      <c r="BF2574" s="139">
        <f>IF(N2574="snížená",J2574,0)</f>
        <v>0</v>
      </c>
      <c r="BG2574" s="139">
        <f>IF(N2574="zákl. přenesená",J2574,0)</f>
        <v>0</v>
      </c>
      <c r="BH2574" s="139">
        <f>IF(N2574="sníž. přenesená",J2574,0)</f>
        <v>0</v>
      </c>
      <c r="BI2574" s="139">
        <f>IF(N2574="nulová",J2574,0)</f>
        <v>0</v>
      </c>
      <c r="BJ2574" s="17" t="s">
        <v>14</v>
      </c>
      <c r="BK2574" s="139">
        <f>ROUND(I2574*H2574,2)</f>
        <v>0</v>
      </c>
      <c r="BL2574" s="17" t="s">
        <v>277</v>
      </c>
      <c r="BM2574" s="138" t="s">
        <v>3734</v>
      </c>
    </row>
    <row r="2575" spans="2:65" s="1" customFormat="1">
      <c r="B2575" s="32"/>
      <c r="D2575" s="140" t="s">
        <v>174</v>
      </c>
      <c r="F2575" s="141" t="s">
        <v>3735</v>
      </c>
      <c r="I2575" s="142"/>
      <c r="L2575" s="32"/>
      <c r="M2575" s="143"/>
      <c r="T2575" s="53"/>
      <c r="AT2575" s="17" t="s">
        <v>174</v>
      </c>
      <c r="AU2575" s="17" t="s">
        <v>84</v>
      </c>
    </row>
    <row r="2576" spans="2:65" s="12" customFormat="1">
      <c r="B2576" s="144"/>
      <c r="D2576" s="145" t="s">
        <v>176</v>
      </c>
      <c r="E2576" s="146" t="s">
        <v>19</v>
      </c>
      <c r="F2576" s="147" t="s">
        <v>3719</v>
      </c>
      <c r="H2576" s="146" t="s">
        <v>19</v>
      </c>
      <c r="I2576" s="148"/>
      <c r="L2576" s="144"/>
      <c r="M2576" s="149"/>
      <c r="T2576" s="150"/>
      <c r="AT2576" s="146" t="s">
        <v>176</v>
      </c>
      <c r="AU2576" s="146" t="s">
        <v>84</v>
      </c>
      <c r="AV2576" s="12" t="s">
        <v>14</v>
      </c>
      <c r="AW2576" s="12" t="s">
        <v>37</v>
      </c>
      <c r="AX2576" s="12" t="s">
        <v>75</v>
      </c>
      <c r="AY2576" s="146" t="s">
        <v>165</v>
      </c>
    </row>
    <row r="2577" spans="2:65" s="13" customFormat="1">
      <c r="B2577" s="151"/>
      <c r="D2577" s="145" t="s">
        <v>176</v>
      </c>
      <c r="E2577" s="152" t="s">
        <v>19</v>
      </c>
      <c r="F2577" s="153" t="s">
        <v>3736</v>
      </c>
      <c r="H2577" s="154">
        <v>16.2</v>
      </c>
      <c r="I2577" s="155"/>
      <c r="L2577" s="151"/>
      <c r="M2577" s="156"/>
      <c r="T2577" s="157"/>
      <c r="AT2577" s="152" t="s">
        <v>176</v>
      </c>
      <c r="AU2577" s="152" t="s">
        <v>84</v>
      </c>
      <c r="AV2577" s="13" t="s">
        <v>84</v>
      </c>
      <c r="AW2577" s="13" t="s">
        <v>37</v>
      </c>
      <c r="AX2577" s="13" t="s">
        <v>75</v>
      </c>
      <c r="AY2577" s="152" t="s">
        <v>165</v>
      </c>
    </row>
    <row r="2578" spans="2:65" s="12" customFormat="1">
      <c r="B2578" s="144"/>
      <c r="D2578" s="145" t="s">
        <v>176</v>
      </c>
      <c r="E2578" s="146" t="s">
        <v>19</v>
      </c>
      <c r="F2578" s="147" t="s">
        <v>1646</v>
      </c>
      <c r="H2578" s="146" t="s">
        <v>19</v>
      </c>
      <c r="I2578" s="148"/>
      <c r="L2578" s="144"/>
      <c r="M2578" s="149"/>
      <c r="T2578" s="150"/>
      <c r="AT2578" s="146" t="s">
        <v>176</v>
      </c>
      <c r="AU2578" s="146" t="s">
        <v>84</v>
      </c>
      <c r="AV2578" s="12" t="s">
        <v>14</v>
      </c>
      <c r="AW2578" s="12" t="s">
        <v>37</v>
      </c>
      <c r="AX2578" s="12" t="s">
        <v>75</v>
      </c>
      <c r="AY2578" s="146" t="s">
        <v>165</v>
      </c>
    </row>
    <row r="2579" spans="2:65" s="13" customFormat="1">
      <c r="B2579" s="151"/>
      <c r="D2579" s="145" t="s">
        <v>176</v>
      </c>
      <c r="E2579" s="152" t="s">
        <v>19</v>
      </c>
      <c r="F2579" s="153" t="s">
        <v>3737</v>
      </c>
      <c r="H2579" s="154">
        <v>46.2</v>
      </c>
      <c r="I2579" s="155"/>
      <c r="L2579" s="151"/>
      <c r="M2579" s="156"/>
      <c r="T2579" s="157"/>
      <c r="AT2579" s="152" t="s">
        <v>176</v>
      </c>
      <c r="AU2579" s="152" t="s">
        <v>84</v>
      </c>
      <c r="AV2579" s="13" t="s">
        <v>84</v>
      </c>
      <c r="AW2579" s="13" t="s">
        <v>37</v>
      </c>
      <c r="AX2579" s="13" t="s">
        <v>75</v>
      </c>
      <c r="AY2579" s="152" t="s">
        <v>165</v>
      </c>
    </row>
    <row r="2580" spans="2:65" s="12" customFormat="1" ht="20.399999999999999">
      <c r="B2580" s="144"/>
      <c r="D2580" s="145" t="s">
        <v>176</v>
      </c>
      <c r="E2580" s="146" t="s">
        <v>19</v>
      </c>
      <c r="F2580" s="147" t="s">
        <v>3738</v>
      </c>
      <c r="H2580" s="146" t="s">
        <v>19</v>
      </c>
      <c r="I2580" s="148"/>
      <c r="L2580" s="144"/>
      <c r="M2580" s="149"/>
      <c r="T2580" s="150"/>
      <c r="AT2580" s="146" t="s">
        <v>176</v>
      </c>
      <c r="AU2580" s="146" t="s">
        <v>84</v>
      </c>
      <c r="AV2580" s="12" t="s">
        <v>14</v>
      </c>
      <c r="AW2580" s="12" t="s">
        <v>37</v>
      </c>
      <c r="AX2580" s="12" t="s">
        <v>75</v>
      </c>
      <c r="AY2580" s="146" t="s">
        <v>165</v>
      </c>
    </row>
    <row r="2581" spans="2:65" s="13" customFormat="1">
      <c r="B2581" s="151"/>
      <c r="D2581" s="145" t="s">
        <v>176</v>
      </c>
      <c r="E2581" s="152" t="s">
        <v>19</v>
      </c>
      <c r="F2581" s="153" t="s">
        <v>3739</v>
      </c>
      <c r="H2581" s="154">
        <v>7</v>
      </c>
      <c r="I2581" s="155"/>
      <c r="L2581" s="151"/>
      <c r="M2581" s="156"/>
      <c r="T2581" s="157"/>
      <c r="AT2581" s="152" t="s">
        <v>176</v>
      </c>
      <c r="AU2581" s="152" t="s">
        <v>84</v>
      </c>
      <c r="AV2581" s="13" t="s">
        <v>84</v>
      </c>
      <c r="AW2581" s="13" t="s">
        <v>37</v>
      </c>
      <c r="AX2581" s="13" t="s">
        <v>75</v>
      </c>
      <c r="AY2581" s="152" t="s">
        <v>165</v>
      </c>
    </row>
    <row r="2582" spans="2:65" s="14" customFormat="1">
      <c r="B2582" s="158"/>
      <c r="D2582" s="145" t="s">
        <v>176</v>
      </c>
      <c r="E2582" s="159" t="s">
        <v>19</v>
      </c>
      <c r="F2582" s="160" t="s">
        <v>179</v>
      </c>
      <c r="H2582" s="161">
        <v>69.400000000000006</v>
      </c>
      <c r="I2582" s="162"/>
      <c r="L2582" s="158"/>
      <c r="M2582" s="163"/>
      <c r="T2582" s="164"/>
      <c r="AT2582" s="159" t="s">
        <v>176</v>
      </c>
      <c r="AU2582" s="159" t="s">
        <v>84</v>
      </c>
      <c r="AV2582" s="14" t="s">
        <v>172</v>
      </c>
      <c r="AW2582" s="14" t="s">
        <v>37</v>
      </c>
      <c r="AX2582" s="14" t="s">
        <v>14</v>
      </c>
      <c r="AY2582" s="159" t="s">
        <v>165</v>
      </c>
    </row>
    <row r="2583" spans="2:65" s="1" customFormat="1" ht="21.75" customHeight="1">
      <c r="B2583" s="32"/>
      <c r="C2583" s="165" t="s">
        <v>3740</v>
      </c>
      <c r="D2583" s="165" t="s">
        <v>349</v>
      </c>
      <c r="E2583" s="166" t="s">
        <v>3699</v>
      </c>
      <c r="F2583" s="167" t="s">
        <v>3700</v>
      </c>
      <c r="G2583" s="168" t="s">
        <v>213</v>
      </c>
      <c r="H2583" s="169">
        <v>1.329</v>
      </c>
      <c r="I2583" s="170"/>
      <c r="J2583" s="171">
        <f>ROUND(I2583*H2583,2)</f>
        <v>0</v>
      </c>
      <c r="K2583" s="167" t="s">
        <v>171</v>
      </c>
      <c r="L2583" s="172"/>
      <c r="M2583" s="173" t="s">
        <v>19</v>
      </c>
      <c r="N2583" s="174" t="s">
        <v>46</v>
      </c>
      <c r="P2583" s="136">
        <f>O2583*H2583</f>
        <v>0</v>
      </c>
      <c r="Q2583" s="136">
        <v>0.55000000000000004</v>
      </c>
      <c r="R2583" s="136">
        <f>Q2583*H2583</f>
        <v>0.73094999999999999</v>
      </c>
      <c r="S2583" s="136">
        <v>0</v>
      </c>
      <c r="T2583" s="137">
        <f>S2583*H2583</f>
        <v>0</v>
      </c>
      <c r="AR2583" s="138" t="s">
        <v>380</v>
      </c>
      <c r="AT2583" s="138" t="s">
        <v>349</v>
      </c>
      <c r="AU2583" s="138" t="s">
        <v>84</v>
      </c>
      <c r="AY2583" s="17" t="s">
        <v>165</v>
      </c>
      <c r="BE2583" s="139">
        <f>IF(N2583="základní",J2583,0)</f>
        <v>0</v>
      </c>
      <c r="BF2583" s="139">
        <f>IF(N2583="snížená",J2583,0)</f>
        <v>0</v>
      </c>
      <c r="BG2583" s="139">
        <f>IF(N2583="zákl. přenesená",J2583,0)</f>
        <v>0</v>
      </c>
      <c r="BH2583" s="139">
        <f>IF(N2583="sníž. přenesená",J2583,0)</f>
        <v>0</v>
      </c>
      <c r="BI2583" s="139">
        <f>IF(N2583="nulová",J2583,0)</f>
        <v>0</v>
      </c>
      <c r="BJ2583" s="17" t="s">
        <v>14</v>
      </c>
      <c r="BK2583" s="139">
        <f>ROUND(I2583*H2583,2)</f>
        <v>0</v>
      </c>
      <c r="BL2583" s="17" t="s">
        <v>277</v>
      </c>
      <c r="BM2583" s="138" t="s">
        <v>3741</v>
      </c>
    </row>
    <row r="2584" spans="2:65" s="12" customFormat="1">
      <c r="B2584" s="144"/>
      <c r="D2584" s="145" t="s">
        <v>176</v>
      </c>
      <c r="E2584" s="146" t="s">
        <v>19</v>
      </c>
      <c r="F2584" s="147" t="s">
        <v>3719</v>
      </c>
      <c r="H2584" s="146" t="s">
        <v>19</v>
      </c>
      <c r="I2584" s="148"/>
      <c r="L2584" s="144"/>
      <c r="M2584" s="149"/>
      <c r="T2584" s="150"/>
      <c r="AT2584" s="146" t="s">
        <v>176</v>
      </c>
      <c r="AU2584" s="146" t="s">
        <v>84</v>
      </c>
      <c r="AV2584" s="12" t="s">
        <v>14</v>
      </c>
      <c r="AW2584" s="12" t="s">
        <v>37</v>
      </c>
      <c r="AX2584" s="12" t="s">
        <v>75</v>
      </c>
      <c r="AY2584" s="146" t="s">
        <v>165</v>
      </c>
    </row>
    <row r="2585" spans="2:65" s="13" customFormat="1">
      <c r="B2585" s="151"/>
      <c r="D2585" s="145" t="s">
        <v>176</v>
      </c>
      <c r="E2585" s="152" t="s">
        <v>19</v>
      </c>
      <c r="F2585" s="153" t="s">
        <v>3742</v>
      </c>
      <c r="H2585" s="154">
        <v>0.28599999999999998</v>
      </c>
      <c r="I2585" s="155"/>
      <c r="L2585" s="151"/>
      <c r="M2585" s="156"/>
      <c r="T2585" s="157"/>
      <c r="AT2585" s="152" t="s">
        <v>176</v>
      </c>
      <c r="AU2585" s="152" t="s">
        <v>84</v>
      </c>
      <c r="AV2585" s="13" t="s">
        <v>84</v>
      </c>
      <c r="AW2585" s="13" t="s">
        <v>37</v>
      </c>
      <c r="AX2585" s="13" t="s">
        <v>75</v>
      </c>
      <c r="AY2585" s="152" t="s">
        <v>165</v>
      </c>
    </row>
    <row r="2586" spans="2:65" s="12" customFormat="1">
      <c r="B2586" s="144"/>
      <c r="D2586" s="145" t="s">
        <v>176</v>
      </c>
      <c r="E2586" s="146" t="s">
        <v>19</v>
      </c>
      <c r="F2586" s="147" t="s">
        <v>1646</v>
      </c>
      <c r="H2586" s="146" t="s">
        <v>19</v>
      </c>
      <c r="I2586" s="148"/>
      <c r="L2586" s="144"/>
      <c r="M2586" s="149"/>
      <c r="T2586" s="150"/>
      <c r="AT2586" s="146" t="s">
        <v>176</v>
      </c>
      <c r="AU2586" s="146" t="s">
        <v>84</v>
      </c>
      <c r="AV2586" s="12" t="s">
        <v>14</v>
      </c>
      <c r="AW2586" s="12" t="s">
        <v>37</v>
      </c>
      <c r="AX2586" s="12" t="s">
        <v>75</v>
      </c>
      <c r="AY2586" s="146" t="s">
        <v>165</v>
      </c>
    </row>
    <row r="2587" spans="2:65" s="13" customFormat="1">
      <c r="B2587" s="151"/>
      <c r="D2587" s="145" t="s">
        <v>176</v>
      </c>
      <c r="E2587" s="152" t="s">
        <v>19</v>
      </c>
      <c r="F2587" s="153" t="s">
        <v>3743</v>
      </c>
      <c r="H2587" s="154">
        <v>0.83699999999999997</v>
      </c>
      <c r="I2587" s="155"/>
      <c r="L2587" s="151"/>
      <c r="M2587" s="156"/>
      <c r="T2587" s="157"/>
      <c r="AT2587" s="152" t="s">
        <v>176</v>
      </c>
      <c r="AU2587" s="152" t="s">
        <v>84</v>
      </c>
      <c r="AV2587" s="13" t="s">
        <v>84</v>
      </c>
      <c r="AW2587" s="13" t="s">
        <v>37</v>
      </c>
      <c r="AX2587" s="13" t="s">
        <v>75</v>
      </c>
      <c r="AY2587" s="152" t="s">
        <v>165</v>
      </c>
    </row>
    <row r="2588" spans="2:65" s="12" customFormat="1" ht="20.399999999999999">
      <c r="B2588" s="144"/>
      <c r="D2588" s="145" t="s">
        <v>176</v>
      </c>
      <c r="E2588" s="146" t="s">
        <v>19</v>
      </c>
      <c r="F2588" s="147" t="s">
        <v>3744</v>
      </c>
      <c r="H2588" s="146" t="s">
        <v>19</v>
      </c>
      <c r="I2588" s="148"/>
      <c r="L2588" s="144"/>
      <c r="M2588" s="149"/>
      <c r="T2588" s="150"/>
      <c r="AT2588" s="146" t="s">
        <v>176</v>
      </c>
      <c r="AU2588" s="146" t="s">
        <v>84</v>
      </c>
      <c r="AV2588" s="12" t="s">
        <v>14</v>
      </c>
      <c r="AW2588" s="12" t="s">
        <v>37</v>
      </c>
      <c r="AX2588" s="12" t="s">
        <v>75</v>
      </c>
      <c r="AY2588" s="146" t="s">
        <v>165</v>
      </c>
    </row>
    <row r="2589" spans="2:65" s="13" customFormat="1">
      <c r="B2589" s="151"/>
      <c r="D2589" s="145" t="s">
        <v>176</v>
      </c>
      <c r="E2589" s="152" t="s">
        <v>19</v>
      </c>
      <c r="F2589" s="153" t="s">
        <v>3745</v>
      </c>
      <c r="H2589" s="154">
        <v>0.20599999999999999</v>
      </c>
      <c r="I2589" s="155"/>
      <c r="L2589" s="151"/>
      <c r="M2589" s="156"/>
      <c r="T2589" s="157"/>
      <c r="AT2589" s="152" t="s">
        <v>176</v>
      </c>
      <c r="AU2589" s="152" t="s">
        <v>84</v>
      </c>
      <c r="AV2589" s="13" t="s">
        <v>84</v>
      </c>
      <c r="AW2589" s="13" t="s">
        <v>37</v>
      </c>
      <c r="AX2589" s="13" t="s">
        <v>75</v>
      </c>
      <c r="AY2589" s="152" t="s">
        <v>165</v>
      </c>
    </row>
    <row r="2590" spans="2:65" s="14" customFormat="1">
      <c r="B2590" s="158"/>
      <c r="D2590" s="145" t="s">
        <v>176</v>
      </c>
      <c r="E2590" s="159" t="s">
        <v>19</v>
      </c>
      <c r="F2590" s="160" t="s">
        <v>179</v>
      </c>
      <c r="H2590" s="161">
        <v>1.329</v>
      </c>
      <c r="I2590" s="162"/>
      <c r="L2590" s="158"/>
      <c r="M2590" s="163"/>
      <c r="T2590" s="164"/>
      <c r="AT2590" s="159" t="s">
        <v>176</v>
      </c>
      <c r="AU2590" s="159" t="s">
        <v>84</v>
      </c>
      <c r="AV2590" s="14" t="s">
        <v>172</v>
      </c>
      <c r="AW2590" s="14" t="s">
        <v>37</v>
      </c>
      <c r="AX2590" s="14" t="s">
        <v>14</v>
      </c>
      <c r="AY2590" s="159" t="s">
        <v>165</v>
      </c>
    </row>
    <row r="2591" spans="2:65" s="1" customFormat="1" ht="24.15" customHeight="1">
      <c r="B2591" s="32"/>
      <c r="C2591" s="127" t="s">
        <v>3746</v>
      </c>
      <c r="D2591" s="127" t="s">
        <v>167</v>
      </c>
      <c r="E2591" s="128" t="s">
        <v>3747</v>
      </c>
      <c r="F2591" s="129" t="s">
        <v>3748</v>
      </c>
      <c r="G2591" s="130" t="s">
        <v>700</v>
      </c>
      <c r="H2591" s="131">
        <v>62.4</v>
      </c>
      <c r="I2591" s="132"/>
      <c r="J2591" s="133">
        <f>ROUND(I2591*H2591,2)</f>
        <v>0</v>
      </c>
      <c r="K2591" s="129" t="s">
        <v>171</v>
      </c>
      <c r="L2591" s="32"/>
      <c r="M2591" s="134" t="s">
        <v>19</v>
      </c>
      <c r="N2591" s="135" t="s">
        <v>46</v>
      </c>
      <c r="P2591" s="136">
        <f>O2591*H2591</f>
        <v>0</v>
      </c>
      <c r="Q2591" s="136">
        <v>0</v>
      </c>
      <c r="R2591" s="136">
        <f>Q2591*H2591</f>
        <v>0</v>
      </c>
      <c r="S2591" s="136">
        <v>1.7000000000000001E-2</v>
      </c>
      <c r="T2591" s="137">
        <f>S2591*H2591</f>
        <v>1.0608</v>
      </c>
      <c r="AR2591" s="138" t="s">
        <v>277</v>
      </c>
      <c r="AT2591" s="138" t="s">
        <v>167</v>
      </c>
      <c r="AU2591" s="138" t="s">
        <v>84</v>
      </c>
      <c r="AY2591" s="17" t="s">
        <v>165</v>
      </c>
      <c r="BE2591" s="139">
        <f>IF(N2591="základní",J2591,0)</f>
        <v>0</v>
      </c>
      <c r="BF2591" s="139">
        <f>IF(N2591="snížená",J2591,0)</f>
        <v>0</v>
      </c>
      <c r="BG2591" s="139">
        <f>IF(N2591="zákl. přenesená",J2591,0)</f>
        <v>0</v>
      </c>
      <c r="BH2591" s="139">
        <f>IF(N2591="sníž. přenesená",J2591,0)</f>
        <v>0</v>
      </c>
      <c r="BI2591" s="139">
        <f>IF(N2591="nulová",J2591,0)</f>
        <v>0</v>
      </c>
      <c r="BJ2591" s="17" t="s">
        <v>14</v>
      </c>
      <c r="BK2591" s="139">
        <f>ROUND(I2591*H2591,2)</f>
        <v>0</v>
      </c>
      <c r="BL2591" s="17" t="s">
        <v>277</v>
      </c>
      <c r="BM2591" s="138" t="s">
        <v>3749</v>
      </c>
    </row>
    <row r="2592" spans="2:65" s="1" customFormat="1">
      <c r="B2592" s="32"/>
      <c r="D2592" s="140" t="s">
        <v>174</v>
      </c>
      <c r="F2592" s="141" t="s">
        <v>3750</v>
      </c>
      <c r="I2592" s="142"/>
      <c r="L2592" s="32"/>
      <c r="M2592" s="143"/>
      <c r="T2592" s="53"/>
      <c r="AT2592" s="17" t="s">
        <v>174</v>
      </c>
      <c r="AU2592" s="17" t="s">
        <v>84</v>
      </c>
    </row>
    <row r="2593" spans="2:65" s="12" customFormat="1">
      <c r="B2593" s="144"/>
      <c r="D2593" s="145" t="s">
        <v>176</v>
      </c>
      <c r="E2593" s="146" t="s">
        <v>19</v>
      </c>
      <c r="F2593" s="147" t="s">
        <v>3719</v>
      </c>
      <c r="H2593" s="146" t="s">
        <v>19</v>
      </c>
      <c r="I2593" s="148"/>
      <c r="L2593" s="144"/>
      <c r="M2593" s="149"/>
      <c r="T2593" s="150"/>
      <c r="AT2593" s="146" t="s">
        <v>176</v>
      </c>
      <c r="AU2593" s="146" t="s">
        <v>84</v>
      </c>
      <c r="AV2593" s="12" t="s">
        <v>14</v>
      </c>
      <c r="AW2593" s="12" t="s">
        <v>37</v>
      </c>
      <c r="AX2593" s="12" t="s">
        <v>75</v>
      </c>
      <c r="AY2593" s="146" t="s">
        <v>165</v>
      </c>
    </row>
    <row r="2594" spans="2:65" s="13" customFormat="1">
      <c r="B2594" s="151"/>
      <c r="D2594" s="145" t="s">
        <v>176</v>
      </c>
      <c r="E2594" s="152" t="s">
        <v>19</v>
      </c>
      <c r="F2594" s="153" t="s">
        <v>3736</v>
      </c>
      <c r="H2594" s="154">
        <v>16.2</v>
      </c>
      <c r="I2594" s="155"/>
      <c r="L2594" s="151"/>
      <c r="M2594" s="156"/>
      <c r="T2594" s="157"/>
      <c r="AT2594" s="152" t="s">
        <v>176</v>
      </c>
      <c r="AU2594" s="152" t="s">
        <v>84</v>
      </c>
      <c r="AV2594" s="13" t="s">
        <v>84</v>
      </c>
      <c r="AW2594" s="13" t="s">
        <v>37</v>
      </c>
      <c r="AX2594" s="13" t="s">
        <v>75</v>
      </c>
      <c r="AY2594" s="152" t="s">
        <v>165</v>
      </c>
    </row>
    <row r="2595" spans="2:65" s="12" customFormat="1">
      <c r="B2595" s="144"/>
      <c r="D2595" s="145" t="s">
        <v>176</v>
      </c>
      <c r="E2595" s="146" t="s">
        <v>19</v>
      </c>
      <c r="F2595" s="147" t="s">
        <v>1646</v>
      </c>
      <c r="H2595" s="146" t="s">
        <v>19</v>
      </c>
      <c r="I2595" s="148"/>
      <c r="L2595" s="144"/>
      <c r="M2595" s="149"/>
      <c r="T2595" s="150"/>
      <c r="AT2595" s="146" t="s">
        <v>176</v>
      </c>
      <c r="AU2595" s="146" t="s">
        <v>84</v>
      </c>
      <c r="AV2595" s="12" t="s">
        <v>14</v>
      </c>
      <c r="AW2595" s="12" t="s">
        <v>37</v>
      </c>
      <c r="AX2595" s="12" t="s">
        <v>75</v>
      </c>
      <c r="AY2595" s="146" t="s">
        <v>165</v>
      </c>
    </row>
    <row r="2596" spans="2:65" s="13" customFormat="1">
      <c r="B2596" s="151"/>
      <c r="D2596" s="145" t="s">
        <v>176</v>
      </c>
      <c r="E2596" s="152" t="s">
        <v>19</v>
      </c>
      <c r="F2596" s="153" t="s">
        <v>3737</v>
      </c>
      <c r="H2596" s="154">
        <v>46.2</v>
      </c>
      <c r="I2596" s="155"/>
      <c r="L2596" s="151"/>
      <c r="M2596" s="156"/>
      <c r="T2596" s="157"/>
      <c r="AT2596" s="152" t="s">
        <v>176</v>
      </c>
      <c r="AU2596" s="152" t="s">
        <v>84</v>
      </c>
      <c r="AV2596" s="13" t="s">
        <v>84</v>
      </c>
      <c r="AW2596" s="13" t="s">
        <v>37</v>
      </c>
      <c r="AX2596" s="13" t="s">
        <v>75</v>
      </c>
      <c r="AY2596" s="152" t="s">
        <v>165</v>
      </c>
    </row>
    <row r="2597" spans="2:65" s="14" customFormat="1">
      <c r="B2597" s="158"/>
      <c r="D2597" s="145" t="s">
        <v>176</v>
      </c>
      <c r="E2597" s="159" t="s">
        <v>19</v>
      </c>
      <c r="F2597" s="160" t="s">
        <v>179</v>
      </c>
      <c r="H2597" s="161">
        <v>62.4</v>
      </c>
      <c r="I2597" s="162"/>
      <c r="L2597" s="158"/>
      <c r="M2597" s="163"/>
      <c r="T2597" s="164"/>
      <c r="AT2597" s="159" t="s">
        <v>176</v>
      </c>
      <c r="AU2597" s="159" t="s">
        <v>84</v>
      </c>
      <c r="AV2597" s="14" t="s">
        <v>172</v>
      </c>
      <c r="AW2597" s="14" t="s">
        <v>37</v>
      </c>
      <c r="AX2597" s="14" t="s">
        <v>14</v>
      </c>
      <c r="AY2597" s="159" t="s">
        <v>165</v>
      </c>
    </row>
    <row r="2598" spans="2:65" s="1" customFormat="1" ht="33" customHeight="1">
      <c r="B2598" s="32"/>
      <c r="C2598" s="127" t="s">
        <v>3751</v>
      </c>
      <c r="D2598" s="127" t="s">
        <v>167</v>
      </c>
      <c r="E2598" s="128" t="s">
        <v>3752</v>
      </c>
      <c r="F2598" s="129" t="s">
        <v>3753</v>
      </c>
      <c r="G2598" s="130" t="s">
        <v>170</v>
      </c>
      <c r="H2598" s="131">
        <v>40.799999999999997</v>
      </c>
      <c r="I2598" s="132"/>
      <c r="J2598" s="133">
        <f>ROUND(I2598*H2598,2)</f>
        <v>0</v>
      </c>
      <c r="K2598" s="129" t="s">
        <v>171</v>
      </c>
      <c r="L2598" s="32"/>
      <c r="M2598" s="134" t="s">
        <v>19</v>
      </c>
      <c r="N2598" s="135" t="s">
        <v>46</v>
      </c>
      <c r="P2598" s="136">
        <f>O2598*H2598</f>
        <v>0</v>
      </c>
      <c r="Q2598" s="136">
        <v>0</v>
      </c>
      <c r="R2598" s="136">
        <f>Q2598*H2598</f>
        <v>0</v>
      </c>
      <c r="S2598" s="136">
        <v>2.5000000000000001E-2</v>
      </c>
      <c r="T2598" s="137">
        <f>S2598*H2598</f>
        <v>1.02</v>
      </c>
      <c r="AR2598" s="138" t="s">
        <v>277</v>
      </c>
      <c r="AT2598" s="138" t="s">
        <v>167</v>
      </c>
      <c r="AU2598" s="138" t="s">
        <v>84</v>
      </c>
      <c r="AY2598" s="17" t="s">
        <v>165</v>
      </c>
      <c r="BE2598" s="139">
        <f>IF(N2598="základní",J2598,0)</f>
        <v>0</v>
      </c>
      <c r="BF2598" s="139">
        <f>IF(N2598="snížená",J2598,0)</f>
        <v>0</v>
      </c>
      <c r="BG2598" s="139">
        <f>IF(N2598="zákl. přenesená",J2598,0)</f>
        <v>0</v>
      </c>
      <c r="BH2598" s="139">
        <f>IF(N2598="sníž. přenesená",J2598,0)</f>
        <v>0</v>
      </c>
      <c r="BI2598" s="139">
        <f>IF(N2598="nulová",J2598,0)</f>
        <v>0</v>
      </c>
      <c r="BJ2598" s="17" t="s">
        <v>14</v>
      </c>
      <c r="BK2598" s="139">
        <f>ROUND(I2598*H2598,2)</f>
        <v>0</v>
      </c>
      <c r="BL2598" s="17" t="s">
        <v>277</v>
      </c>
      <c r="BM2598" s="138" t="s">
        <v>3754</v>
      </c>
    </row>
    <row r="2599" spans="2:65" s="1" customFormat="1">
      <c r="B2599" s="32"/>
      <c r="D2599" s="140" t="s">
        <v>174</v>
      </c>
      <c r="F2599" s="141" t="s">
        <v>3755</v>
      </c>
      <c r="I2599" s="142"/>
      <c r="L2599" s="32"/>
      <c r="M2599" s="143"/>
      <c r="T2599" s="53"/>
      <c r="AT2599" s="17" t="s">
        <v>174</v>
      </c>
      <c r="AU2599" s="17" t="s">
        <v>84</v>
      </c>
    </row>
    <row r="2600" spans="2:65" s="12" customFormat="1">
      <c r="B2600" s="144"/>
      <c r="D2600" s="145" t="s">
        <v>176</v>
      </c>
      <c r="E2600" s="146" t="s">
        <v>19</v>
      </c>
      <c r="F2600" s="147" t="s">
        <v>1631</v>
      </c>
      <c r="H2600" s="146" t="s">
        <v>19</v>
      </c>
      <c r="I2600" s="148"/>
      <c r="L2600" s="144"/>
      <c r="M2600" s="149"/>
      <c r="T2600" s="150"/>
      <c r="AT2600" s="146" t="s">
        <v>176</v>
      </c>
      <c r="AU2600" s="146" t="s">
        <v>84</v>
      </c>
      <c r="AV2600" s="12" t="s">
        <v>14</v>
      </c>
      <c r="AW2600" s="12" t="s">
        <v>37</v>
      </c>
      <c r="AX2600" s="12" t="s">
        <v>75</v>
      </c>
      <c r="AY2600" s="146" t="s">
        <v>165</v>
      </c>
    </row>
    <row r="2601" spans="2:65" s="13" customFormat="1">
      <c r="B2601" s="151"/>
      <c r="D2601" s="145" t="s">
        <v>176</v>
      </c>
      <c r="E2601" s="152" t="s">
        <v>19</v>
      </c>
      <c r="F2601" s="153" t="s">
        <v>3756</v>
      </c>
      <c r="H2601" s="154">
        <v>40.799999999999997</v>
      </c>
      <c r="I2601" s="155"/>
      <c r="L2601" s="151"/>
      <c r="M2601" s="156"/>
      <c r="T2601" s="157"/>
      <c r="AT2601" s="152" t="s">
        <v>176</v>
      </c>
      <c r="AU2601" s="152" t="s">
        <v>84</v>
      </c>
      <c r="AV2601" s="13" t="s">
        <v>84</v>
      </c>
      <c r="AW2601" s="13" t="s">
        <v>37</v>
      </c>
      <c r="AX2601" s="13" t="s">
        <v>75</v>
      </c>
      <c r="AY2601" s="152" t="s">
        <v>165</v>
      </c>
    </row>
    <row r="2602" spans="2:65" s="14" customFormat="1">
      <c r="B2602" s="158"/>
      <c r="D2602" s="145" t="s">
        <v>176</v>
      </c>
      <c r="E2602" s="159" t="s">
        <v>19</v>
      </c>
      <c r="F2602" s="160" t="s">
        <v>179</v>
      </c>
      <c r="H2602" s="161">
        <v>40.799999999999997</v>
      </c>
      <c r="I2602" s="162"/>
      <c r="L2602" s="158"/>
      <c r="M2602" s="163"/>
      <c r="T2602" s="164"/>
      <c r="AT2602" s="159" t="s">
        <v>176</v>
      </c>
      <c r="AU2602" s="159" t="s">
        <v>84</v>
      </c>
      <c r="AV2602" s="14" t="s">
        <v>172</v>
      </c>
      <c r="AW2602" s="14" t="s">
        <v>37</v>
      </c>
      <c r="AX2602" s="14" t="s">
        <v>14</v>
      </c>
      <c r="AY2602" s="159" t="s">
        <v>165</v>
      </c>
    </row>
    <row r="2603" spans="2:65" s="1" customFormat="1" ht="24.15" customHeight="1">
      <c r="B2603" s="32"/>
      <c r="C2603" s="127" t="s">
        <v>3757</v>
      </c>
      <c r="D2603" s="127" t="s">
        <v>167</v>
      </c>
      <c r="E2603" s="128" t="s">
        <v>3758</v>
      </c>
      <c r="F2603" s="129" t="s">
        <v>3759</v>
      </c>
      <c r="G2603" s="130" t="s">
        <v>170</v>
      </c>
      <c r="H2603" s="131">
        <v>40.799999999999997</v>
      </c>
      <c r="I2603" s="132"/>
      <c r="J2603" s="133">
        <f>ROUND(I2603*H2603,2)</f>
        <v>0</v>
      </c>
      <c r="K2603" s="129" t="s">
        <v>171</v>
      </c>
      <c r="L2603" s="32"/>
      <c r="M2603" s="134" t="s">
        <v>19</v>
      </c>
      <c r="N2603" s="135" t="s">
        <v>46</v>
      </c>
      <c r="P2603" s="136">
        <f>O2603*H2603</f>
        <v>0</v>
      </c>
      <c r="Q2603" s="136">
        <v>0</v>
      </c>
      <c r="R2603" s="136">
        <f>Q2603*H2603</f>
        <v>0</v>
      </c>
      <c r="S2603" s="136">
        <v>5.0000000000000001E-3</v>
      </c>
      <c r="T2603" s="137">
        <f>S2603*H2603</f>
        <v>0.20399999999999999</v>
      </c>
      <c r="AR2603" s="138" t="s">
        <v>277</v>
      </c>
      <c r="AT2603" s="138" t="s">
        <v>167</v>
      </c>
      <c r="AU2603" s="138" t="s">
        <v>84</v>
      </c>
      <c r="AY2603" s="17" t="s">
        <v>165</v>
      </c>
      <c r="BE2603" s="139">
        <f>IF(N2603="základní",J2603,0)</f>
        <v>0</v>
      </c>
      <c r="BF2603" s="139">
        <f>IF(N2603="snížená",J2603,0)</f>
        <v>0</v>
      </c>
      <c r="BG2603" s="139">
        <f>IF(N2603="zákl. přenesená",J2603,0)</f>
        <v>0</v>
      </c>
      <c r="BH2603" s="139">
        <f>IF(N2603="sníž. přenesená",J2603,0)</f>
        <v>0</v>
      </c>
      <c r="BI2603" s="139">
        <f>IF(N2603="nulová",J2603,0)</f>
        <v>0</v>
      </c>
      <c r="BJ2603" s="17" t="s">
        <v>14</v>
      </c>
      <c r="BK2603" s="139">
        <f>ROUND(I2603*H2603,2)</f>
        <v>0</v>
      </c>
      <c r="BL2603" s="17" t="s">
        <v>277</v>
      </c>
      <c r="BM2603" s="138" t="s">
        <v>3760</v>
      </c>
    </row>
    <row r="2604" spans="2:65" s="1" customFormat="1">
      <c r="B2604" s="32"/>
      <c r="D2604" s="140" t="s">
        <v>174</v>
      </c>
      <c r="F2604" s="141" t="s">
        <v>3761</v>
      </c>
      <c r="I2604" s="142"/>
      <c r="L2604" s="32"/>
      <c r="M2604" s="143"/>
      <c r="T2604" s="53"/>
      <c r="AT2604" s="17" t="s">
        <v>174</v>
      </c>
      <c r="AU2604" s="17" t="s">
        <v>84</v>
      </c>
    </row>
    <row r="2605" spans="2:65" s="12" customFormat="1">
      <c r="B2605" s="144"/>
      <c r="D2605" s="145" t="s">
        <v>176</v>
      </c>
      <c r="E2605" s="146" t="s">
        <v>19</v>
      </c>
      <c r="F2605" s="147" t="s">
        <v>1631</v>
      </c>
      <c r="H2605" s="146" t="s">
        <v>19</v>
      </c>
      <c r="I2605" s="148"/>
      <c r="L2605" s="144"/>
      <c r="M2605" s="149"/>
      <c r="T2605" s="150"/>
      <c r="AT2605" s="146" t="s">
        <v>176</v>
      </c>
      <c r="AU2605" s="146" t="s">
        <v>84</v>
      </c>
      <c r="AV2605" s="12" t="s">
        <v>14</v>
      </c>
      <c r="AW2605" s="12" t="s">
        <v>37</v>
      </c>
      <c r="AX2605" s="12" t="s">
        <v>75</v>
      </c>
      <c r="AY2605" s="146" t="s">
        <v>165</v>
      </c>
    </row>
    <row r="2606" spans="2:65" s="13" customFormat="1">
      <c r="B2606" s="151"/>
      <c r="D2606" s="145" t="s">
        <v>176</v>
      </c>
      <c r="E2606" s="152" t="s">
        <v>19</v>
      </c>
      <c r="F2606" s="153" t="s">
        <v>3756</v>
      </c>
      <c r="H2606" s="154">
        <v>40.799999999999997</v>
      </c>
      <c r="I2606" s="155"/>
      <c r="L2606" s="151"/>
      <c r="M2606" s="156"/>
      <c r="T2606" s="157"/>
      <c r="AT2606" s="152" t="s">
        <v>176</v>
      </c>
      <c r="AU2606" s="152" t="s">
        <v>84</v>
      </c>
      <c r="AV2606" s="13" t="s">
        <v>84</v>
      </c>
      <c r="AW2606" s="13" t="s">
        <v>37</v>
      </c>
      <c r="AX2606" s="13" t="s">
        <v>75</v>
      </c>
      <c r="AY2606" s="152" t="s">
        <v>165</v>
      </c>
    </row>
    <row r="2607" spans="2:65" s="14" customFormat="1">
      <c r="B2607" s="158"/>
      <c r="D2607" s="145" t="s">
        <v>176</v>
      </c>
      <c r="E2607" s="159" t="s">
        <v>19</v>
      </c>
      <c r="F2607" s="160" t="s">
        <v>179</v>
      </c>
      <c r="H2607" s="161">
        <v>40.799999999999997</v>
      </c>
      <c r="I2607" s="162"/>
      <c r="L2607" s="158"/>
      <c r="M2607" s="163"/>
      <c r="T2607" s="164"/>
      <c r="AT2607" s="159" t="s">
        <v>176</v>
      </c>
      <c r="AU2607" s="159" t="s">
        <v>84</v>
      </c>
      <c r="AV2607" s="14" t="s">
        <v>172</v>
      </c>
      <c r="AW2607" s="14" t="s">
        <v>37</v>
      </c>
      <c r="AX2607" s="14" t="s">
        <v>14</v>
      </c>
      <c r="AY2607" s="159" t="s">
        <v>165</v>
      </c>
    </row>
    <row r="2608" spans="2:65" s="1" customFormat="1" ht="49.2" customHeight="1">
      <c r="B2608" s="32"/>
      <c r="C2608" s="127" t="s">
        <v>3762</v>
      </c>
      <c r="D2608" s="127" t="s">
        <v>167</v>
      </c>
      <c r="E2608" s="128" t="s">
        <v>3763</v>
      </c>
      <c r="F2608" s="129" t="s">
        <v>3764</v>
      </c>
      <c r="G2608" s="130" t="s">
        <v>307</v>
      </c>
      <c r="H2608" s="131">
        <v>6.6630000000000003</v>
      </c>
      <c r="I2608" s="132"/>
      <c r="J2608" s="133">
        <f>ROUND(I2608*H2608,2)</f>
        <v>0</v>
      </c>
      <c r="K2608" s="129" t="s">
        <v>171</v>
      </c>
      <c r="L2608" s="32"/>
      <c r="M2608" s="134" t="s">
        <v>19</v>
      </c>
      <c r="N2608" s="135" t="s">
        <v>46</v>
      </c>
      <c r="P2608" s="136">
        <f>O2608*H2608</f>
        <v>0</v>
      </c>
      <c r="Q2608" s="136">
        <v>0</v>
      </c>
      <c r="R2608" s="136">
        <f>Q2608*H2608</f>
        <v>0</v>
      </c>
      <c r="S2608" s="136">
        <v>0</v>
      </c>
      <c r="T2608" s="137">
        <f>S2608*H2608</f>
        <v>0</v>
      </c>
      <c r="AR2608" s="138" t="s">
        <v>277</v>
      </c>
      <c r="AT2608" s="138" t="s">
        <v>167</v>
      </c>
      <c r="AU2608" s="138" t="s">
        <v>84</v>
      </c>
      <c r="AY2608" s="17" t="s">
        <v>165</v>
      </c>
      <c r="BE2608" s="139">
        <f>IF(N2608="základní",J2608,0)</f>
        <v>0</v>
      </c>
      <c r="BF2608" s="139">
        <f>IF(N2608="snížená",J2608,0)</f>
        <v>0</v>
      </c>
      <c r="BG2608" s="139">
        <f>IF(N2608="zákl. přenesená",J2608,0)</f>
        <v>0</v>
      </c>
      <c r="BH2608" s="139">
        <f>IF(N2608="sníž. přenesená",J2608,0)</f>
        <v>0</v>
      </c>
      <c r="BI2608" s="139">
        <f>IF(N2608="nulová",J2608,0)</f>
        <v>0</v>
      </c>
      <c r="BJ2608" s="17" t="s">
        <v>14</v>
      </c>
      <c r="BK2608" s="139">
        <f>ROUND(I2608*H2608,2)</f>
        <v>0</v>
      </c>
      <c r="BL2608" s="17" t="s">
        <v>277</v>
      </c>
      <c r="BM2608" s="138" t="s">
        <v>3765</v>
      </c>
    </row>
    <row r="2609" spans="2:65" s="1" customFormat="1">
      <c r="B2609" s="32"/>
      <c r="D2609" s="140" t="s">
        <v>174</v>
      </c>
      <c r="F2609" s="141" t="s">
        <v>3766</v>
      </c>
      <c r="I2609" s="142"/>
      <c r="L2609" s="32"/>
      <c r="M2609" s="143"/>
      <c r="T2609" s="53"/>
      <c r="AT2609" s="17" t="s">
        <v>174</v>
      </c>
      <c r="AU2609" s="17" t="s">
        <v>84</v>
      </c>
    </row>
    <row r="2610" spans="2:65" s="11" customFormat="1" ht="22.95" customHeight="1">
      <c r="B2610" s="115"/>
      <c r="D2610" s="116" t="s">
        <v>74</v>
      </c>
      <c r="E2610" s="125" t="s">
        <v>3767</v>
      </c>
      <c r="F2610" s="125" t="s">
        <v>3768</v>
      </c>
      <c r="I2610" s="118"/>
      <c r="J2610" s="126">
        <f>BK2610</f>
        <v>0</v>
      </c>
      <c r="L2610" s="115"/>
      <c r="M2610" s="120"/>
      <c r="P2610" s="121">
        <f>SUM(P2611:P2640)</f>
        <v>0</v>
      </c>
      <c r="R2610" s="121">
        <f>SUM(R2611:R2640)</f>
        <v>3.7156559999999996</v>
      </c>
      <c r="T2610" s="122">
        <f>SUM(T2611:T2640)</f>
        <v>0</v>
      </c>
      <c r="AR2610" s="116" t="s">
        <v>84</v>
      </c>
      <c r="AT2610" s="123" t="s">
        <v>74</v>
      </c>
      <c r="AU2610" s="123" t="s">
        <v>14</v>
      </c>
      <c r="AY2610" s="116" t="s">
        <v>165</v>
      </c>
      <c r="BK2610" s="124">
        <f>SUM(BK2611:BK2640)</f>
        <v>0</v>
      </c>
    </row>
    <row r="2611" spans="2:65" s="1" customFormat="1" ht="62.7" customHeight="1">
      <c r="B2611" s="32"/>
      <c r="C2611" s="127" t="s">
        <v>3769</v>
      </c>
      <c r="D2611" s="127" t="s">
        <v>167</v>
      </c>
      <c r="E2611" s="128" t="s">
        <v>3770</v>
      </c>
      <c r="F2611" s="129" t="s">
        <v>3771</v>
      </c>
      <c r="G2611" s="130" t="s">
        <v>170</v>
      </c>
      <c r="H2611" s="131">
        <v>3.6</v>
      </c>
      <c r="I2611" s="132"/>
      <c r="J2611" s="133">
        <f>ROUND(I2611*H2611,2)</f>
        <v>0</v>
      </c>
      <c r="K2611" s="129" t="s">
        <v>171</v>
      </c>
      <c r="L2611" s="32"/>
      <c r="M2611" s="134" t="s">
        <v>19</v>
      </c>
      <c r="N2611" s="135" t="s">
        <v>46</v>
      </c>
      <c r="P2611" s="136">
        <f>O2611*H2611</f>
        <v>0</v>
      </c>
      <c r="Q2611" s="136">
        <v>5.1330000000000001E-2</v>
      </c>
      <c r="R2611" s="136">
        <f>Q2611*H2611</f>
        <v>0.18478800000000001</v>
      </c>
      <c r="S2611" s="136">
        <v>0</v>
      </c>
      <c r="T2611" s="137">
        <f>S2611*H2611</f>
        <v>0</v>
      </c>
      <c r="AR2611" s="138" t="s">
        <v>277</v>
      </c>
      <c r="AT2611" s="138" t="s">
        <v>167</v>
      </c>
      <c r="AU2611" s="138" t="s">
        <v>84</v>
      </c>
      <c r="AY2611" s="17" t="s">
        <v>165</v>
      </c>
      <c r="BE2611" s="139">
        <f>IF(N2611="základní",J2611,0)</f>
        <v>0</v>
      </c>
      <c r="BF2611" s="139">
        <f>IF(N2611="snížená",J2611,0)</f>
        <v>0</v>
      </c>
      <c r="BG2611" s="139">
        <f>IF(N2611="zákl. přenesená",J2611,0)</f>
        <v>0</v>
      </c>
      <c r="BH2611" s="139">
        <f>IF(N2611="sníž. přenesená",J2611,0)</f>
        <v>0</v>
      </c>
      <c r="BI2611" s="139">
        <f>IF(N2611="nulová",J2611,0)</f>
        <v>0</v>
      </c>
      <c r="BJ2611" s="17" t="s">
        <v>14</v>
      </c>
      <c r="BK2611" s="139">
        <f>ROUND(I2611*H2611,2)</f>
        <v>0</v>
      </c>
      <c r="BL2611" s="17" t="s">
        <v>277</v>
      </c>
      <c r="BM2611" s="138" t="s">
        <v>3772</v>
      </c>
    </row>
    <row r="2612" spans="2:65" s="1" customFormat="1">
      <c r="B2612" s="32"/>
      <c r="D2612" s="140" t="s">
        <v>174</v>
      </c>
      <c r="F2612" s="141" t="s">
        <v>3773</v>
      </c>
      <c r="I2612" s="142"/>
      <c r="L2612" s="32"/>
      <c r="M2612" s="143"/>
      <c r="T2612" s="53"/>
      <c r="AT2612" s="17" t="s">
        <v>174</v>
      </c>
      <c r="AU2612" s="17" t="s">
        <v>84</v>
      </c>
    </row>
    <row r="2613" spans="2:65" s="12" customFormat="1">
      <c r="B2613" s="144"/>
      <c r="D2613" s="145" t="s">
        <v>176</v>
      </c>
      <c r="E2613" s="146" t="s">
        <v>19</v>
      </c>
      <c r="F2613" s="147" t="s">
        <v>3774</v>
      </c>
      <c r="H2613" s="146" t="s">
        <v>19</v>
      </c>
      <c r="I2613" s="148"/>
      <c r="L2613" s="144"/>
      <c r="M2613" s="149"/>
      <c r="T2613" s="150"/>
      <c r="AT2613" s="146" t="s">
        <v>176</v>
      </c>
      <c r="AU2613" s="146" t="s">
        <v>84</v>
      </c>
      <c r="AV2613" s="12" t="s">
        <v>14</v>
      </c>
      <c r="AW2613" s="12" t="s">
        <v>37</v>
      </c>
      <c r="AX2613" s="12" t="s">
        <v>75</v>
      </c>
      <c r="AY2613" s="146" t="s">
        <v>165</v>
      </c>
    </row>
    <row r="2614" spans="2:65" s="13" customFormat="1">
      <c r="B2614" s="151"/>
      <c r="D2614" s="145" t="s">
        <v>176</v>
      </c>
      <c r="E2614" s="152" t="s">
        <v>19</v>
      </c>
      <c r="F2614" s="153" t="s">
        <v>3775</v>
      </c>
      <c r="H2614" s="154">
        <v>3.6</v>
      </c>
      <c r="I2614" s="155"/>
      <c r="L2614" s="151"/>
      <c r="M2614" s="156"/>
      <c r="T2614" s="157"/>
      <c r="AT2614" s="152" t="s">
        <v>176</v>
      </c>
      <c r="AU2614" s="152" t="s">
        <v>84</v>
      </c>
      <c r="AV2614" s="13" t="s">
        <v>84</v>
      </c>
      <c r="AW2614" s="13" t="s">
        <v>37</v>
      </c>
      <c r="AX2614" s="13" t="s">
        <v>75</v>
      </c>
      <c r="AY2614" s="152" t="s">
        <v>165</v>
      </c>
    </row>
    <row r="2615" spans="2:65" s="14" customFormat="1">
      <c r="B2615" s="158"/>
      <c r="D2615" s="145" t="s">
        <v>176</v>
      </c>
      <c r="E2615" s="159" t="s">
        <v>19</v>
      </c>
      <c r="F2615" s="160" t="s">
        <v>179</v>
      </c>
      <c r="H2615" s="161">
        <v>3.6</v>
      </c>
      <c r="I2615" s="162"/>
      <c r="L2615" s="158"/>
      <c r="M2615" s="163"/>
      <c r="T2615" s="164"/>
      <c r="AT2615" s="159" t="s">
        <v>176</v>
      </c>
      <c r="AU2615" s="159" t="s">
        <v>84</v>
      </c>
      <c r="AV2615" s="14" t="s">
        <v>172</v>
      </c>
      <c r="AW2615" s="14" t="s">
        <v>37</v>
      </c>
      <c r="AX2615" s="14" t="s">
        <v>14</v>
      </c>
      <c r="AY2615" s="159" t="s">
        <v>165</v>
      </c>
    </row>
    <row r="2616" spans="2:65" s="1" customFormat="1" ht="62.7" customHeight="1">
      <c r="B2616" s="32"/>
      <c r="C2616" s="127" t="s">
        <v>3776</v>
      </c>
      <c r="D2616" s="127" t="s">
        <v>167</v>
      </c>
      <c r="E2616" s="128" t="s">
        <v>3777</v>
      </c>
      <c r="F2616" s="129" t="s">
        <v>3778</v>
      </c>
      <c r="G2616" s="130" t="s">
        <v>170</v>
      </c>
      <c r="H2616" s="131">
        <v>10.8</v>
      </c>
      <c r="I2616" s="132"/>
      <c r="J2616" s="133">
        <f>ROUND(I2616*H2616,2)</f>
        <v>0</v>
      </c>
      <c r="K2616" s="129" t="s">
        <v>171</v>
      </c>
      <c r="L2616" s="32"/>
      <c r="M2616" s="134" t="s">
        <v>19</v>
      </c>
      <c r="N2616" s="135" t="s">
        <v>46</v>
      </c>
      <c r="P2616" s="136">
        <f>O2616*H2616</f>
        <v>0</v>
      </c>
      <c r="Q2616" s="136">
        <v>5.3409999999999999E-2</v>
      </c>
      <c r="R2616" s="136">
        <f>Q2616*H2616</f>
        <v>0.57682800000000001</v>
      </c>
      <c r="S2616" s="136">
        <v>0</v>
      </c>
      <c r="T2616" s="137">
        <f>S2616*H2616</f>
        <v>0</v>
      </c>
      <c r="AR2616" s="138" t="s">
        <v>277</v>
      </c>
      <c r="AT2616" s="138" t="s">
        <v>167</v>
      </c>
      <c r="AU2616" s="138" t="s">
        <v>84</v>
      </c>
      <c r="AY2616" s="17" t="s">
        <v>165</v>
      </c>
      <c r="BE2616" s="139">
        <f>IF(N2616="základní",J2616,0)</f>
        <v>0</v>
      </c>
      <c r="BF2616" s="139">
        <f>IF(N2616="snížená",J2616,0)</f>
        <v>0</v>
      </c>
      <c r="BG2616" s="139">
        <f>IF(N2616="zákl. přenesená",J2616,0)</f>
        <v>0</v>
      </c>
      <c r="BH2616" s="139">
        <f>IF(N2616="sníž. přenesená",J2616,0)</f>
        <v>0</v>
      </c>
      <c r="BI2616" s="139">
        <f>IF(N2616="nulová",J2616,0)</f>
        <v>0</v>
      </c>
      <c r="BJ2616" s="17" t="s">
        <v>14</v>
      </c>
      <c r="BK2616" s="139">
        <f>ROUND(I2616*H2616,2)</f>
        <v>0</v>
      </c>
      <c r="BL2616" s="17" t="s">
        <v>277</v>
      </c>
      <c r="BM2616" s="138" t="s">
        <v>3779</v>
      </c>
    </row>
    <row r="2617" spans="2:65" s="1" customFormat="1">
      <c r="B2617" s="32"/>
      <c r="D2617" s="140" t="s">
        <v>174</v>
      </c>
      <c r="F2617" s="141" t="s">
        <v>3780</v>
      </c>
      <c r="I2617" s="142"/>
      <c r="L2617" s="32"/>
      <c r="M2617" s="143"/>
      <c r="T2617" s="53"/>
      <c r="AT2617" s="17" t="s">
        <v>174</v>
      </c>
      <c r="AU2617" s="17" t="s">
        <v>84</v>
      </c>
    </row>
    <row r="2618" spans="2:65" s="12" customFormat="1">
      <c r="B2618" s="144"/>
      <c r="D2618" s="145" t="s">
        <v>176</v>
      </c>
      <c r="E2618" s="146" t="s">
        <v>19</v>
      </c>
      <c r="F2618" s="147" t="s">
        <v>3774</v>
      </c>
      <c r="H2618" s="146" t="s">
        <v>19</v>
      </c>
      <c r="I2618" s="148"/>
      <c r="L2618" s="144"/>
      <c r="M2618" s="149"/>
      <c r="T2618" s="150"/>
      <c r="AT2618" s="146" t="s">
        <v>176</v>
      </c>
      <c r="AU2618" s="146" t="s">
        <v>84</v>
      </c>
      <c r="AV2618" s="12" t="s">
        <v>14</v>
      </c>
      <c r="AW2618" s="12" t="s">
        <v>37</v>
      </c>
      <c r="AX2618" s="12" t="s">
        <v>75</v>
      </c>
      <c r="AY2618" s="146" t="s">
        <v>165</v>
      </c>
    </row>
    <row r="2619" spans="2:65" s="13" customFormat="1">
      <c r="B2619" s="151"/>
      <c r="D2619" s="145" t="s">
        <v>176</v>
      </c>
      <c r="E2619" s="152" t="s">
        <v>19</v>
      </c>
      <c r="F2619" s="153" t="s">
        <v>3781</v>
      </c>
      <c r="H2619" s="154">
        <v>10.8</v>
      </c>
      <c r="I2619" s="155"/>
      <c r="L2619" s="151"/>
      <c r="M2619" s="156"/>
      <c r="T2619" s="157"/>
      <c r="AT2619" s="152" t="s">
        <v>176</v>
      </c>
      <c r="AU2619" s="152" t="s">
        <v>84</v>
      </c>
      <c r="AV2619" s="13" t="s">
        <v>84</v>
      </c>
      <c r="AW2619" s="13" t="s">
        <v>37</v>
      </c>
      <c r="AX2619" s="13" t="s">
        <v>75</v>
      </c>
      <c r="AY2619" s="152" t="s">
        <v>165</v>
      </c>
    </row>
    <row r="2620" spans="2:65" s="14" customFormat="1">
      <c r="B2620" s="158"/>
      <c r="D2620" s="145" t="s">
        <v>176</v>
      </c>
      <c r="E2620" s="159" t="s">
        <v>19</v>
      </c>
      <c r="F2620" s="160" t="s">
        <v>179</v>
      </c>
      <c r="H2620" s="161">
        <v>10.8</v>
      </c>
      <c r="I2620" s="162"/>
      <c r="L2620" s="158"/>
      <c r="M2620" s="163"/>
      <c r="T2620" s="164"/>
      <c r="AT2620" s="159" t="s">
        <v>176</v>
      </c>
      <c r="AU2620" s="159" t="s">
        <v>84</v>
      </c>
      <c r="AV2620" s="14" t="s">
        <v>172</v>
      </c>
      <c r="AW2620" s="14" t="s">
        <v>37</v>
      </c>
      <c r="AX2620" s="14" t="s">
        <v>14</v>
      </c>
      <c r="AY2620" s="159" t="s">
        <v>165</v>
      </c>
    </row>
    <row r="2621" spans="2:65" s="1" customFormat="1" ht="49.2" customHeight="1">
      <c r="B2621" s="32"/>
      <c r="C2621" s="127" t="s">
        <v>3782</v>
      </c>
      <c r="D2621" s="127" t="s">
        <v>167</v>
      </c>
      <c r="E2621" s="128" t="s">
        <v>3783</v>
      </c>
      <c r="F2621" s="129" t="s">
        <v>3784</v>
      </c>
      <c r="G2621" s="130" t="s">
        <v>170</v>
      </c>
      <c r="H2621" s="131">
        <v>174.57</v>
      </c>
      <c r="I2621" s="132"/>
      <c r="J2621" s="133">
        <f>ROUND(I2621*H2621,2)</f>
        <v>0</v>
      </c>
      <c r="K2621" s="129" t="s">
        <v>171</v>
      </c>
      <c r="L2621" s="32"/>
      <c r="M2621" s="134" t="s">
        <v>19</v>
      </c>
      <c r="N2621" s="135" t="s">
        <v>46</v>
      </c>
      <c r="P2621" s="136">
        <f>O2621*H2621</f>
        <v>0</v>
      </c>
      <c r="Q2621" s="136">
        <v>1.4500000000000001E-2</v>
      </c>
      <c r="R2621" s="136">
        <f>Q2621*H2621</f>
        <v>2.5312649999999999</v>
      </c>
      <c r="S2621" s="136">
        <v>0</v>
      </c>
      <c r="T2621" s="137">
        <f>S2621*H2621</f>
        <v>0</v>
      </c>
      <c r="AR2621" s="138" t="s">
        <v>277</v>
      </c>
      <c r="AT2621" s="138" t="s">
        <v>167</v>
      </c>
      <c r="AU2621" s="138" t="s">
        <v>84</v>
      </c>
      <c r="AY2621" s="17" t="s">
        <v>165</v>
      </c>
      <c r="BE2621" s="139">
        <f>IF(N2621="základní",J2621,0)</f>
        <v>0</v>
      </c>
      <c r="BF2621" s="139">
        <f>IF(N2621="snížená",J2621,0)</f>
        <v>0</v>
      </c>
      <c r="BG2621" s="139">
        <f>IF(N2621="zákl. přenesená",J2621,0)</f>
        <v>0</v>
      </c>
      <c r="BH2621" s="139">
        <f>IF(N2621="sníž. přenesená",J2621,0)</f>
        <v>0</v>
      </c>
      <c r="BI2621" s="139">
        <f>IF(N2621="nulová",J2621,0)</f>
        <v>0</v>
      </c>
      <c r="BJ2621" s="17" t="s">
        <v>14</v>
      </c>
      <c r="BK2621" s="139">
        <f>ROUND(I2621*H2621,2)</f>
        <v>0</v>
      </c>
      <c r="BL2621" s="17" t="s">
        <v>277</v>
      </c>
      <c r="BM2621" s="138" t="s">
        <v>3785</v>
      </c>
    </row>
    <row r="2622" spans="2:65" s="1" customFormat="1">
      <c r="B2622" s="32"/>
      <c r="D2622" s="140" t="s">
        <v>174</v>
      </c>
      <c r="F2622" s="141" t="s">
        <v>3786</v>
      </c>
      <c r="I2622" s="142"/>
      <c r="L2622" s="32"/>
      <c r="M2622" s="143"/>
      <c r="T2622" s="53"/>
      <c r="AT2622" s="17" t="s">
        <v>174</v>
      </c>
      <c r="AU2622" s="17" t="s">
        <v>84</v>
      </c>
    </row>
    <row r="2623" spans="2:65" s="12" customFormat="1">
      <c r="B2623" s="144"/>
      <c r="D2623" s="145" t="s">
        <v>176</v>
      </c>
      <c r="E2623" s="146" t="s">
        <v>19</v>
      </c>
      <c r="F2623" s="147" t="s">
        <v>3787</v>
      </c>
      <c r="H2623" s="146" t="s">
        <v>19</v>
      </c>
      <c r="I2623" s="148"/>
      <c r="L2623" s="144"/>
      <c r="M2623" s="149"/>
      <c r="T2623" s="150"/>
      <c r="AT2623" s="146" t="s">
        <v>176</v>
      </c>
      <c r="AU2623" s="146" t="s">
        <v>84</v>
      </c>
      <c r="AV2623" s="12" t="s">
        <v>14</v>
      </c>
      <c r="AW2623" s="12" t="s">
        <v>37</v>
      </c>
      <c r="AX2623" s="12" t="s">
        <v>75</v>
      </c>
      <c r="AY2623" s="146" t="s">
        <v>165</v>
      </c>
    </row>
    <row r="2624" spans="2:65" s="13" customFormat="1" ht="30.6">
      <c r="B2624" s="151"/>
      <c r="D2624" s="145" t="s">
        <v>176</v>
      </c>
      <c r="E2624" s="152" t="s">
        <v>19</v>
      </c>
      <c r="F2624" s="153" t="s">
        <v>3788</v>
      </c>
      <c r="H2624" s="154">
        <v>174.57</v>
      </c>
      <c r="I2624" s="155"/>
      <c r="L2624" s="151"/>
      <c r="M2624" s="156"/>
      <c r="T2624" s="157"/>
      <c r="AT2624" s="152" t="s">
        <v>176</v>
      </c>
      <c r="AU2624" s="152" t="s">
        <v>84</v>
      </c>
      <c r="AV2624" s="13" t="s">
        <v>84</v>
      </c>
      <c r="AW2624" s="13" t="s">
        <v>37</v>
      </c>
      <c r="AX2624" s="13" t="s">
        <v>75</v>
      </c>
      <c r="AY2624" s="152" t="s">
        <v>165</v>
      </c>
    </row>
    <row r="2625" spans="2:65" s="14" customFormat="1">
      <c r="B2625" s="158"/>
      <c r="D2625" s="145" t="s">
        <v>176</v>
      </c>
      <c r="E2625" s="159" t="s">
        <v>19</v>
      </c>
      <c r="F2625" s="160" t="s">
        <v>179</v>
      </c>
      <c r="H2625" s="161">
        <v>174.57</v>
      </c>
      <c r="I2625" s="162"/>
      <c r="L2625" s="158"/>
      <c r="M2625" s="163"/>
      <c r="T2625" s="164"/>
      <c r="AT2625" s="159" t="s">
        <v>176</v>
      </c>
      <c r="AU2625" s="159" t="s">
        <v>84</v>
      </c>
      <c r="AV2625" s="14" t="s">
        <v>172</v>
      </c>
      <c r="AW2625" s="14" t="s">
        <v>37</v>
      </c>
      <c r="AX2625" s="14" t="s">
        <v>14</v>
      </c>
      <c r="AY2625" s="159" t="s">
        <v>165</v>
      </c>
    </row>
    <row r="2626" spans="2:65" s="1" customFormat="1" ht="37.950000000000003" customHeight="1">
      <c r="B2626" s="32"/>
      <c r="C2626" s="127" t="s">
        <v>3789</v>
      </c>
      <c r="D2626" s="127" t="s">
        <v>167</v>
      </c>
      <c r="E2626" s="128" t="s">
        <v>3790</v>
      </c>
      <c r="F2626" s="129" t="s">
        <v>3791</v>
      </c>
      <c r="G2626" s="130" t="s">
        <v>170</v>
      </c>
      <c r="H2626" s="131">
        <v>41.5</v>
      </c>
      <c r="I2626" s="132"/>
      <c r="J2626" s="133">
        <f>ROUND(I2626*H2626,2)</f>
        <v>0</v>
      </c>
      <c r="K2626" s="129" t="s">
        <v>171</v>
      </c>
      <c r="L2626" s="32"/>
      <c r="M2626" s="134" t="s">
        <v>19</v>
      </c>
      <c r="N2626" s="135" t="s">
        <v>46</v>
      </c>
      <c r="P2626" s="136">
        <f>O2626*H2626</f>
        <v>0</v>
      </c>
      <c r="Q2626" s="136">
        <v>1.25E-3</v>
      </c>
      <c r="R2626" s="136">
        <f>Q2626*H2626</f>
        <v>5.1875000000000004E-2</v>
      </c>
      <c r="S2626" s="136">
        <v>0</v>
      </c>
      <c r="T2626" s="137">
        <f>S2626*H2626</f>
        <v>0</v>
      </c>
      <c r="AR2626" s="138" t="s">
        <v>172</v>
      </c>
      <c r="AT2626" s="138" t="s">
        <v>167</v>
      </c>
      <c r="AU2626" s="138" t="s">
        <v>84</v>
      </c>
      <c r="AY2626" s="17" t="s">
        <v>165</v>
      </c>
      <c r="BE2626" s="139">
        <f>IF(N2626="základní",J2626,0)</f>
        <v>0</v>
      </c>
      <c r="BF2626" s="139">
        <f>IF(N2626="snížená",J2626,0)</f>
        <v>0</v>
      </c>
      <c r="BG2626" s="139">
        <f>IF(N2626="zákl. přenesená",J2626,0)</f>
        <v>0</v>
      </c>
      <c r="BH2626" s="139">
        <f>IF(N2626="sníž. přenesená",J2626,0)</f>
        <v>0</v>
      </c>
      <c r="BI2626" s="139">
        <f>IF(N2626="nulová",J2626,0)</f>
        <v>0</v>
      </c>
      <c r="BJ2626" s="17" t="s">
        <v>14</v>
      </c>
      <c r="BK2626" s="139">
        <f>ROUND(I2626*H2626,2)</f>
        <v>0</v>
      </c>
      <c r="BL2626" s="17" t="s">
        <v>172</v>
      </c>
      <c r="BM2626" s="138" t="s">
        <v>3792</v>
      </c>
    </row>
    <row r="2627" spans="2:65" s="1" customFormat="1">
      <c r="B2627" s="32"/>
      <c r="D2627" s="140" t="s">
        <v>174</v>
      </c>
      <c r="F2627" s="141" t="s">
        <v>3793</v>
      </c>
      <c r="I2627" s="142"/>
      <c r="L2627" s="32"/>
      <c r="M2627" s="143"/>
      <c r="T2627" s="53"/>
      <c r="AT2627" s="17" t="s">
        <v>174</v>
      </c>
      <c r="AU2627" s="17" t="s">
        <v>84</v>
      </c>
    </row>
    <row r="2628" spans="2:65" s="12" customFormat="1">
      <c r="B2628" s="144"/>
      <c r="D2628" s="145" t="s">
        <v>176</v>
      </c>
      <c r="E2628" s="146" t="s">
        <v>19</v>
      </c>
      <c r="F2628" s="147" t="s">
        <v>3794</v>
      </c>
      <c r="H2628" s="146" t="s">
        <v>19</v>
      </c>
      <c r="I2628" s="148"/>
      <c r="L2628" s="144"/>
      <c r="M2628" s="149"/>
      <c r="T2628" s="150"/>
      <c r="AT2628" s="146" t="s">
        <v>176</v>
      </c>
      <c r="AU2628" s="146" t="s">
        <v>84</v>
      </c>
      <c r="AV2628" s="12" t="s">
        <v>14</v>
      </c>
      <c r="AW2628" s="12" t="s">
        <v>37</v>
      </c>
      <c r="AX2628" s="12" t="s">
        <v>75</v>
      </c>
      <c r="AY2628" s="146" t="s">
        <v>165</v>
      </c>
    </row>
    <row r="2629" spans="2:65" s="13" customFormat="1">
      <c r="B2629" s="151"/>
      <c r="D2629" s="145" t="s">
        <v>176</v>
      </c>
      <c r="E2629" s="152" t="s">
        <v>19</v>
      </c>
      <c r="F2629" s="153" t="s">
        <v>3795</v>
      </c>
      <c r="H2629" s="154">
        <v>41.5</v>
      </c>
      <c r="I2629" s="155"/>
      <c r="L2629" s="151"/>
      <c r="M2629" s="156"/>
      <c r="T2629" s="157"/>
      <c r="AT2629" s="152" t="s">
        <v>176</v>
      </c>
      <c r="AU2629" s="152" t="s">
        <v>84</v>
      </c>
      <c r="AV2629" s="13" t="s">
        <v>84</v>
      </c>
      <c r="AW2629" s="13" t="s">
        <v>37</v>
      </c>
      <c r="AX2629" s="13" t="s">
        <v>75</v>
      </c>
      <c r="AY2629" s="152" t="s">
        <v>165</v>
      </c>
    </row>
    <row r="2630" spans="2:65" s="14" customFormat="1">
      <c r="B2630" s="158"/>
      <c r="D2630" s="145" t="s">
        <v>176</v>
      </c>
      <c r="E2630" s="159" t="s">
        <v>19</v>
      </c>
      <c r="F2630" s="160" t="s">
        <v>179</v>
      </c>
      <c r="H2630" s="161">
        <v>41.5</v>
      </c>
      <c r="I2630" s="162"/>
      <c r="L2630" s="158"/>
      <c r="M2630" s="163"/>
      <c r="T2630" s="164"/>
      <c r="AT2630" s="159" t="s">
        <v>176</v>
      </c>
      <c r="AU2630" s="159" t="s">
        <v>84</v>
      </c>
      <c r="AV2630" s="14" t="s">
        <v>172</v>
      </c>
      <c r="AW2630" s="14" t="s">
        <v>37</v>
      </c>
      <c r="AX2630" s="14" t="s">
        <v>14</v>
      </c>
      <c r="AY2630" s="159" t="s">
        <v>165</v>
      </c>
    </row>
    <row r="2631" spans="2:65" s="1" customFormat="1" ht="24.15" customHeight="1">
      <c r="B2631" s="32"/>
      <c r="C2631" s="165" t="s">
        <v>3796</v>
      </c>
      <c r="D2631" s="165" t="s">
        <v>349</v>
      </c>
      <c r="E2631" s="166" t="s">
        <v>3797</v>
      </c>
      <c r="F2631" s="167" t="s">
        <v>3798</v>
      </c>
      <c r="G2631" s="168" t="s">
        <v>170</v>
      </c>
      <c r="H2631" s="169">
        <v>43.575000000000003</v>
      </c>
      <c r="I2631" s="170"/>
      <c r="J2631" s="171">
        <f>ROUND(I2631*H2631,2)</f>
        <v>0</v>
      </c>
      <c r="K2631" s="167" t="s">
        <v>171</v>
      </c>
      <c r="L2631" s="172"/>
      <c r="M2631" s="173" t="s">
        <v>19</v>
      </c>
      <c r="N2631" s="174" t="s">
        <v>46</v>
      </c>
      <c r="P2631" s="136">
        <f>O2631*H2631</f>
        <v>0</v>
      </c>
      <c r="Q2631" s="136">
        <v>8.0000000000000002E-3</v>
      </c>
      <c r="R2631" s="136">
        <f>Q2631*H2631</f>
        <v>0.34860000000000002</v>
      </c>
      <c r="S2631" s="136">
        <v>0</v>
      </c>
      <c r="T2631" s="137">
        <f>S2631*H2631</f>
        <v>0</v>
      </c>
      <c r="AR2631" s="138" t="s">
        <v>223</v>
      </c>
      <c r="AT2631" s="138" t="s">
        <v>349</v>
      </c>
      <c r="AU2631" s="138" t="s">
        <v>84</v>
      </c>
      <c r="AY2631" s="17" t="s">
        <v>165</v>
      </c>
      <c r="BE2631" s="139">
        <f>IF(N2631="základní",J2631,0)</f>
        <v>0</v>
      </c>
      <c r="BF2631" s="139">
        <f>IF(N2631="snížená",J2631,0)</f>
        <v>0</v>
      </c>
      <c r="BG2631" s="139">
        <f>IF(N2631="zákl. přenesená",J2631,0)</f>
        <v>0</v>
      </c>
      <c r="BH2631" s="139">
        <f>IF(N2631="sníž. přenesená",J2631,0)</f>
        <v>0</v>
      </c>
      <c r="BI2631" s="139">
        <f>IF(N2631="nulová",J2631,0)</f>
        <v>0</v>
      </c>
      <c r="BJ2631" s="17" t="s">
        <v>14</v>
      </c>
      <c r="BK2631" s="139">
        <f>ROUND(I2631*H2631,2)</f>
        <v>0</v>
      </c>
      <c r="BL2631" s="17" t="s">
        <v>172</v>
      </c>
      <c r="BM2631" s="138" t="s">
        <v>3799</v>
      </c>
    </row>
    <row r="2632" spans="2:65" s="13" customFormat="1">
      <c r="B2632" s="151"/>
      <c r="D2632" s="145" t="s">
        <v>176</v>
      </c>
      <c r="F2632" s="153" t="s">
        <v>3800</v>
      </c>
      <c r="H2632" s="154">
        <v>43.575000000000003</v>
      </c>
      <c r="I2632" s="155"/>
      <c r="L2632" s="151"/>
      <c r="M2632" s="156"/>
      <c r="T2632" s="157"/>
      <c r="AT2632" s="152" t="s">
        <v>176</v>
      </c>
      <c r="AU2632" s="152" t="s">
        <v>84</v>
      </c>
      <c r="AV2632" s="13" t="s">
        <v>84</v>
      </c>
      <c r="AW2632" s="13" t="s">
        <v>4</v>
      </c>
      <c r="AX2632" s="13" t="s">
        <v>14</v>
      </c>
      <c r="AY2632" s="152" t="s">
        <v>165</v>
      </c>
    </row>
    <row r="2633" spans="2:65" s="1" customFormat="1" ht="37.950000000000003" customHeight="1">
      <c r="B2633" s="32"/>
      <c r="C2633" s="127" t="s">
        <v>3801</v>
      </c>
      <c r="D2633" s="127" t="s">
        <v>167</v>
      </c>
      <c r="E2633" s="128" t="s">
        <v>3802</v>
      </c>
      <c r="F2633" s="129" t="s">
        <v>3803</v>
      </c>
      <c r="G2633" s="130" t="s">
        <v>182</v>
      </c>
      <c r="H2633" s="131">
        <v>10</v>
      </c>
      <c r="I2633" s="132"/>
      <c r="J2633" s="133">
        <f>ROUND(I2633*H2633,2)</f>
        <v>0</v>
      </c>
      <c r="K2633" s="129" t="s">
        <v>171</v>
      </c>
      <c r="L2633" s="32"/>
      <c r="M2633" s="134" t="s">
        <v>19</v>
      </c>
      <c r="N2633" s="135" t="s">
        <v>46</v>
      </c>
      <c r="P2633" s="136">
        <f>O2633*H2633</f>
        <v>0</v>
      </c>
      <c r="Q2633" s="136">
        <v>3.0000000000000001E-5</v>
      </c>
      <c r="R2633" s="136">
        <f>Q2633*H2633</f>
        <v>3.0000000000000003E-4</v>
      </c>
      <c r="S2633" s="136">
        <v>0</v>
      </c>
      <c r="T2633" s="137">
        <f>S2633*H2633</f>
        <v>0</v>
      </c>
      <c r="AR2633" s="138" t="s">
        <v>277</v>
      </c>
      <c r="AT2633" s="138" t="s">
        <v>167</v>
      </c>
      <c r="AU2633" s="138" t="s">
        <v>84</v>
      </c>
      <c r="AY2633" s="17" t="s">
        <v>165</v>
      </c>
      <c r="BE2633" s="139">
        <f>IF(N2633="základní",J2633,0)</f>
        <v>0</v>
      </c>
      <c r="BF2633" s="139">
        <f>IF(N2633="snížená",J2633,0)</f>
        <v>0</v>
      </c>
      <c r="BG2633" s="139">
        <f>IF(N2633="zákl. přenesená",J2633,0)</f>
        <v>0</v>
      </c>
      <c r="BH2633" s="139">
        <f>IF(N2633="sníž. přenesená",J2633,0)</f>
        <v>0</v>
      </c>
      <c r="BI2633" s="139">
        <f>IF(N2633="nulová",J2633,0)</f>
        <v>0</v>
      </c>
      <c r="BJ2633" s="17" t="s">
        <v>14</v>
      </c>
      <c r="BK2633" s="139">
        <f>ROUND(I2633*H2633,2)</f>
        <v>0</v>
      </c>
      <c r="BL2633" s="17" t="s">
        <v>277</v>
      </c>
      <c r="BM2633" s="138" t="s">
        <v>3804</v>
      </c>
    </row>
    <row r="2634" spans="2:65" s="1" customFormat="1">
      <c r="B2634" s="32"/>
      <c r="D2634" s="140" t="s">
        <v>174</v>
      </c>
      <c r="F2634" s="141" t="s">
        <v>3805</v>
      </c>
      <c r="I2634" s="142"/>
      <c r="L2634" s="32"/>
      <c r="M2634" s="143"/>
      <c r="T2634" s="53"/>
      <c r="AT2634" s="17" t="s">
        <v>174</v>
      </c>
      <c r="AU2634" s="17" t="s">
        <v>84</v>
      </c>
    </row>
    <row r="2635" spans="2:65" s="12" customFormat="1">
      <c r="B2635" s="144"/>
      <c r="D2635" s="145" t="s">
        <v>176</v>
      </c>
      <c r="E2635" s="146" t="s">
        <v>19</v>
      </c>
      <c r="F2635" s="147" t="s">
        <v>3787</v>
      </c>
      <c r="H2635" s="146" t="s">
        <v>19</v>
      </c>
      <c r="I2635" s="148"/>
      <c r="L2635" s="144"/>
      <c r="M2635" s="149"/>
      <c r="T2635" s="150"/>
      <c r="AT2635" s="146" t="s">
        <v>176</v>
      </c>
      <c r="AU2635" s="146" t="s">
        <v>84</v>
      </c>
      <c r="AV2635" s="12" t="s">
        <v>14</v>
      </c>
      <c r="AW2635" s="12" t="s">
        <v>37</v>
      </c>
      <c r="AX2635" s="12" t="s">
        <v>75</v>
      </c>
      <c r="AY2635" s="146" t="s">
        <v>165</v>
      </c>
    </row>
    <row r="2636" spans="2:65" s="13" customFormat="1">
      <c r="B2636" s="151"/>
      <c r="D2636" s="145" t="s">
        <v>176</v>
      </c>
      <c r="E2636" s="152" t="s">
        <v>19</v>
      </c>
      <c r="F2636" s="153" t="s">
        <v>240</v>
      </c>
      <c r="H2636" s="154">
        <v>10</v>
      </c>
      <c r="I2636" s="155"/>
      <c r="L2636" s="151"/>
      <c r="M2636" s="156"/>
      <c r="T2636" s="157"/>
      <c r="AT2636" s="152" t="s">
        <v>176</v>
      </c>
      <c r="AU2636" s="152" t="s">
        <v>84</v>
      </c>
      <c r="AV2636" s="13" t="s">
        <v>84</v>
      </c>
      <c r="AW2636" s="13" t="s">
        <v>37</v>
      </c>
      <c r="AX2636" s="13" t="s">
        <v>75</v>
      </c>
      <c r="AY2636" s="152" t="s">
        <v>165</v>
      </c>
    </row>
    <row r="2637" spans="2:65" s="14" customFormat="1">
      <c r="B2637" s="158"/>
      <c r="D2637" s="145" t="s">
        <v>176</v>
      </c>
      <c r="E2637" s="159" t="s">
        <v>19</v>
      </c>
      <c r="F2637" s="160" t="s">
        <v>179</v>
      </c>
      <c r="H2637" s="161">
        <v>10</v>
      </c>
      <c r="I2637" s="162"/>
      <c r="L2637" s="158"/>
      <c r="M2637" s="163"/>
      <c r="T2637" s="164"/>
      <c r="AT2637" s="159" t="s">
        <v>176</v>
      </c>
      <c r="AU2637" s="159" t="s">
        <v>84</v>
      </c>
      <c r="AV2637" s="14" t="s">
        <v>172</v>
      </c>
      <c r="AW2637" s="14" t="s">
        <v>37</v>
      </c>
      <c r="AX2637" s="14" t="s">
        <v>14</v>
      </c>
      <c r="AY2637" s="159" t="s">
        <v>165</v>
      </c>
    </row>
    <row r="2638" spans="2:65" s="1" customFormat="1" ht="24.15" customHeight="1">
      <c r="B2638" s="32"/>
      <c r="C2638" s="165" t="s">
        <v>3806</v>
      </c>
      <c r="D2638" s="165" t="s">
        <v>349</v>
      </c>
      <c r="E2638" s="166" t="s">
        <v>3807</v>
      </c>
      <c r="F2638" s="167" t="s">
        <v>3808</v>
      </c>
      <c r="G2638" s="168" t="s">
        <v>182</v>
      </c>
      <c r="H2638" s="169">
        <v>10</v>
      </c>
      <c r="I2638" s="170"/>
      <c r="J2638" s="171">
        <f>ROUND(I2638*H2638,2)</f>
        <v>0</v>
      </c>
      <c r="K2638" s="167" t="s">
        <v>171</v>
      </c>
      <c r="L2638" s="172"/>
      <c r="M2638" s="173" t="s">
        <v>19</v>
      </c>
      <c r="N2638" s="174" t="s">
        <v>46</v>
      </c>
      <c r="P2638" s="136">
        <f>O2638*H2638</f>
        <v>0</v>
      </c>
      <c r="Q2638" s="136">
        <v>2.2000000000000001E-3</v>
      </c>
      <c r="R2638" s="136">
        <f>Q2638*H2638</f>
        <v>2.2000000000000002E-2</v>
      </c>
      <c r="S2638" s="136">
        <v>0</v>
      </c>
      <c r="T2638" s="137">
        <f>S2638*H2638</f>
        <v>0</v>
      </c>
      <c r="AR2638" s="138" t="s">
        <v>380</v>
      </c>
      <c r="AT2638" s="138" t="s">
        <v>349</v>
      </c>
      <c r="AU2638" s="138" t="s">
        <v>84</v>
      </c>
      <c r="AY2638" s="17" t="s">
        <v>165</v>
      </c>
      <c r="BE2638" s="139">
        <f>IF(N2638="základní",J2638,0)</f>
        <v>0</v>
      </c>
      <c r="BF2638" s="139">
        <f>IF(N2638="snížená",J2638,0)</f>
        <v>0</v>
      </c>
      <c r="BG2638" s="139">
        <f>IF(N2638="zákl. přenesená",J2638,0)</f>
        <v>0</v>
      </c>
      <c r="BH2638" s="139">
        <f>IF(N2638="sníž. přenesená",J2638,0)</f>
        <v>0</v>
      </c>
      <c r="BI2638" s="139">
        <f>IF(N2638="nulová",J2638,0)</f>
        <v>0</v>
      </c>
      <c r="BJ2638" s="17" t="s">
        <v>14</v>
      </c>
      <c r="BK2638" s="139">
        <f>ROUND(I2638*H2638,2)</f>
        <v>0</v>
      </c>
      <c r="BL2638" s="17" t="s">
        <v>277</v>
      </c>
      <c r="BM2638" s="138" t="s">
        <v>3809</v>
      </c>
    </row>
    <row r="2639" spans="2:65" s="1" customFormat="1" ht="49.2" customHeight="1">
      <c r="B2639" s="32"/>
      <c r="C2639" s="127" t="s">
        <v>3810</v>
      </c>
      <c r="D2639" s="127" t="s">
        <v>167</v>
      </c>
      <c r="E2639" s="128" t="s">
        <v>3811</v>
      </c>
      <c r="F2639" s="129" t="s">
        <v>3812</v>
      </c>
      <c r="G2639" s="130" t="s">
        <v>307</v>
      </c>
      <c r="H2639" s="131">
        <v>3.3149999999999999</v>
      </c>
      <c r="I2639" s="132"/>
      <c r="J2639" s="133">
        <f>ROUND(I2639*H2639,2)</f>
        <v>0</v>
      </c>
      <c r="K2639" s="129" t="s">
        <v>171</v>
      </c>
      <c r="L2639" s="32"/>
      <c r="M2639" s="134" t="s">
        <v>19</v>
      </c>
      <c r="N2639" s="135" t="s">
        <v>46</v>
      </c>
      <c r="P2639" s="136">
        <f>O2639*H2639</f>
        <v>0</v>
      </c>
      <c r="Q2639" s="136">
        <v>0</v>
      </c>
      <c r="R2639" s="136">
        <f>Q2639*H2639</f>
        <v>0</v>
      </c>
      <c r="S2639" s="136">
        <v>0</v>
      </c>
      <c r="T2639" s="137">
        <f>S2639*H2639</f>
        <v>0</v>
      </c>
      <c r="AR2639" s="138" t="s">
        <v>277</v>
      </c>
      <c r="AT2639" s="138" t="s">
        <v>167</v>
      </c>
      <c r="AU2639" s="138" t="s">
        <v>84</v>
      </c>
      <c r="AY2639" s="17" t="s">
        <v>165</v>
      </c>
      <c r="BE2639" s="139">
        <f>IF(N2639="základní",J2639,0)</f>
        <v>0</v>
      </c>
      <c r="BF2639" s="139">
        <f>IF(N2639="snížená",J2639,0)</f>
        <v>0</v>
      </c>
      <c r="BG2639" s="139">
        <f>IF(N2639="zákl. přenesená",J2639,0)</f>
        <v>0</v>
      </c>
      <c r="BH2639" s="139">
        <f>IF(N2639="sníž. přenesená",J2639,0)</f>
        <v>0</v>
      </c>
      <c r="BI2639" s="139">
        <f>IF(N2639="nulová",J2639,0)</f>
        <v>0</v>
      </c>
      <c r="BJ2639" s="17" t="s">
        <v>14</v>
      </c>
      <c r="BK2639" s="139">
        <f>ROUND(I2639*H2639,2)</f>
        <v>0</v>
      </c>
      <c r="BL2639" s="17" t="s">
        <v>277</v>
      </c>
      <c r="BM2639" s="138" t="s">
        <v>3813</v>
      </c>
    </row>
    <row r="2640" spans="2:65" s="1" customFormat="1">
      <c r="B2640" s="32"/>
      <c r="D2640" s="140" t="s">
        <v>174</v>
      </c>
      <c r="F2640" s="141" t="s">
        <v>3814</v>
      </c>
      <c r="I2640" s="142"/>
      <c r="L2640" s="32"/>
      <c r="M2640" s="143"/>
      <c r="T2640" s="53"/>
      <c r="AT2640" s="17" t="s">
        <v>174</v>
      </c>
      <c r="AU2640" s="17" t="s">
        <v>84</v>
      </c>
    </row>
    <row r="2641" spans="2:65" s="11" customFormat="1" ht="22.95" customHeight="1">
      <c r="B2641" s="115"/>
      <c r="D2641" s="116" t="s">
        <v>74</v>
      </c>
      <c r="E2641" s="125" t="s">
        <v>3815</v>
      </c>
      <c r="F2641" s="125" t="s">
        <v>3816</v>
      </c>
      <c r="I2641" s="118"/>
      <c r="J2641" s="126">
        <f>BK2641</f>
        <v>0</v>
      </c>
      <c r="L2641" s="115"/>
      <c r="M2641" s="120"/>
      <c r="P2641" s="121">
        <f>SUM(P2642:P2716)</f>
        <v>0</v>
      </c>
      <c r="R2641" s="121">
        <f>SUM(R2642:R2716)</f>
        <v>0.27852233999999998</v>
      </c>
      <c r="T2641" s="122">
        <f>SUM(T2642:T2716)</f>
        <v>0.83223135000000004</v>
      </c>
      <c r="AR2641" s="116" t="s">
        <v>84</v>
      </c>
      <c r="AT2641" s="123" t="s">
        <v>74</v>
      </c>
      <c r="AU2641" s="123" t="s">
        <v>14</v>
      </c>
      <c r="AY2641" s="116" t="s">
        <v>165</v>
      </c>
      <c r="BK2641" s="124">
        <f>SUM(BK2642:BK2716)</f>
        <v>0</v>
      </c>
    </row>
    <row r="2642" spans="2:65" s="1" customFormat="1" ht="24.15" customHeight="1">
      <c r="B2642" s="32"/>
      <c r="C2642" s="127" t="s">
        <v>3817</v>
      </c>
      <c r="D2642" s="127" t="s">
        <v>167</v>
      </c>
      <c r="E2642" s="128" t="s">
        <v>3818</v>
      </c>
      <c r="F2642" s="129" t="s">
        <v>3819</v>
      </c>
      <c r="G2642" s="130" t="s">
        <v>170</v>
      </c>
      <c r="H2642" s="131">
        <v>73.36</v>
      </c>
      <c r="I2642" s="132"/>
      <c r="J2642" s="133">
        <f>ROUND(I2642*H2642,2)</f>
        <v>0</v>
      </c>
      <c r="K2642" s="129" t="s">
        <v>171</v>
      </c>
      <c r="L2642" s="32"/>
      <c r="M2642" s="134" t="s">
        <v>19</v>
      </c>
      <c r="N2642" s="135" t="s">
        <v>46</v>
      </c>
      <c r="P2642" s="136">
        <f>O2642*H2642</f>
        <v>0</v>
      </c>
      <c r="Q2642" s="136">
        <v>0</v>
      </c>
      <c r="R2642" s="136">
        <f>Q2642*H2642</f>
        <v>0</v>
      </c>
      <c r="S2642" s="136">
        <v>5.94E-3</v>
      </c>
      <c r="T2642" s="137">
        <f>S2642*H2642</f>
        <v>0.43575839999999999</v>
      </c>
      <c r="AR2642" s="138" t="s">
        <v>277</v>
      </c>
      <c r="AT2642" s="138" t="s">
        <v>167</v>
      </c>
      <c r="AU2642" s="138" t="s">
        <v>84</v>
      </c>
      <c r="AY2642" s="17" t="s">
        <v>165</v>
      </c>
      <c r="BE2642" s="139">
        <f>IF(N2642="základní",J2642,0)</f>
        <v>0</v>
      </c>
      <c r="BF2642" s="139">
        <f>IF(N2642="snížená",J2642,0)</f>
        <v>0</v>
      </c>
      <c r="BG2642" s="139">
        <f>IF(N2642="zákl. přenesená",J2642,0)</f>
        <v>0</v>
      </c>
      <c r="BH2642" s="139">
        <f>IF(N2642="sníž. přenesená",J2642,0)</f>
        <v>0</v>
      </c>
      <c r="BI2642" s="139">
        <f>IF(N2642="nulová",J2642,0)</f>
        <v>0</v>
      </c>
      <c r="BJ2642" s="17" t="s">
        <v>14</v>
      </c>
      <c r="BK2642" s="139">
        <f>ROUND(I2642*H2642,2)</f>
        <v>0</v>
      </c>
      <c r="BL2642" s="17" t="s">
        <v>277</v>
      </c>
      <c r="BM2642" s="138" t="s">
        <v>3820</v>
      </c>
    </row>
    <row r="2643" spans="2:65" s="1" customFormat="1">
      <c r="B2643" s="32"/>
      <c r="D2643" s="140" t="s">
        <v>174</v>
      </c>
      <c r="F2643" s="141" t="s">
        <v>3821</v>
      </c>
      <c r="I2643" s="142"/>
      <c r="L2643" s="32"/>
      <c r="M2643" s="143"/>
      <c r="T2643" s="53"/>
      <c r="AT2643" s="17" t="s">
        <v>174</v>
      </c>
      <c r="AU2643" s="17" t="s">
        <v>84</v>
      </c>
    </row>
    <row r="2644" spans="2:65" s="12" customFormat="1">
      <c r="B2644" s="144"/>
      <c r="D2644" s="145" t="s">
        <v>176</v>
      </c>
      <c r="E2644" s="146" t="s">
        <v>19</v>
      </c>
      <c r="F2644" s="147" t="s">
        <v>1830</v>
      </c>
      <c r="H2644" s="146" t="s">
        <v>19</v>
      </c>
      <c r="I2644" s="148"/>
      <c r="L2644" s="144"/>
      <c r="M2644" s="149"/>
      <c r="T2644" s="150"/>
      <c r="AT2644" s="146" t="s">
        <v>176</v>
      </c>
      <c r="AU2644" s="146" t="s">
        <v>84</v>
      </c>
      <c r="AV2644" s="12" t="s">
        <v>14</v>
      </c>
      <c r="AW2644" s="12" t="s">
        <v>37</v>
      </c>
      <c r="AX2644" s="12" t="s">
        <v>75</v>
      </c>
      <c r="AY2644" s="146" t="s">
        <v>165</v>
      </c>
    </row>
    <row r="2645" spans="2:65" s="13" customFormat="1">
      <c r="B2645" s="151"/>
      <c r="D2645" s="145" t="s">
        <v>176</v>
      </c>
      <c r="E2645" s="152" t="s">
        <v>19</v>
      </c>
      <c r="F2645" s="153" t="s">
        <v>1665</v>
      </c>
      <c r="H2645" s="154">
        <v>70.959999999999994</v>
      </c>
      <c r="I2645" s="155"/>
      <c r="L2645" s="151"/>
      <c r="M2645" s="156"/>
      <c r="T2645" s="157"/>
      <c r="AT2645" s="152" t="s">
        <v>176</v>
      </c>
      <c r="AU2645" s="152" t="s">
        <v>84</v>
      </c>
      <c r="AV2645" s="13" t="s">
        <v>84</v>
      </c>
      <c r="AW2645" s="13" t="s">
        <v>37</v>
      </c>
      <c r="AX2645" s="13" t="s">
        <v>75</v>
      </c>
      <c r="AY2645" s="152" t="s">
        <v>165</v>
      </c>
    </row>
    <row r="2646" spans="2:65" s="12" customFormat="1">
      <c r="B2646" s="144"/>
      <c r="D2646" s="145" t="s">
        <v>176</v>
      </c>
      <c r="E2646" s="146" t="s">
        <v>19</v>
      </c>
      <c r="F2646" s="147" t="s">
        <v>3822</v>
      </c>
      <c r="H2646" s="146" t="s">
        <v>19</v>
      </c>
      <c r="I2646" s="148"/>
      <c r="L2646" s="144"/>
      <c r="M2646" s="149"/>
      <c r="T2646" s="150"/>
      <c r="AT2646" s="146" t="s">
        <v>176</v>
      </c>
      <c r="AU2646" s="146" t="s">
        <v>84</v>
      </c>
      <c r="AV2646" s="12" t="s">
        <v>14</v>
      </c>
      <c r="AW2646" s="12" t="s">
        <v>37</v>
      </c>
      <c r="AX2646" s="12" t="s">
        <v>75</v>
      </c>
      <c r="AY2646" s="146" t="s">
        <v>165</v>
      </c>
    </row>
    <row r="2647" spans="2:65" s="13" customFormat="1">
      <c r="B2647" s="151"/>
      <c r="D2647" s="145" t="s">
        <v>176</v>
      </c>
      <c r="E2647" s="152" t="s">
        <v>19</v>
      </c>
      <c r="F2647" s="153" t="s">
        <v>3823</v>
      </c>
      <c r="H2647" s="154">
        <v>2.4</v>
      </c>
      <c r="I2647" s="155"/>
      <c r="L2647" s="151"/>
      <c r="M2647" s="156"/>
      <c r="T2647" s="157"/>
      <c r="AT2647" s="152" t="s">
        <v>176</v>
      </c>
      <c r="AU2647" s="152" t="s">
        <v>84</v>
      </c>
      <c r="AV2647" s="13" t="s">
        <v>84</v>
      </c>
      <c r="AW2647" s="13" t="s">
        <v>37</v>
      </c>
      <c r="AX2647" s="13" t="s">
        <v>75</v>
      </c>
      <c r="AY2647" s="152" t="s">
        <v>165</v>
      </c>
    </row>
    <row r="2648" spans="2:65" s="14" customFormat="1">
      <c r="B2648" s="158"/>
      <c r="D2648" s="145" t="s">
        <v>176</v>
      </c>
      <c r="E2648" s="159" t="s">
        <v>19</v>
      </c>
      <c r="F2648" s="160" t="s">
        <v>179</v>
      </c>
      <c r="H2648" s="161">
        <v>73.36</v>
      </c>
      <c r="I2648" s="162"/>
      <c r="L2648" s="158"/>
      <c r="M2648" s="163"/>
      <c r="T2648" s="164"/>
      <c r="AT2648" s="159" t="s">
        <v>176</v>
      </c>
      <c r="AU2648" s="159" t="s">
        <v>84</v>
      </c>
      <c r="AV2648" s="14" t="s">
        <v>172</v>
      </c>
      <c r="AW2648" s="14" t="s">
        <v>37</v>
      </c>
      <c r="AX2648" s="14" t="s">
        <v>14</v>
      </c>
      <c r="AY2648" s="159" t="s">
        <v>165</v>
      </c>
    </row>
    <row r="2649" spans="2:65" s="1" customFormat="1" ht="24.15" customHeight="1">
      <c r="B2649" s="32"/>
      <c r="C2649" s="127" t="s">
        <v>3824</v>
      </c>
      <c r="D2649" s="127" t="s">
        <v>167</v>
      </c>
      <c r="E2649" s="128" t="s">
        <v>3825</v>
      </c>
      <c r="F2649" s="129" t="s">
        <v>3826</v>
      </c>
      <c r="G2649" s="130" t="s">
        <v>700</v>
      </c>
      <c r="H2649" s="131">
        <v>144.065</v>
      </c>
      <c r="I2649" s="132"/>
      <c r="J2649" s="133">
        <f>ROUND(I2649*H2649,2)</f>
        <v>0</v>
      </c>
      <c r="K2649" s="129" t="s">
        <v>171</v>
      </c>
      <c r="L2649" s="32"/>
      <c r="M2649" s="134" t="s">
        <v>19</v>
      </c>
      <c r="N2649" s="135" t="s">
        <v>46</v>
      </c>
      <c r="P2649" s="136">
        <f>O2649*H2649</f>
        <v>0</v>
      </c>
      <c r="Q2649" s="136">
        <v>0</v>
      </c>
      <c r="R2649" s="136">
        <f>Q2649*H2649</f>
        <v>0</v>
      </c>
      <c r="S2649" s="136">
        <v>1.91E-3</v>
      </c>
      <c r="T2649" s="137">
        <f>S2649*H2649</f>
        <v>0.27516415</v>
      </c>
      <c r="AR2649" s="138" t="s">
        <v>172</v>
      </c>
      <c r="AT2649" s="138" t="s">
        <v>167</v>
      </c>
      <c r="AU2649" s="138" t="s">
        <v>84</v>
      </c>
      <c r="AY2649" s="17" t="s">
        <v>165</v>
      </c>
      <c r="BE2649" s="139">
        <f>IF(N2649="základní",J2649,0)</f>
        <v>0</v>
      </c>
      <c r="BF2649" s="139">
        <f>IF(N2649="snížená",J2649,0)</f>
        <v>0</v>
      </c>
      <c r="BG2649" s="139">
        <f>IF(N2649="zákl. přenesená",J2649,0)</f>
        <v>0</v>
      </c>
      <c r="BH2649" s="139">
        <f>IF(N2649="sníž. přenesená",J2649,0)</f>
        <v>0</v>
      </c>
      <c r="BI2649" s="139">
        <f>IF(N2649="nulová",J2649,0)</f>
        <v>0</v>
      </c>
      <c r="BJ2649" s="17" t="s">
        <v>14</v>
      </c>
      <c r="BK2649" s="139">
        <f>ROUND(I2649*H2649,2)</f>
        <v>0</v>
      </c>
      <c r="BL2649" s="17" t="s">
        <v>172</v>
      </c>
      <c r="BM2649" s="138" t="s">
        <v>3827</v>
      </c>
    </row>
    <row r="2650" spans="2:65" s="1" customFormat="1">
      <c r="B2650" s="32"/>
      <c r="D2650" s="140" t="s">
        <v>174</v>
      </c>
      <c r="F2650" s="141" t="s">
        <v>3828</v>
      </c>
      <c r="I2650" s="142"/>
      <c r="L2650" s="32"/>
      <c r="M2650" s="143"/>
      <c r="T2650" s="53"/>
      <c r="AT2650" s="17" t="s">
        <v>174</v>
      </c>
      <c r="AU2650" s="17" t="s">
        <v>84</v>
      </c>
    </row>
    <row r="2651" spans="2:65" s="12" customFormat="1">
      <c r="B2651" s="144"/>
      <c r="D2651" s="145" t="s">
        <v>176</v>
      </c>
      <c r="E2651" s="146" t="s">
        <v>19</v>
      </c>
      <c r="F2651" s="147" t="s">
        <v>1639</v>
      </c>
      <c r="H2651" s="146" t="s">
        <v>19</v>
      </c>
      <c r="I2651" s="148"/>
      <c r="L2651" s="144"/>
      <c r="M2651" s="149"/>
      <c r="T2651" s="150"/>
      <c r="AT2651" s="146" t="s">
        <v>176</v>
      </c>
      <c r="AU2651" s="146" t="s">
        <v>84</v>
      </c>
      <c r="AV2651" s="12" t="s">
        <v>14</v>
      </c>
      <c r="AW2651" s="12" t="s">
        <v>37</v>
      </c>
      <c r="AX2651" s="12" t="s">
        <v>75</v>
      </c>
      <c r="AY2651" s="146" t="s">
        <v>165</v>
      </c>
    </row>
    <row r="2652" spans="2:65" s="13" customFormat="1" ht="20.399999999999999">
      <c r="B2652" s="151"/>
      <c r="D2652" s="145" t="s">
        <v>176</v>
      </c>
      <c r="E2652" s="152" t="s">
        <v>19</v>
      </c>
      <c r="F2652" s="153" t="s">
        <v>3829</v>
      </c>
      <c r="H2652" s="154">
        <v>47.015000000000001</v>
      </c>
      <c r="I2652" s="155"/>
      <c r="L2652" s="151"/>
      <c r="M2652" s="156"/>
      <c r="T2652" s="157"/>
      <c r="AT2652" s="152" t="s">
        <v>176</v>
      </c>
      <c r="AU2652" s="152" t="s">
        <v>84</v>
      </c>
      <c r="AV2652" s="13" t="s">
        <v>84</v>
      </c>
      <c r="AW2652" s="13" t="s">
        <v>37</v>
      </c>
      <c r="AX2652" s="13" t="s">
        <v>75</v>
      </c>
      <c r="AY2652" s="152" t="s">
        <v>165</v>
      </c>
    </row>
    <row r="2653" spans="2:65" s="12" customFormat="1">
      <c r="B2653" s="144"/>
      <c r="D2653" s="145" t="s">
        <v>176</v>
      </c>
      <c r="E2653" s="146" t="s">
        <v>19</v>
      </c>
      <c r="F2653" s="147" t="s">
        <v>1473</v>
      </c>
      <c r="H2653" s="146" t="s">
        <v>19</v>
      </c>
      <c r="I2653" s="148"/>
      <c r="L2653" s="144"/>
      <c r="M2653" s="149"/>
      <c r="T2653" s="150"/>
      <c r="AT2653" s="146" t="s">
        <v>176</v>
      </c>
      <c r="AU2653" s="146" t="s">
        <v>84</v>
      </c>
      <c r="AV2653" s="12" t="s">
        <v>14</v>
      </c>
      <c r="AW2653" s="12" t="s">
        <v>37</v>
      </c>
      <c r="AX2653" s="12" t="s">
        <v>75</v>
      </c>
      <c r="AY2653" s="146" t="s">
        <v>165</v>
      </c>
    </row>
    <row r="2654" spans="2:65" s="13" customFormat="1">
      <c r="B2654" s="151"/>
      <c r="D2654" s="145" t="s">
        <v>176</v>
      </c>
      <c r="E2654" s="152" t="s">
        <v>19</v>
      </c>
      <c r="F2654" s="153" t="s">
        <v>2122</v>
      </c>
      <c r="H2654" s="154">
        <v>66.98</v>
      </c>
      <c r="I2654" s="155"/>
      <c r="L2654" s="151"/>
      <c r="M2654" s="156"/>
      <c r="T2654" s="157"/>
      <c r="AT2654" s="152" t="s">
        <v>176</v>
      </c>
      <c r="AU2654" s="152" t="s">
        <v>84</v>
      </c>
      <c r="AV2654" s="13" t="s">
        <v>84</v>
      </c>
      <c r="AW2654" s="13" t="s">
        <v>37</v>
      </c>
      <c r="AX2654" s="13" t="s">
        <v>75</v>
      </c>
      <c r="AY2654" s="152" t="s">
        <v>165</v>
      </c>
    </row>
    <row r="2655" spans="2:65" s="12" customFormat="1">
      <c r="B2655" s="144"/>
      <c r="D2655" s="145" t="s">
        <v>176</v>
      </c>
      <c r="E2655" s="146" t="s">
        <v>19</v>
      </c>
      <c r="F2655" s="147" t="s">
        <v>3830</v>
      </c>
      <c r="H2655" s="146" t="s">
        <v>19</v>
      </c>
      <c r="I2655" s="148"/>
      <c r="L2655" s="144"/>
      <c r="M2655" s="149"/>
      <c r="T2655" s="150"/>
      <c r="AT2655" s="146" t="s">
        <v>176</v>
      </c>
      <c r="AU2655" s="146" t="s">
        <v>84</v>
      </c>
      <c r="AV2655" s="12" t="s">
        <v>14</v>
      </c>
      <c r="AW2655" s="12" t="s">
        <v>37</v>
      </c>
      <c r="AX2655" s="12" t="s">
        <v>75</v>
      </c>
      <c r="AY2655" s="146" t="s">
        <v>165</v>
      </c>
    </row>
    <row r="2656" spans="2:65" s="13" customFormat="1">
      <c r="B2656" s="151"/>
      <c r="D2656" s="145" t="s">
        <v>176</v>
      </c>
      <c r="E2656" s="152" t="s">
        <v>19</v>
      </c>
      <c r="F2656" s="153" t="s">
        <v>2123</v>
      </c>
      <c r="H2656" s="154">
        <v>30.07</v>
      </c>
      <c r="I2656" s="155"/>
      <c r="L2656" s="151"/>
      <c r="M2656" s="156"/>
      <c r="T2656" s="157"/>
      <c r="AT2656" s="152" t="s">
        <v>176</v>
      </c>
      <c r="AU2656" s="152" t="s">
        <v>84</v>
      </c>
      <c r="AV2656" s="13" t="s">
        <v>84</v>
      </c>
      <c r="AW2656" s="13" t="s">
        <v>37</v>
      </c>
      <c r="AX2656" s="13" t="s">
        <v>75</v>
      </c>
      <c r="AY2656" s="152" t="s">
        <v>165</v>
      </c>
    </row>
    <row r="2657" spans="2:65" s="14" customFormat="1">
      <c r="B2657" s="158"/>
      <c r="D2657" s="145" t="s">
        <v>176</v>
      </c>
      <c r="E2657" s="159" t="s">
        <v>19</v>
      </c>
      <c r="F2657" s="160" t="s">
        <v>179</v>
      </c>
      <c r="H2657" s="161">
        <v>144.065</v>
      </c>
      <c r="I2657" s="162"/>
      <c r="L2657" s="158"/>
      <c r="M2657" s="163"/>
      <c r="T2657" s="164"/>
      <c r="AT2657" s="159" t="s">
        <v>176</v>
      </c>
      <c r="AU2657" s="159" t="s">
        <v>84</v>
      </c>
      <c r="AV2657" s="14" t="s">
        <v>172</v>
      </c>
      <c r="AW2657" s="14" t="s">
        <v>37</v>
      </c>
      <c r="AX2657" s="14" t="s">
        <v>14</v>
      </c>
      <c r="AY2657" s="159" t="s">
        <v>165</v>
      </c>
    </row>
    <row r="2658" spans="2:65" s="1" customFormat="1" ht="24.15" customHeight="1">
      <c r="B2658" s="32"/>
      <c r="C2658" s="127" t="s">
        <v>3831</v>
      </c>
      <c r="D2658" s="127" t="s">
        <v>167</v>
      </c>
      <c r="E2658" s="128" t="s">
        <v>3832</v>
      </c>
      <c r="F2658" s="129" t="s">
        <v>3833</v>
      </c>
      <c r="G2658" s="130" t="s">
        <v>700</v>
      </c>
      <c r="H2658" s="131">
        <v>72.64</v>
      </c>
      <c r="I2658" s="132"/>
      <c r="J2658" s="133">
        <f>ROUND(I2658*H2658,2)</f>
        <v>0</v>
      </c>
      <c r="K2658" s="129" t="s">
        <v>171</v>
      </c>
      <c r="L2658" s="32"/>
      <c r="M2658" s="134" t="s">
        <v>19</v>
      </c>
      <c r="N2658" s="135" t="s">
        <v>46</v>
      </c>
      <c r="P2658" s="136">
        <f>O2658*H2658</f>
        <v>0</v>
      </c>
      <c r="Q2658" s="136">
        <v>0</v>
      </c>
      <c r="R2658" s="136">
        <f>Q2658*H2658</f>
        <v>0</v>
      </c>
      <c r="S2658" s="136">
        <v>1.67E-3</v>
      </c>
      <c r="T2658" s="137">
        <f>S2658*H2658</f>
        <v>0.12130880000000001</v>
      </c>
      <c r="AR2658" s="138" t="s">
        <v>277</v>
      </c>
      <c r="AT2658" s="138" t="s">
        <v>167</v>
      </c>
      <c r="AU2658" s="138" t="s">
        <v>84</v>
      </c>
      <c r="AY2658" s="17" t="s">
        <v>165</v>
      </c>
      <c r="BE2658" s="139">
        <f>IF(N2658="základní",J2658,0)</f>
        <v>0</v>
      </c>
      <c r="BF2658" s="139">
        <f>IF(N2658="snížená",J2658,0)</f>
        <v>0</v>
      </c>
      <c r="BG2658" s="139">
        <f>IF(N2658="zákl. přenesená",J2658,0)</f>
        <v>0</v>
      </c>
      <c r="BH2658" s="139">
        <f>IF(N2658="sníž. přenesená",J2658,0)</f>
        <v>0</v>
      </c>
      <c r="BI2658" s="139">
        <f>IF(N2658="nulová",J2658,0)</f>
        <v>0</v>
      </c>
      <c r="BJ2658" s="17" t="s">
        <v>14</v>
      </c>
      <c r="BK2658" s="139">
        <f>ROUND(I2658*H2658,2)</f>
        <v>0</v>
      </c>
      <c r="BL2658" s="17" t="s">
        <v>277</v>
      </c>
      <c r="BM2658" s="138" t="s">
        <v>3834</v>
      </c>
    </row>
    <row r="2659" spans="2:65" s="1" customFormat="1">
      <c r="B2659" s="32"/>
      <c r="D2659" s="140" t="s">
        <v>174</v>
      </c>
      <c r="F2659" s="141" t="s">
        <v>3835</v>
      </c>
      <c r="I2659" s="142"/>
      <c r="L2659" s="32"/>
      <c r="M2659" s="143"/>
      <c r="T2659" s="53"/>
      <c r="AT2659" s="17" t="s">
        <v>174</v>
      </c>
      <c r="AU2659" s="17" t="s">
        <v>84</v>
      </c>
    </row>
    <row r="2660" spans="2:65" s="12" customFormat="1">
      <c r="B2660" s="144"/>
      <c r="D2660" s="145" t="s">
        <v>176</v>
      </c>
      <c r="E2660" s="146" t="s">
        <v>19</v>
      </c>
      <c r="F2660" s="147" t="s">
        <v>3836</v>
      </c>
      <c r="H2660" s="146" t="s">
        <v>19</v>
      </c>
      <c r="I2660" s="148"/>
      <c r="L2660" s="144"/>
      <c r="M2660" s="149"/>
      <c r="T2660" s="150"/>
      <c r="AT2660" s="146" t="s">
        <v>176</v>
      </c>
      <c r="AU2660" s="146" t="s">
        <v>84</v>
      </c>
      <c r="AV2660" s="12" t="s">
        <v>14</v>
      </c>
      <c r="AW2660" s="12" t="s">
        <v>37</v>
      </c>
      <c r="AX2660" s="12" t="s">
        <v>75</v>
      </c>
      <c r="AY2660" s="146" t="s">
        <v>165</v>
      </c>
    </row>
    <row r="2661" spans="2:65" s="13" customFormat="1">
      <c r="B2661" s="151"/>
      <c r="D2661" s="145" t="s">
        <v>176</v>
      </c>
      <c r="E2661" s="152" t="s">
        <v>19</v>
      </c>
      <c r="F2661" s="153" t="s">
        <v>3837</v>
      </c>
      <c r="H2661" s="154">
        <v>31.52</v>
      </c>
      <c r="I2661" s="155"/>
      <c r="L2661" s="151"/>
      <c r="M2661" s="156"/>
      <c r="T2661" s="157"/>
      <c r="AT2661" s="152" t="s">
        <v>176</v>
      </c>
      <c r="AU2661" s="152" t="s">
        <v>84</v>
      </c>
      <c r="AV2661" s="13" t="s">
        <v>84</v>
      </c>
      <c r="AW2661" s="13" t="s">
        <v>37</v>
      </c>
      <c r="AX2661" s="13" t="s">
        <v>75</v>
      </c>
      <c r="AY2661" s="152" t="s">
        <v>165</v>
      </c>
    </row>
    <row r="2662" spans="2:65" s="12" customFormat="1">
      <c r="B2662" s="144"/>
      <c r="D2662" s="145" t="s">
        <v>176</v>
      </c>
      <c r="E2662" s="146" t="s">
        <v>19</v>
      </c>
      <c r="F2662" s="147" t="s">
        <v>3838</v>
      </c>
      <c r="H2662" s="146" t="s">
        <v>19</v>
      </c>
      <c r="I2662" s="148"/>
      <c r="L2662" s="144"/>
      <c r="M2662" s="149"/>
      <c r="T2662" s="150"/>
      <c r="AT2662" s="146" t="s">
        <v>176</v>
      </c>
      <c r="AU2662" s="146" t="s">
        <v>84</v>
      </c>
      <c r="AV2662" s="12" t="s">
        <v>14</v>
      </c>
      <c r="AW2662" s="12" t="s">
        <v>37</v>
      </c>
      <c r="AX2662" s="12" t="s">
        <v>75</v>
      </c>
      <c r="AY2662" s="146" t="s">
        <v>165</v>
      </c>
    </row>
    <row r="2663" spans="2:65" s="13" customFormat="1">
      <c r="B2663" s="151"/>
      <c r="D2663" s="145" t="s">
        <v>176</v>
      </c>
      <c r="E2663" s="152" t="s">
        <v>19</v>
      </c>
      <c r="F2663" s="153" t="s">
        <v>3839</v>
      </c>
      <c r="H2663" s="154">
        <v>20.56</v>
      </c>
      <c r="I2663" s="155"/>
      <c r="L2663" s="151"/>
      <c r="M2663" s="156"/>
      <c r="T2663" s="157"/>
      <c r="AT2663" s="152" t="s">
        <v>176</v>
      </c>
      <c r="AU2663" s="152" t="s">
        <v>84</v>
      </c>
      <c r="AV2663" s="13" t="s">
        <v>84</v>
      </c>
      <c r="AW2663" s="13" t="s">
        <v>37</v>
      </c>
      <c r="AX2663" s="13" t="s">
        <v>75</v>
      </c>
      <c r="AY2663" s="152" t="s">
        <v>165</v>
      </c>
    </row>
    <row r="2664" spans="2:65" s="12" customFormat="1">
      <c r="B2664" s="144"/>
      <c r="D2664" s="145" t="s">
        <v>176</v>
      </c>
      <c r="E2664" s="146" t="s">
        <v>19</v>
      </c>
      <c r="F2664" s="147" t="s">
        <v>3840</v>
      </c>
      <c r="H2664" s="146" t="s">
        <v>19</v>
      </c>
      <c r="I2664" s="148"/>
      <c r="L2664" s="144"/>
      <c r="M2664" s="149"/>
      <c r="T2664" s="150"/>
      <c r="AT2664" s="146" t="s">
        <v>176</v>
      </c>
      <c r="AU2664" s="146" t="s">
        <v>84</v>
      </c>
      <c r="AV2664" s="12" t="s">
        <v>14</v>
      </c>
      <c r="AW2664" s="12" t="s">
        <v>37</v>
      </c>
      <c r="AX2664" s="12" t="s">
        <v>75</v>
      </c>
      <c r="AY2664" s="146" t="s">
        <v>165</v>
      </c>
    </row>
    <row r="2665" spans="2:65" s="13" customFormat="1">
      <c r="B2665" s="151"/>
      <c r="D2665" s="145" t="s">
        <v>176</v>
      </c>
      <c r="E2665" s="152" t="s">
        <v>19</v>
      </c>
      <c r="F2665" s="153" t="s">
        <v>3839</v>
      </c>
      <c r="H2665" s="154">
        <v>20.56</v>
      </c>
      <c r="I2665" s="155"/>
      <c r="L2665" s="151"/>
      <c r="M2665" s="156"/>
      <c r="T2665" s="157"/>
      <c r="AT2665" s="152" t="s">
        <v>176</v>
      </c>
      <c r="AU2665" s="152" t="s">
        <v>84</v>
      </c>
      <c r="AV2665" s="13" t="s">
        <v>84</v>
      </c>
      <c r="AW2665" s="13" t="s">
        <v>37</v>
      </c>
      <c r="AX2665" s="13" t="s">
        <v>75</v>
      </c>
      <c r="AY2665" s="152" t="s">
        <v>165</v>
      </c>
    </row>
    <row r="2666" spans="2:65" s="14" customFormat="1">
      <c r="B2666" s="158"/>
      <c r="D2666" s="145" t="s">
        <v>176</v>
      </c>
      <c r="E2666" s="159" t="s">
        <v>19</v>
      </c>
      <c r="F2666" s="160" t="s">
        <v>179</v>
      </c>
      <c r="H2666" s="161">
        <v>72.64</v>
      </c>
      <c r="I2666" s="162"/>
      <c r="L2666" s="158"/>
      <c r="M2666" s="163"/>
      <c r="T2666" s="164"/>
      <c r="AT2666" s="159" t="s">
        <v>176</v>
      </c>
      <c r="AU2666" s="159" t="s">
        <v>84</v>
      </c>
      <c r="AV2666" s="14" t="s">
        <v>172</v>
      </c>
      <c r="AW2666" s="14" t="s">
        <v>37</v>
      </c>
      <c r="AX2666" s="14" t="s">
        <v>14</v>
      </c>
      <c r="AY2666" s="159" t="s">
        <v>165</v>
      </c>
    </row>
    <row r="2667" spans="2:65" s="1" customFormat="1" ht="44.25" customHeight="1">
      <c r="B2667" s="32"/>
      <c r="C2667" s="127" t="s">
        <v>3841</v>
      </c>
      <c r="D2667" s="127" t="s">
        <v>167</v>
      </c>
      <c r="E2667" s="128" t="s">
        <v>3842</v>
      </c>
      <c r="F2667" s="129" t="s">
        <v>3843</v>
      </c>
      <c r="G2667" s="130" t="s">
        <v>170</v>
      </c>
      <c r="H2667" s="131">
        <v>36.875999999999998</v>
      </c>
      <c r="I2667" s="132"/>
      <c r="J2667" s="133">
        <f>ROUND(I2667*H2667,2)</f>
        <v>0</v>
      </c>
      <c r="K2667" s="129" t="s">
        <v>171</v>
      </c>
      <c r="L2667" s="32"/>
      <c r="M2667" s="134" t="s">
        <v>19</v>
      </c>
      <c r="N2667" s="135" t="s">
        <v>46</v>
      </c>
      <c r="P2667" s="136">
        <f>O2667*H2667</f>
        <v>0</v>
      </c>
      <c r="Q2667" s="136">
        <v>2.8900000000000002E-3</v>
      </c>
      <c r="R2667" s="136">
        <f>Q2667*H2667</f>
        <v>0.10657164</v>
      </c>
      <c r="S2667" s="136">
        <v>0</v>
      </c>
      <c r="T2667" s="137">
        <f>S2667*H2667</f>
        <v>0</v>
      </c>
      <c r="AR2667" s="138" t="s">
        <v>277</v>
      </c>
      <c r="AT2667" s="138" t="s">
        <v>167</v>
      </c>
      <c r="AU2667" s="138" t="s">
        <v>84</v>
      </c>
      <c r="AY2667" s="17" t="s">
        <v>165</v>
      </c>
      <c r="BE2667" s="139">
        <f>IF(N2667="základní",J2667,0)</f>
        <v>0</v>
      </c>
      <c r="BF2667" s="139">
        <f>IF(N2667="snížená",J2667,0)</f>
        <v>0</v>
      </c>
      <c r="BG2667" s="139">
        <f>IF(N2667="zákl. přenesená",J2667,0)</f>
        <v>0</v>
      </c>
      <c r="BH2667" s="139">
        <f>IF(N2667="sníž. přenesená",J2667,0)</f>
        <v>0</v>
      </c>
      <c r="BI2667" s="139">
        <f>IF(N2667="nulová",J2667,0)</f>
        <v>0</v>
      </c>
      <c r="BJ2667" s="17" t="s">
        <v>14</v>
      </c>
      <c r="BK2667" s="139">
        <f>ROUND(I2667*H2667,2)</f>
        <v>0</v>
      </c>
      <c r="BL2667" s="17" t="s">
        <v>277</v>
      </c>
      <c r="BM2667" s="138" t="s">
        <v>3844</v>
      </c>
    </row>
    <row r="2668" spans="2:65" s="1" customFormat="1">
      <c r="B2668" s="32"/>
      <c r="D2668" s="140" t="s">
        <v>174</v>
      </c>
      <c r="F2668" s="141" t="s">
        <v>3845</v>
      </c>
      <c r="I2668" s="142"/>
      <c r="L2668" s="32"/>
      <c r="M2668" s="143"/>
      <c r="T2668" s="53"/>
      <c r="AT2668" s="17" t="s">
        <v>174</v>
      </c>
      <c r="AU2668" s="17" t="s">
        <v>84</v>
      </c>
    </row>
    <row r="2669" spans="2:65" s="12" customFormat="1">
      <c r="B2669" s="144"/>
      <c r="D2669" s="145" t="s">
        <v>176</v>
      </c>
      <c r="E2669" s="146" t="s">
        <v>19</v>
      </c>
      <c r="F2669" s="147" t="s">
        <v>2221</v>
      </c>
      <c r="H2669" s="146" t="s">
        <v>19</v>
      </c>
      <c r="I2669" s="148"/>
      <c r="L2669" s="144"/>
      <c r="M2669" s="149"/>
      <c r="T2669" s="150"/>
      <c r="AT2669" s="146" t="s">
        <v>176</v>
      </c>
      <c r="AU2669" s="146" t="s">
        <v>84</v>
      </c>
      <c r="AV2669" s="12" t="s">
        <v>14</v>
      </c>
      <c r="AW2669" s="12" t="s">
        <v>37</v>
      </c>
      <c r="AX2669" s="12" t="s">
        <v>75</v>
      </c>
      <c r="AY2669" s="146" t="s">
        <v>165</v>
      </c>
    </row>
    <row r="2670" spans="2:65" s="13" customFormat="1">
      <c r="B2670" s="151"/>
      <c r="D2670" s="145" t="s">
        <v>176</v>
      </c>
      <c r="E2670" s="152" t="s">
        <v>19</v>
      </c>
      <c r="F2670" s="153" t="s">
        <v>3846</v>
      </c>
      <c r="H2670" s="154">
        <v>19.236000000000001</v>
      </c>
      <c r="I2670" s="155"/>
      <c r="L2670" s="151"/>
      <c r="M2670" s="156"/>
      <c r="T2670" s="157"/>
      <c r="AT2670" s="152" t="s">
        <v>176</v>
      </c>
      <c r="AU2670" s="152" t="s">
        <v>84</v>
      </c>
      <c r="AV2670" s="13" t="s">
        <v>84</v>
      </c>
      <c r="AW2670" s="13" t="s">
        <v>37</v>
      </c>
      <c r="AX2670" s="13" t="s">
        <v>75</v>
      </c>
      <c r="AY2670" s="152" t="s">
        <v>165</v>
      </c>
    </row>
    <row r="2671" spans="2:65" s="12" customFormat="1">
      <c r="B2671" s="144"/>
      <c r="D2671" s="145" t="s">
        <v>176</v>
      </c>
      <c r="E2671" s="146" t="s">
        <v>19</v>
      </c>
      <c r="F2671" s="147" t="s">
        <v>3847</v>
      </c>
      <c r="H2671" s="146" t="s">
        <v>19</v>
      </c>
      <c r="I2671" s="148"/>
      <c r="L2671" s="144"/>
      <c r="M2671" s="149"/>
      <c r="T2671" s="150"/>
      <c r="AT2671" s="146" t="s">
        <v>176</v>
      </c>
      <c r="AU2671" s="146" t="s">
        <v>84</v>
      </c>
      <c r="AV2671" s="12" t="s">
        <v>14</v>
      </c>
      <c r="AW2671" s="12" t="s">
        <v>37</v>
      </c>
      <c r="AX2671" s="12" t="s">
        <v>75</v>
      </c>
      <c r="AY2671" s="146" t="s">
        <v>165</v>
      </c>
    </row>
    <row r="2672" spans="2:65" s="13" customFormat="1">
      <c r="B2672" s="151"/>
      <c r="D2672" s="145" t="s">
        <v>176</v>
      </c>
      <c r="E2672" s="152" t="s">
        <v>19</v>
      </c>
      <c r="F2672" s="153" t="s">
        <v>2222</v>
      </c>
      <c r="H2672" s="154">
        <v>17.64</v>
      </c>
      <c r="I2672" s="155"/>
      <c r="L2672" s="151"/>
      <c r="M2672" s="156"/>
      <c r="T2672" s="157"/>
      <c r="AT2672" s="152" t="s">
        <v>176</v>
      </c>
      <c r="AU2672" s="152" t="s">
        <v>84</v>
      </c>
      <c r="AV2672" s="13" t="s">
        <v>84</v>
      </c>
      <c r="AW2672" s="13" t="s">
        <v>37</v>
      </c>
      <c r="AX2672" s="13" t="s">
        <v>75</v>
      </c>
      <c r="AY2672" s="152" t="s">
        <v>165</v>
      </c>
    </row>
    <row r="2673" spans="2:65" s="14" customFormat="1">
      <c r="B2673" s="158"/>
      <c r="D2673" s="145" t="s">
        <v>176</v>
      </c>
      <c r="E2673" s="159" t="s">
        <v>19</v>
      </c>
      <c r="F2673" s="160" t="s">
        <v>179</v>
      </c>
      <c r="H2673" s="161">
        <v>36.875999999999998</v>
      </c>
      <c r="I2673" s="162"/>
      <c r="L2673" s="158"/>
      <c r="M2673" s="163"/>
      <c r="T2673" s="164"/>
      <c r="AT2673" s="159" t="s">
        <v>176</v>
      </c>
      <c r="AU2673" s="159" t="s">
        <v>84</v>
      </c>
      <c r="AV2673" s="14" t="s">
        <v>172</v>
      </c>
      <c r="AW2673" s="14" t="s">
        <v>37</v>
      </c>
      <c r="AX2673" s="14" t="s">
        <v>14</v>
      </c>
      <c r="AY2673" s="159" t="s">
        <v>165</v>
      </c>
    </row>
    <row r="2674" spans="2:65" s="1" customFormat="1" ht="33" customHeight="1">
      <c r="B2674" s="32"/>
      <c r="C2674" s="127" t="s">
        <v>3848</v>
      </c>
      <c r="D2674" s="127" t="s">
        <v>167</v>
      </c>
      <c r="E2674" s="128" t="s">
        <v>3849</v>
      </c>
      <c r="F2674" s="129" t="s">
        <v>3850</v>
      </c>
      <c r="G2674" s="130" t="s">
        <v>700</v>
      </c>
      <c r="H2674" s="131">
        <v>37</v>
      </c>
      <c r="I2674" s="132"/>
      <c r="J2674" s="133">
        <f>ROUND(I2674*H2674,2)</f>
        <v>0</v>
      </c>
      <c r="K2674" s="129" t="s">
        <v>171</v>
      </c>
      <c r="L2674" s="32"/>
      <c r="M2674" s="134" t="s">
        <v>19</v>
      </c>
      <c r="N2674" s="135" t="s">
        <v>46</v>
      </c>
      <c r="P2674" s="136">
        <f>O2674*H2674</f>
        <v>0</v>
      </c>
      <c r="Q2674" s="136">
        <v>8.0999999999999996E-4</v>
      </c>
      <c r="R2674" s="136">
        <f>Q2674*H2674</f>
        <v>2.9969999999999997E-2</v>
      </c>
      <c r="S2674" s="136">
        <v>0</v>
      </c>
      <c r="T2674" s="137">
        <f>S2674*H2674</f>
        <v>0</v>
      </c>
      <c r="AR2674" s="138" t="s">
        <v>277</v>
      </c>
      <c r="AT2674" s="138" t="s">
        <v>167</v>
      </c>
      <c r="AU2674" s="138" t="s">
        <v>84</v>
      </c>
      <c r="AY2674" s="17" t="s">
        <v>165</v>
      </c>
      <c r="BE2674" s="139">
        <f>IF(N2674="základní",J2674,0)</f>
        <v>0</v>
      </c>
      <c r="BF2674" s="139">
        <f>IF(N2674="snížená",J2674,0)</f>
        <v>0</v>
      </c>
      <c r="BG2674" s="139">
        <f>IF(N2674="zákl. přenesená",J2674,0)</f>
        <v>0</v>
      </c>
      <c r="BH2674" s="139">
        <f>IF(N2674="sníž. přenesená",J2674,0)</f>
        <v>0</v>
      </c>
      <c r="BI2674" s="139">
        <f>IF(N2674="nulová",J2674,0)</f>
        <v>0</v>
      </c>
      <c r="BJ2674" s="17" t="s">
        <v>14</v>
      </c>
      <c r="BK2674" s="139">
        <f>ROUND(I2674*H2674,2)</f>
        <v>0</v>
      </c>
      <c r="BL2674" s="17" t="s">
        <v>277</v>
      </c>
      <c r="BM2674" s="138" t="s">
        <v>3851</v>
      </c>
    </row>
    <row r="2675" spans="2:65" s="1" customFormat="1">
      <c r="B2675" s="32"/>
      <c r="D2675" s="140" t="s">
        <v>174</v>
      </c>
      <c r="F2675" s="141" t="s">
        <v>3852</v>
      </c>
      <c r="I2675" s="142"/>
      <c r="L2675" s="32"/>
      <c r="M2675" s="143"/>
      <c r="T2675" s="53"/>
      <c r="AT2675" s="17" t="s">
        <v>174</v>
      </c>
      <c r="AU2675" s="17" t="s">
        <v>84</v>
      </c>
    </row>
    <row r="2676" spans="2:65" s="12" customFormat="1">
      <c r="B2676" s="144"/>
      <c r="D2676" s="145" t="s">
        <v>176</v>
      </c>
      <c r="E2676" s="146" t="s">
        <v>19</v>
      </c>
      <c r="F2676" s="147" t="s">
        <v>3853</v>
      </c>
      <c r="H2676" s="146" t="s">
        <v>19</v>
      </c>
      <c r="I2676" s="148"/>
      <c r="L2676" s="144"/>
      <c r="M2676" s="149"/>
      <c r="T2676" s="150"/>
      <c r="AT2676" s="146" t="s">
        <v>176</v>
      </c>
      <c r="AU2676" s="146" t="s">
        <v>84</v>
      </c>
      <c r="AV2676" s="12" t="s">
        <v>14</v>
      </c>
      <c r="AW2676" s="12" t="s">
        <v>37</v>
      </c>
      <c r="AX2676" s="12" t="s">
        <v>75</v>
      </c>
      <c r="AY2676" s="146" t="s">
        <v>165</v>
      </c>
    </row>
    <row r="2677" spans="2:65" s="13" customFormat="1">
      <c r="B2677" s="151"/>
      <c r="D2677" s="145" t="s">
        <v>176</v>
      </c>
      <c r="E2677" s="152" t="s">
        <v>19</v>
      </c>
      <c r="F2677" s="153" t="s">
        <v>407</v>
      </c>
      <c r="H2677" s="154">
        <v>37</v>
      </c>
      <c r="I2677" s="155"/>
      <c r="L2677" s="151"/>
      <c r="M2677" s="156"/>
      <c r="T2677" s="157"/>
      <c r="AT2677" s="152" t="s">
        <v>176</v>
      </c>
      <c r="AU2677" s="152" t="s">
        <v>84</v>
      </c>
      <c r="AV2677" s="13" t="s">
        <v>84</v>
      </c>
      <c r="AW2677" s="13" t="s">
        <v>37</v>
      </c>
      <c r="AX2677" s="13" t="s">
        <v>75</v>
      </c>
      <c r="AY2677" s="152" t="s">
        <v>165</v>
      </c>
    </row>
    <row r="2678" spans="2:65" s="14" customFormat="1">
      <c r="B2678" s="158"/>
      <c r="D2678" s="145" t="s">
        <v>176</v>
      </c>
      <c r="E2678" s="159" t="s">
        <v>19</v>
      </c>
      <c r="F2678" s="160" t="s">
        <v>179</v>
      </c>
      <c r="H2678" s="161">
        <v>37</v>
      </c>
      <c r="I2678" s="162"/>
      <c r="L2678" s="158"/>
      <c r="M2678" s="163"/>
      <c r="T2678" s="164"/>
      <c r="AT2678" s="159" t="s">
        <v>176</v>
      </c>
      <c r="AU2678" s="159" t="s">
        <v>84</v>
      </c>
      <c r="AV2678" s="14" t="s">
        <v>172</v>
      </c>
      <c r="AW2678" s="14" t="s">
        <v>37</v>
      </c>
      <c r="AX2678" s="14" t="s">
        <v>14</v>
      </c>
      <c r="AY2678" s="159" t="s">
        <v>165</v>
      </c>
    </row>
    <row r="2679" spans="2:65" s="1" customFormat="1" ht="33" customHeight="1">
      <c r="B2679" s="32"/>
      <c r="C2679" s="127" t="s">
        <v>3854</v>
      </c>
      <c r="D2679" s="127" t="s">
        <v>167</v>
      </c>
      <c r="E2679" s="128" t="s">
        <v>3855</v>
      </c>
      <c r="F2679" s="129" t="s">
        <v>3856</v>
      </c>
      <c r="G2679" s="130" t="s">
        <v>700</v>
      </c>
      <c r="H2679" s="131">
        <v>2</v>
      </c>
      <c r="I2679" s="132"/>
      <c r="J2679" s="133">
        <f>ROUND(I2679*H2679,2)</f>
        <v>0</v>
      </c>
      <c r="K2679" s="129" t="s">
        <v>171</v>
      </c>
      <c r="L2679" s="32"/>
      <c r="M2679" s="134" t="s">
        <v>19</v>
      </c>
      <c r="N2679" s="135" t="s">
        <v>46</v>
      </c>
      <c r="P2679" s="136">
        <f>O2679*H2679</f>
        <v>0</v>
      </c>
      <c r="Q2679" s="136">
        <v>1.1900000000000001E-3</v>
      </c>
      <c r="R2679" s="136">
        <f>Q2679*H2679</f>
        <v>2.3800000000000002E-3</v>
      </c>
      <c r="S2679" s="136">
        <v>0</v>
      </c>
      <c r="T2679" s="137">
        <f>S2679*H2679</f>
        <v>0</v>
      </c>
      <c r="AR2679" s="138" t="s">
        <v>277</v>
      </c>
      <c r="AT2679" s="138" t="s">
        <v>167</v>
      </c>
      <c r="AU2679" s="138" t="s">
        <v>84</v>
      </c>
      <c r="AY2679" s="17" t="s">
        <v>165</v>
      </c>
      <c r="BE2679" s="139">
        <f>IF(N2679="základní",J2679,0)</f>
        <v>0</v>
      </c>
      <c r="BF2679" s="139">
        <f>IF(N2679="snížená",J2679,0)</f>
        <v>0</v>
      </c>
      <c r="BG2679" s="139">
        <f>IF(N2679="zákl. přenesená",J2679,0)</f>
        <v>0</v>
      </c>
      <c r="BH2679" s="139">
        <f>IF(N2679="sníž. přenesená",J2679,0)</f>
        <v>0</v>
      </c>
      <c r="BI2679" s="139">
        <f>IF(N2679="nulová",J2679,0)</f>
        <v>0</v>
      </c>
      <c r="BJ2679" s="17" t="s">
        <v>14</v>
      </c>
      <c r="BK2679" s="139">
        <f>ROUND(I2679*H2679,2)</f>
        <v>0</v>
      </c>
      <c r="BL2679" s="17" t="s">
        <v>277</v>
      </c>
      <c r="BM2679" s="138" t="s">
        <v>3857</v>
      </c>
    </row>
    <row r="2680" spans="2:65" s="1" customFormat="1">
      <c r="B2680" s="32"/>
      <c r="D2680" s="140" t="s">
        <v>174</v>
      </c>
      <c r="F2680" s="141" t="s">
        <v>3858</v>
      </c>
      <c r="I2680" s="142"/>
      <c r="L2680" s="32"/>
      <c r="M2680" s="143"/>
      <c r="T2680" s="53"/>
      <c r="AT2680" s="17" t="s">
        <v>174</v>
      </c>
      <c r="AU2680" s="17" t="s">
        <v>84</v>
      </c>
    </row>
    <row r="2681" spans="2:65" s="12" customFormat="1">
      <c r="B2681" s="144"/>
      <c r="D2681" s="145" t="s">
        <v>176</v>
      </c>
      <c r="E2681" s="146" t="s">
        <v>19</v>
      </c>
      <c r="F2681" s="147" t="s">
        <v>3859</v>
      </c>
      <c r="H2681" s="146" t="s">
        <v>19</v>
      </c>
      <c r="I2681" s="148"/>
      <c r="L2681" s="144"/>
      <c r="M2681" s="149"/>
      <c r="T2681" s="150"/>
      <c r="AT2681" s="146" t="s">
        <v>176</v>
      </c>
      <c r="AU2681" s="146" t="s">
        <v>84</v>
      </c>
      <c r="AV2681" s="12" t="s">
        <v>14</v>
      </c>
      <c r="AW2681" s="12" t="s">
        <v>37</v>
      </c>
      <c r="AX2681" s="12" t="s">
        <v>75</v>
      </c>
      <c r="AY2681" s="146" t="s">
        <v>165</v>
      </c>
    </row>
    <row r="2682" spans="2:65" s="13" customFormat="1">
      <c r="B2682" s="151"/>
      <c r="D2682" s="145" t="s">
        <v>176</v>
      </c>
      <c r="E2682" s="152" t="s">
        <v>19</v>
      </c>
      <c r="F2682" s="153" t="s">
        <v>3860</v>
      </c>
      <c r="H2682" s="154">
        <v>2</v>
      </c>
      <c r="I2682" s="155"/>
      <c r="L2682" s="151"/>
      <c r="M2682" s="156"/>
      <c r="T2682" s="157"/>
      <c r="AT2682" s="152" t="s">
        <v>176</v>
      </c>
      <c r="AU2682" s="152" t="s">
        <v>84</v>
      </c>
      <c r="AV2682" s="13" t="s">
        <v>84</v>
      </c>
      <c r="AW2682" s="13" t="s">
        <v>37</v>
      </c>
      <c r="AX2682" s="13" t="s">
        <v>75</v>
      </c>
      <c r="AY2682" s="152" t="s">
        <v>165</v>
      </c>
    </row>
    <row r="2683" spans="2:65" s="14" customFormat="1">
      <c r="B2683" s="158"/>
      <c r="D2683" s="145" t="s">
        <v>176</v>
      </c>
      <c r="E2683" s="159" t="s">
        <v>19</v>
      </c>
      <c r="F2683" s="160" t="s">
        <v>179</v>
      </c>
      <c r="H2683" s="161">
        <v>2</v>
      </c>
      <c r="I2683" s="162"/>
      <c r="L2683" s="158"/>
      <c r="M2683" s="163"/>
      <c r="T2683" s="164"/>
      <c r="AT2683" s="159" t="s">
        <v>176</v>
      </c>
      <c r="AU2683" s="159" t="s">
        <v>84</v>
      </c>
      <c r="AV2683" s="14" t="s">
        <v>172</v>
      </c>
      <c r="AW2683" s="14" t="s">
        <v>37</v>
      </c>
      <c r="AX2683" s="14" t="s">
        <v>14</v>
      </c>
      <c r="AY2683" s="159" t="s">
        <v>165</v>
      </c>
    </row>
    <row r="2684" spans="2:65" s="1" customFormat="1" ht="33" customHeight="1">
      <c r="B2684" s="32"/>
      <c r="C2684" s="127" t="s">
        <v>3861</v>
      </c>
      <c r="D2684" s="127" t="s">
        <v>167</v>
      </c>
      <c r="E2684" s="128" t="s">
        <v>3862</v>
      </c>
      <c r="F2684" s="129" t="s">
        <v>3863</v>
      </c>
      <c r="G2684" s="130" t="s">
        <v>700</v>
      </c>
      <c r="H2684" s="131">
        <v>45.844999999999999</v>
      </c>
      <c r="I2684" s="132"/>
      <c r="J2684" s="133">
        <f>ROUND(I2684*H2684,2)</f>
        <v>0</v>
      </c>
      <c r="K2684" s="129" t="s">
        <v>171</v>
      </c>
      <c r="L2684" s="32"/>
      <c r="M2684" s="134" t="s">
        <v>19</v>
      </c>
      <c r="N2684" s="135" t="s">
        <v>46</v>
      </c>
      <c r="P2684" s="136">
        <f>O2684*H2684</f>
        <v>0</v>
      </c>
      <c r="Q2684" s="136">
        <v>8.1999999999999998E-4</v>
      </c>
      <c r="R2684" s="136">
        <f>Q2684*H2684</f>
        <v>3.7592899999999999E-2</v>
      </c>
      <c r="S2684" s="136">
        <v>0</v>
      </c>
      <c r="T2684" s="137">
        <f>S2684*H2684</f>
        <v>0</v>
      </c>
      <c r="AR2684" s="138" t="s">
        <v>277</v>
      </c>
      <c r="AT2684" s="138" t="s">
        <v>167</v>
      </c>
      <c r="AU2684" s="138" t="s">
        <v>84</v>
      </c>
      <c r="AY2684" s="17" t="s">
        <v>165</v>
      </c>
      <c r="BE2684" s="139">
        <f>IF(N2684="základní",J2684,0)</f>
        <v>0</v>
      </c>
      <c r="BF2684" s="139">
        <f>IF(N2684="snížená",J2684,0)</f>
        <v>0</v>
      </c>
      <c r="BG2684" s="139">
        <f>IF(N2684="zákl. přenesená",J2684,0)</f>
        <v>0</v>
      </c>
      <c r="BH2684" s="139">
        <f>IF(N2684="sníž. přenesená",J2684,0)</f>
        <v>0</v>
      </c>
      <c r="BI2684" s="139">
        <f>IF(N2684="nulová",J2684,0)</f>
        <v>0</v>
      </c>
      <c r="BJ2684" s="17" t="s">
        <v>14</v>
      </c>
      <c r="BK2684" s="139">
        <f>ROUND(I2684*H2684,2)</f>
        <v>0</v>
      </c>
      <c r="BL2684" s="17" t="s">
        <v>277</v>
      </c>
      <c r="BM2684" s="138" t="s">
        <v>3864</v>
      </c>
    </row>
    <row r="2685" spans="2:65" s="1" customFormat="1">
      <c r="B2685" s="32"/>
      <c r="D2685" s="140" t="s">
        <v>174</v>
      </c>
      <c r="F2685" s="141" t="s">
        <v>3865</v>
      </c>
      <c r="I2685" s="142"/>
      <c r="L2685" s="32"/>
      <c r="M2685" s="143"/>
      <c r="T2685" s="53"/>
      <c r="AT2685" s="17" t="s">
        <v>174</v>
      </c>
      <c r="AU2685" s="17" t="s">
        <v>84</v>
      </c>
    </row>
    <row r="2686" spans="2:65" s="12" customFormat="1" ht="20.399999999999999">
      <c r="B2686" s="144"/>
      <c r="D2686" s="145" t="s">
        <v>176</v>
      </c>
      <c r="E2686" s="146" t="s">
        <v>19</v>
      </c>
      <c r="F2686" s="147" t="s">
        <v>3866</v>
      </c>
      <c r="H2686" s="146" t="s">
        <v>19</v>
      </c>
      <c r="I2686" s="148"/>
      <c r="L2686" s="144"/>
      <c r="M2686" s="149"/>
      <c r="T2686" s="150"/>
      <c r="AT2686" s="146" t="s">
        <v>176</v>
      </c>
      <c r="AU2686" s="146" t="s">
        <v>84</v>
      </c>
      <c r="AV2686" s="12" t="s">
        <v>14</v>
      </c>
      <c r="AW2686" s="12" t="s">
        <v>37</v>
      </c>
      <c r="AX2686" s="12" t="s">
        <v>75</v>
      </c>
      <c r="AY2686" s="146" t="s">
        <v>165</v>
      </c>
    </row>
    <row r="2687" spans="2:65" s="13" customFormat="1">
      <c r="B2687" s="151"/>
      <c r="D2687" s="145" t="s">
        <v>176</v>
      </c>
      <c r="E2687" s="152" t="s">
        <v>19</v>
      </c>
      <c r="F2687" s="153" t="s">
        <v>3867</v>
      </c>
      <c r="H2687" s="154">
        <v>19.399999999999999</v>
      </c>
      <c r="I2687" s="155"/>
      <c r="L2687" s="151"/>
      <c r="M2687" s="156"/>
      <c r="T2687" s="157"/>
      <c r="AT2687" s="152" t="s">
        <v>176</v>
      </c>
      <c r="AU2687" s="152" t="s">
        <v>84</v>
      </c>
      <c r="AV2687" s="13" t="s">
        <v>84</v>
      </c>
      <c r="AW2687" s="13" t="s">
        <v>37</v>
      </c>
      <c r="AX2687" s="13" t="s">
        <v>75</v>
      </c>
      <c r="AY2687" s="152" t="s">
        <v>165</v>
      </c>
    </row>
    <row r="2688" spans="2:65" s="12" customFormat="1">
      <c r="B2688" s="144"/>
      <c r="D2688" s="145" t="s">
        <v>176</v>
      </c>
      <c r="E2688" s="146" t="s">
        <v>19</v>
      </c>
      <c r="F2688" s="147" t="s">
        <v>3840</v>
      </c>
      <c r="H2688" s="146" t="s">
        <v>19</v>
      </c>
      <c r="I2688" s="148"/>
      <c r="L2688" s="144"/>
      <c r="M2688" s="149"/>
      <c r="T2688" s="150"/>
      <c r="AT2688" s="146" t="s">
        <v>176</v>
      </c>
      <c r="AU2688" s="146" t="s">
        <v>84</v>
      </c>
      <c r="AV2688" s="12" t="s">
        <v>14</v>
      </c>
      <c r="AW2688" s="12" t="s">
        <v>37</v>
      </c>
      <c r="AX2688" s="12" t="s">
        <v>75</v>
      </c>
      <c r="AY2688" s="146" t="s">
        <v>165</v>
      </c>
    </row>
    <row r="2689" spans="2:65" s="13" customFormat="1">
      <c r="B2689" s="151"/>
      <c r="D2689" s="145" t="s">
        <v>176</v>
      </c>
      <c r="E2689" s="152" t="s">
        <v>19</v>
      </c>
      <c r="F2689" s="153" t="s">
        <v>3868</v>
      </c>
      <c r="H2689" s="154">
        <v>26.445</v>
      </c>
      <c r="I2689" s="155"/>
      <c r="L2689" s="151"/>
      <c r="M2689" s="156"/>
      <c r="T2689" s="157"/>
      <c r="AT2689" s="152" t="s">
        <v>176</v>
      </c>
      <c r="AU2689" s="152" t="s">
        <v>84</v>
      </c>
      <c r="AV2689" s="13" t="s">
        <v>84</v>
      </c>
      <c r="AW2689" s="13" t="s">
        <v>37</v>
      </c>
      <c r="AX2689" s="13" t="s">
        <v>75</v>
      </c>
      <c r="AY2689" s="152" t="s">
        <v>165</v>
      </c>
    </row>
    <row r="2690" spans="2:65" s="14" customFormat="1">
      <c r="B2690" s="158"/>
      <c r="D2690" s="145" t="s">
        <v>176</v>
      </c>
      <c r="E2690" s="159" t="s">
        <v>19</v>
      </c>
      <c r="F2690" s="160" t="s">
        <v>179</v>
      </c>
      <c r="H2690" s="161">
        <v>45.844999999999999</v>
      </c>
      <c r="I2690" s="162"/>
      <c r="L2690" s="158"/>
      <c r="M2690" s="163"/>
      <c r="T2690" s="164"/>
      <c r="AT2690" s="159" t="s">
        <v>176</v>
      </c>
      <c r="AU2690" s="159" t="s">
        <v>84</v>
      </c>
      <c r="AV2690" s="14" t="s">
        <v>172</v>
      </c>
      <c r="AW2690" s="14" t="s">
        <v>37</v>
      </c>
      <c r="AX2690" s="14" t="s">
        <v>14</v>
      </c>
      <c r="AY2690" s="159" t="s">
        <v>165</v>
      </c>
    </row>
    <row r="2691" spans="2:65" s="1" customFormat="1" ht="33" customHeight="1">
      <c r="B2691" s="32"/>
      <c r="C2691" s="127" t="s">
        <v>3869</v>
      </c>
      <c r="D2691" s="127" t="s">
        <v>167</v>
      </c>
      <c r="E2691" s="128" t="s">
        <v>3870</v>
      </c>
      <c r="F2691" s="129" t="s">
        <v>3871</v>
      </c>
      <c r="G2691" s="130" t="s">
        <v>700</v>
      </c>
      <c r="H2691" s="131">
        <v>49.2</v>
      </c>
      <c r="I2691" s="132"/>
      <c r="J2691" s="133">
        <f>ROUND(I2691*H2691,2)</f>
        <v>0</v>
      </c>
      <c r="K2691" s="129" t="s">
        <v>171</v>
      </c>
      <c r="L2691" s="32"/>
      <c r="M2691" s="134" t="s">
        <v>19</v>
      </c>
      <c r="N2691" s="135" t="s">
        <v>46</v>
      </c>
      <c r="P2691" s="136">
        <f>O2691*H2691</f>
        <v>0</v>
      </c>
      <c r="Q2691" s="136">
        <v>9.7999999999999997E-4</v>
      </c>
      <c r="R2691" s="136">
        <f>Q2691*H2691</f>
        <v>4.8216000000000002E-2</v>
      </c>
      <c r="S2691" s="136">
        <v>0</v>
      </c>
      <c r="T2691" s="137">
        <f>S2691*H2691</f>
        <v>0</v>
      </c>
      <c r="AR2691" s="138" t="s">
        <v>277</v>
      </c>
      <c r="AT2691" s="138" t="s">
        <v>167</v>
      </c>
      <c r="AU2691" s="138" t="s">
        <v>84</v>
      </c>
      <c r="AY2691" s="17" t="s">
        <v>165</v>
      </c>
      <c r="BE2691" s="139">
        <f>IF(N2691="základní",J2691,0)</f>
        <v>0</v>
      </c>
      <c r="BF2691" s="139">
        <f>IF(N2691="snížená",J2691,0)</f>
        <v>0</v>
      </c>
      <c r="BG2691" s="139">
        <f>IF(N2691="zákl. přenesená",J2691,0)</f>
        <v>0</v>
      </c>
      <c r="BH2691" s="139">
        <f>IF(N2691="sníž. přenesená",J2691,0)</f>
        <v>0</v>
      </c>
      <c r="BI2691" s="139">
        <f>IF(N2691="nulová",J2691,0)</f>
        <v>0</v>
      </c>
      <c r="BJ2691" s="17" t="s">
        <v>14</v>
      </c>
      <c r="BK2691" s="139">
        <f>ROUND(I2691*H2691,2)</f>
        <v>0</v>
      </c>
      <c r="BL2691" s="17" t="s">
        <v>277</v>
      </c>
      <c r="BM2691" s="138" t="s">
        <v>3872</v>
      </c>
    </row>
    <row r="2692" spans="2:65" s="1" customFormat="1">
      <c r="B2692" s="32"/>
      <c r="D2692" s="140" t="s">
        <v>174</v>
      </c>
      <c r="F2692" s="141" t="s">
        <v>3873</v>
      </c>
      <c r="I2692" s="142"/>
      <c r="L2692" s="32"/>
      <c r="M2692" s="143"/>
      <c r="T2692" s="53"/>
      <c r="AT2692" s="17" t="s">
        <v>174</v>
      </c>
      <c r="AU2692" s="17" t="s">
        <v>84</v>
      </c>
    </row>
    <row r="2693" spans="2:65" s="12" customFormat="1" ht="20.399999999999999">
      <c r="B2693" s="144"/>
      <c r="D2693" s="145" t="s">
        <v>176</v>
      </c>
      <c r="E2693" s="146" t="s">
        <v>19</v>
      </c>
      <c r="F2693" s="147" t="s">
        <v>3874</v>
      </c>
      <c r="H2693" s="146" t="s">
        <v>19</v>
      </c>
      <c r="I2693" s="148"/>
      <c r="L2693" s="144"/>
      <c r="M2693" s="149"/>
      <c r="T2693" s="150"/>
      <c r="AT2693" s="146" t="s">
        <v>176</v>
      </c>
      <c r="AU2693" s="146" t="s">
        <v>84</v>
      </c>
      <c r="AV2693" s="12" t="s">
        <v>14</v>
      </c>
      <c r="AW2693" s="12" t="s">
        <v>37</v>
      </c>
      <c r="AX2693" s="12" t="s">
        <v>75</v>
      </c>
      <c r="AY2693" s="146" t="s">
        <v>165</v>
      </c>
    </row>
    <row r="2694" spans="2:65" s="13" customFormat="1">
      <c r="B2694" s="151"/>
      <c r="D2694" s="145" t="s">
        <v>176</v>
      </c>
      <c r="E2694" s="152" t="s">
        <v>19</v>
      </c>
      <c r="F2694" s="153" t="s">
        <v>3875</v>
      </c>
      <c r="H2694" s="154">
        <v>49.2</v>
      </c>
      <c r="I2694" s="155"/>
      <c r="L2694" s="151"/>
      <c r="M2694" s="156"/>
      <c r="T2694" s="157"/>
      <c r="AT2694" s="152" t="s">
        <v>176</v>
      </c>
      <c r="AU2694" s="152" t="s">
        <v>84</v>
      </c>
      <c r="AV2694" s="13" t="s">
        <v>84</v>
      </c>
      <c r="AW2694" s="13" t="s">
        <v>37</v>
      </c>
      <c r="AX2694" s="13" t="s">
        <v>75</v>
      </c>
      <c r="AY2694" s="152" t="s">
        <v>165</v>
      </c>
    </row>
    <row r="2695" spans="2:65" s="14" customFormat="1">
      <c r="B2695" s="158"/>
      <c r="D2695" s="145" t="s">
        <v>176</v>
      </c>
      <c r="E2695" s="159" t="s">
        <v>19</v>
      </c>
      <c r="F2695" s="160" t="s">
        <v>179</v>
      </c>
      <c r="H2695" s="161">
        <v>49.2</v>
      </c>
      <c r="I2695" s="162"/>
      <c r="L2695" s="158"/>
      <c r="M2695" s="163"/>
      <c r="T2695" s="164"/>
      <c r="AT2695" s="159" t="s">
        <v>176</v>
      </c>
      <c r="AU2695" s="159" t="s">
        <v>84</v>
      </c>
      <c r="AV2695" s="14" t="s">
        <v>172</v>
      </c>
      <c r="AW2695" s="14" t="s">
        <v>37</v>
      </c>
      <c r="AX2695" s="14" t="s">
        <v>14</v>
      </c>
      <c r="AY2695" s="159" t="s">
        <v>165</v>
      </c>
    </row>
    <row r="2696" spans="2:65" s="1" customFormat="1" ht="37.950000000000003" customHeight="1">
      <c r="B2696" s="32"/>
      <c r="C2696" s="127" t="s">
        <v>3876</v>
      </c>
      <c r="D2696" s="127" t="s">
        <v>167</v>
      </c>
      <c r="E2696" s="128" t="s">
        <v>3877</v>
      </c>
      <c r="F2696" s="129" t="s">
        <v>3878</v>
      </c>
      <c r="G2696" s="130" t="s">
        <v>170</v>
      </c>
      <c r="H2696" s="131">
        <v>2.4</v>
      </c>
      <c r="I2696" s="132"/>
      <c r="J2696" s="133">
        <f>ROUND(I2696*H2696,2)</f>
        <v>0</v>
      </c>
      <c r="K2696" s="129" t="s">
        <v>171</v>
      </c>
      <c r="L2696" s="32"/>
      <c r="M2696" s="134" t="s">
        <v>19</v>
      </c>
      <c r="N2696" s="135" t="s">
        <v>46</v>
      </c>
      <c r="P2696" s="136">
        <f>O2696*H2696</f>
        <v>0</v>
      </c>
      <c r="Q2696" s="136">
        <v>2.16E-3</v>
      </c>
      <c r="R2696" s="136">
        <f>Q2696*H2696</f>
        <v>5.1840000000000002E-3</v>
      </c>
      <c r="S2696" s="136">
        <v>0</v>
      </c>
      <c r="T2696" s="137">
        <f>S2696*H2696</f>
        <v>0</v>
      </c>
      <c r="AR2696" s="138" t="s">
        <v>277</v>
      </c>
      <c r="AT2696" s="138" t="s">
        <v>167</v>
      </c>
      <c r="AU2696" s="138" t="s">
        <v>84</v>
      </c>
      <c r="AY2696" s="17" t="s">
        <v>165</v>
      </c>
      <c r="BE2696" s="139">
        <f>IF(N2696="základní",J2696,0)</f>
        <v>0</v>
      </c>
      <c r="BF2696" s="139">
        <f>IF(N2696="snížená",J2696,0)</f>
        <v>0</v>
      </c>
      <c r="BG2696" s="139">
        <f>IF(N2696="zákl. přenesená",J2696,0)</f>
        <v>0</v>
      </c>
      <c r="BH2696" s="139">
        <f>IF(N2696="sníž. přenesená",J2696,0)</f>
        <v>0</v>
      </c>
      <c r="BI2696" s="139">
        <f>IF(N2696="nulová",J2696,0)</f>
        <v>0</v>
      </c>
      <c r="BJ2696" s="17" t="s">
        <v>14</v>
      </c>
      <c r="BK2696" s="139">
        <f>ROUND(I2696*H2696,2)</f>
        <v>0</v>
      </c>
      <c r="BL2696" s="17" t="s">
        <v>277</v>
      </c>
      <c r="BM2696" s="138" t="s">
        <v>3879</v>
      </c>
    </row>
    <row r="2697" spans="2:65" s="1" customFormat="1">
      <c r="B2697" s="32"/>
      <c r="D2697" s="140" t="s">
        <v>174</v>
      </c>
      <c r="F2697" s="141" t="s">
        <v>3880</v>
      </c>
      <c r="I2697" s="142"/>
      <c r="L2697" s="32"/>
      <c r="M2697" s="143"/>
      <c r="T2697" s="53"/>
      <c r="AT2697" s="17" t="s">
        <v>174</v>
      </c>
      <c r="AU2697" s="17" t="s">
        <v>84</v>
      </c>
    </row>
    <row r="2698" spans="2:65" s="12" customFormat="1" ht="20.399999999999999">
      <c r="B2698" s="144"/>
      <c r="D2698" s="145" t="s">
        <v>176</v>
      </c>
      <c r="E2698" s="146" t="s">
        <v>19</v>
      </c>
      <c r="F2698" s="147" t="s">
        <v>3881</v>
      </c>
      <c r="H2698" s="146" t="s">
        <v>19</v>
      </c>
      <c r="I2698" s="148"/>
      <c r="L2698" s="144"/>
      <c r="M2698" s="149"/>
      <c r="T2698" s="150"/>
      <c r="AT2698" s="146" t="s">
        <v>176</v>
      </c>
      <c r="AU2698" s="146" t="s">
        <v>84</v>
      </c>
      <c r="AV2698" s="12" t="s">
        <v>14</v>
      </c>
      <c r="AW2698" s="12" t="s">
        <v>37</v>
      </c>
      <c r="AX2698" s="12" t="s">
        <v>75</v>
      </c>
      <c r="AY2698" s="146" t="s">
        <v>165</v>
      </c>
    </row>
    <row r="2699" spans="2:65" s="13" customFormat="1">
      <c r="B2699" s="151"/>
      <c r="D2699" s="145" t="s">
        <v>176</v>
      </c>
      <c r="E2699" s="152" t="s">
        <v>19</v>
      </c>
      <c r="F2699" s="153" t="s">
        <v>3882</v>
      </c>
      <c r="H2699" s="154">
        <v>2.4</v>
      </c>
      <c r="I2699" s="155"/>
      <c r="L2699" s="151"/>
      <c r="M2699" s="156"/>
      <c r="T2699" s="157"/>
      <c r="AT2699" s="152" t="s">
        <v>176</v>
      </c>
      <c r="AU2699" s="152" t="s">
        <v>84</v>
      </c>
      <c r="AV2699" s="13" t="s">
        <v>84</v>
      </c>
      <c r="AW2699" s="13" t="s">
        <v>37</v>
      </c>
      <c r="AX2699" s="13" t="s">
        <v>75</v>
      </c>
      <c r="AY2699" s="152" t="s">
        <v>165</v>
      </c>
    </row>
    <row r="2700" spans="2:65" s="14" customFormat="1">
      <c r="B2700" s="158"/>
      <c r="D2700" s="145" t="s">
        <v>176</v>
      </c>
      <c r="E2700" s="159" t="s">
        <v>19</v>
      </c>
      <c r="F2700" s="160" t="s">
        <v>179</v>
      </c>
      <c r="H2700" s="161">
        <v>2.4</v>
      </c>
      <c r="I2700" s="162"/>
      <c r="L2700" s="158"/>
      <c r="M2700" s="163"/>
      <c r="T2700" s="164"/>
      <c r="AT2700" s="159" t="s">
        <v>176</v>
      </c>
      <c r="AU2700" s="159" t="s">
        <v>84</v>
      </c>
      <c r="AV2700" s="14" t="s">
        <v>172</v>
      </c>
      <c r="AW2700" s="14" t="s">
        <v>37</v>
      </c>
      <c r="AX2700" s="14" t="s">
        <v>14</v>
      </c>
      <c r="AY2700" s="159" t="s">
        <v>165</v>
      </c>
    </row>
    <row r="2701" spans="2:65" s="1" customFormat="1" ht="37.950000000000003" customHeight="1">
      <c r="B2701" s="32"/>
      <c r="C2701" s="127" t="s">
        <v>3883</v>
      </c>
      <c r="D2701" s="127" t="s">
        <v>167</v>
      </c>
      <c r="E2701" s="128" t="s">
        <v>3884</v>
      </c>
      <c r="F2701" s="129" t="s">
        <v>3885</v>
      </c>
      <c r="G2701" s="130" t="s">
        <v>700</v>
      </c>
      <c r="H2701" s="131">
        <v>65.17</v>
      </c>
      <c r="I2701" s="132"/>
      <c r="J2701" s="133">
        <f>ROUND(I2701*H2701,2)</f>
        <v>0</v>
      </c>
      <c r="K2701" s="129" t="s">
        <v>171</v>
      </c>
      <c r="L2701" s="32"/>
      <c r="M2701" s="134" t="s">
        <v>19</v>
      </c>
      <c r="N2701" s="135" t="s">
        <v>46</v>
      </c>
      <c r="P2701" s="136">
        <f>O2701*H2701</f>
        <v>0</v>
      </c>
      <c r="Q2701" s="136">
        <v>5.4000000000000001E-4</v>
      </c>
      <c r="R2701" s="136">
        <f>Q2701*H2701</f>
        <v>3.5191800000000002E-2</v>
      </c>
      <c r="S2701" s="136">
        <v>0</v>
      </c>
      <c r="T2701" s="137">
        <f>S2701*H2701</f>
        <v>0</v>
      </c>
      <c r="AR2701" s="138" t="s">
        <v>277</v>
      </c>
      <c r="AT2701" s="138" t="s">
        <v>167</v>
      </c>
      <c r="AU2701" s="138" t="s">
        <v>84</v>
      </c>
      <c r="AY2701" s="17" t="s">
        <v>165</v>
      </c>
      <c r="BE2701" s="139">
        <f>IF(N2701="základní",J2701,0)</f>
        <v>0</v>
      </c>
      <c r="BF2701" s="139">
        <f>IF(N2701="snížená",J2701,0)</f>
        <v>0</v>
      </c>
      <c r="BG2701" s="139">
        <f>IF(N2701="zákl. přenesená",J2701,0)</f>
        <v>0</v>
      </c>
      <c r="BH2701" s="139">
        <f>IF(N2701="sníž. přenesená",J2701,0)</f>
        <v>0</v>
      </c>
      <c r="BI2701" s="139">
        <f>IF(N2701="nulová",J2701,0)</f>
        <v>0</v>
      </c>
      <c r="BJ2701" s="17" t="s">
        <v>14</v>
      </c>
      <c r="BK2701" s="139">
        <f>ROUND(I2701*H2701,2)</f>
        <v>0</v>
      </c>
      <c r="BL2701" s="17" t="s">
        <v>277</v>
      </c>
      <c r="BM2701" s="138" t="s">
        <v>3886</v>
      </c>
    </row>
    <row r="2702" spans="2:65" s="1" customFormat="1">
      <c r="B2702" s="32"/>
      <c r="D2702" s="140" t="s">
        <v>174</v>
      </c>
      <c r="F2702" s="141" t="s">
        <v>3887</v>
      </c>
      <c r="I2702" s="142"/>
      <c r="L2702" s="32"/>
      <c r="M2702" s="143"/>
      <c r="T2702" s="53"/>
      <c r="AT2702" s="17" t="s">
        <v>174</v>
      </c>
      <c r="AU2702" s="17" t="s">
        <v>84</v>
      </c>
    </row>
    <row r="2703" spans="2:65" s="12" customFormat="1">
      <c r="B2703" s="144"/>
      <c r="D2703" s="145" t="s">
        <v>176</v>
      </c>
      <c r="E2703" s="146" t="s">
        <v>19</v>
      </c>
      <c r="F2703" s="147" t="s">
        <v>3888</v>
      </c>
      <c r="H2703" s="146" t="s">
        <v>19</v>
      </c>
      <c r="I2703" s="148"/>
      <c r="L2703" s="144"/>
      <c r="M2703" s="149"/>
      <c r="T2703" s="150"/>
      <c r="AT2703" s="146" t="s">
        <v>176</v>
      </c>
      <c r="AU2703" s="146" t="s">
        <v>84</v>
      </c>
      <c r="AV2703" s="12" t="s">
        <v>14</v>
      </c>
      <c r="AW2703" s="12" t="s">
        <v>37</v>
      </c>
      <c r="AX2703" s="12" t="s">
        <v>75</v>
      </c>
      <c r="AY2703" s="146" t="s">
        <v>165</v>
      </c>
    </row>
    <row r="2704" spans="2:65" s="13" customFormat="1">
      <c r="B2704" s="151"/>
      <c r="D2704" s="145" t="s">
        <v>176</v>
      </c>
      <c r="E2704" s="152" t="s">
        <v>19</v>
      </c>
      <c r="F2704" s="153" t="s">
        <v>3889</v>
      </c>
      <c r="H2704" s="154">
        <v>41.12</v>
      </c>
      <c r="I2704" s="155"/>
      <c r="L2704" s="151"/>
      <c r="M2704" s="156"/>
      <c r="T2704" s="157"/>
      <c r="AT2704" s="152" t="s">
        <v>176</v>
      </c>
      <c r="AU2704" s="152" t="s">
        <v>84</v>
      </c>
      <c r="AV2704" s="13" t="s">
        <v>84</v>
      </c>
      <c r="AW2704" s="13" t="s">
        <v>37</v>
      </c>
      <c r="AX2704" s="13" t="s">
        <v>75</v>
      </c>
      <c r="AY2704" s="152" t="s">
        <v>165</v>
      </c>
    </row>
    <row r="2705" spans="2:65" s="12" customFormat="1">
      <c r="B2705" s="144"/>
      <c r="D2705" s="145" t="s">
        <v>176</v>
      </c>
      <c r="E2705" s="146" t="s">
        <v>19</v>
      </c>
      <c r="F2705" s="147" t="s">
        <v>3890</v>
      </c>
      <c r="H2705" s="146" t="s">
        <v>19</v>
      </c>
      <c r="I2705" s="148"/>
      <c r="L2705" s="144"/>
      <c r="M2705" s="149"/>
      <c r="T2705" s="150"/>
      <c r="AT2705" s="146" t="s">
        <v>176</v>
      </c>
      <c r="AU2705" s="146" t="s">
        <v>84</v>
      </c>
      <c r="AV2705" s="12" t="s">
        <v>14</v>
      </c>
      <c r="AW2705" s="12" t="s">
        <v>37</v>
      </c>
      <c r="AX2705" s="12" t="s">
        <v>75</v>
      </c>
      <c r="AY2705" s="146" t="s">
        <v>165</v>
      </c>
    </row>
    <row r="2706" spans="2:65" s="13" customFormat="1">
      <c r="B2706" s="151"/>
      <c r="D2706" s="145" t="s">
        <v>176</v>
      </c>
      <c r="E2706" s="152" t="s">
        <v>19</v>
      </c>
      <c r="F2706" s="153" t="s">
        <v>3839</v>
      </c>
      <c r="H2706" s="154">
        <v>20.56</v>
      </c>
      <c r="I2706" s="155"/>
      <c r="L2706" s="151"/>
      <c r="M2706" s="156"/>
      <c r="T2706" s="157"/>
      <c r="AT2706" s="152" t="s">
        <v>176</v>
      </c>
      <c r="AU2706" s="152" t="s">
        <v>84</v>
      </c>
      <c r="AV2706" s="13" t="s">
        <v>84</v>
      </c>
      <c r="AW2706" s="13" t="s">
        <v>37</v>
      </c>
      <c r="AX2706" s="13" t="s">
        <v>75</v>
      </c>
      <c r="AY2706" s="152" t="s">
        <v>165</v>
      </c>
    </row>
    <row r="2707" spans="2:65" s="12" customFormat="1">
      <c r="B2707" s="144"/>
      <c r="D2707" s="145" t="s">
        <v>176</v>
      </c>
      <c r="E2707" s="146" t="s">
        <v>19</v>
      </c>
      <c r="F2707" s="147" t="s">
        <v>3891</v>
      </c>
      <c r="H2707" s="146" t="s">
        <v>19</v>
      </c>
      <c r="I2707" s="148"/>
      <c r="L2707" s="144"/>
      <c r="M2707" s="149"/>
      <c r="T2707" s="150"/>
      <c r="AT2707" s="146" t="s">
        <v>176</v>
      </c>
      <c r="AU2707" s="146" t="s">
        <v>84</v>
      </c>
      <c r="AV2707" s="12" t="s">
        <v>14</v>
      </c>
      <c r="AW2707" s="12" t="s">
        <v>37</v>
      </c>
      <c r="AX2707" s="12" t="s">
        <v>75</v>
      </c>
      <c r="AY2707" s="146" t="s">
        <v>165</v>
      </c>
    </row>
    <row r="2708" spans="2:65" s="13" customFormat="1">
      <c r="B2708" s="151"/>
      <c r="D2708" s="145" t="s">
        <v>176</v>
      </c>
      <c r="E2708" s="152" t="s">
        <v>19</v>
      </c>
      <c r="F2708" s="153" t="s">
        <v>3892</v>
      </c>
      <c r="H2708" s="154">
        <v>3.49</v>
      </c>
      <c r="I2708" s="155"/>
      <c r="L2708" s="151"/>
      <c r="M2708" s="156"/>
      <c r="T2708" s="157"/>
      <c r="AT2708" s="152" t="s">
        <v>176</v>
      </c>
      <c r="AU2708" s="152" t="s">
        <v>84</v>
      </c>
      <c r="AV2708" s="13" t="s">
        <v>84</v>
      </c>
      <c r="AW2708" s="13" t="s">
        <v>37</v>
      </c>
      <c r="AX2708" s="13" t="s">
        <v>75</v>
      </c>
      <c r="AY2708" s="152" t="s">
        <v>165</v>
      </c>
    </row>
    <row r="2709" spans="2:65" s="14" customFormat="1">
      <c r="B2709" s="158"/>
      <c r="D2709" s="145" t="s">
        <v>176</v>
      </c>
      <c r="E2709" s="159" t="s">
        <v>19</v>
      </c>
      <c r="F2709" s="160" t="s">
        <v>179</v>
      </c>
      <c r="H2709" s="161">
        <v>65.17</v>
      </c>
      <c r="I2709" s="162"/>
      <c r="L2709" s="158"/>
      <c r="M2709" s="163"/>
      <c r="T2709" s="164"/>
      <c r="AT2709" s="159" t="s">
        <v>176</v>
      </c>
      <c r="AU2709" s="159" t="s">
        <v>84</v>
      </c>
      <c r="AV2709" s="14" t="s">
        <v>172</v>
      </c>
      <c r="AW2709" s="14" t="s">
        <v>37</v>
      </c>
      <c r="AX2709" s="14" t="s">
        <v>14</v>
      </c>
      <c r="AY2709" s="159" t="s">
        <v>165</v>
      </c>
    </row>
    <row r="2710" spans="2:65" s="1" customFormat="1" ht="37.950000000000003" customHeight="1">
      <c r="B2710" s="32"/>
      <c r="C2710" s="127" t="s">
        <v>3893</v>
      </c>
      <c r="D2710" s="127" t="s">
        <v>167</v>
      </c>
      <c r="E2710" s="128" t="s">
        <v>3894</v>
      </c>
      <c r="F2710" s="129" t="s">
        <v>3895</v>
      </c>
      <c r="G2710" s="130" t="s">
        <v>700</v>
      </c>
      <c r="H2710" s="131">
        <v>20.64</v>
      </c>
      <c r="I2710" s="132"/>
      <c r="J2710" s="133">
        <f>ROUND(I2710*H2710,2)</f>
        <v>0</v>
      </c>
      <c r="K2710" s="129" t="s">
        <v>171</v>
      </c>
      <c r="L2710" s="32"/>
      <c r="M2710" s="134" t="s">
        <v>19</v>
      </c>
      <c r="N2710" s="135" t="s">
        <v>46</v>
      </c>
      <c r="P2710" s="136">
        <f>O2710*H2710</f>
        <v>0</v>
      </c>
      <c r="Q2710" s="136">
        <v>6.4999999999999997E-4</v>
      </c>
      <c r="R2710" s="136">
        <f>Q2710*H2710</f>
        <v>1.3415999999999999E-2</v>
      </c>
      <c r="S2710" s="136">
        <v>0</v>
      </c>
      <c r="T2710" s="137">
        <f>S2710*H2710</f>
        <v>0</v>
      </c>
      <c r="AR2710" s="138" t="s">
        <v>277</v>
      </c>
      <c r="AT2710" s="138" t="s">
        <v>167</v>
      </c>
      <c r="AU2710" s="138" t="s">
        <v>84</v>
      </c>
      <c r="AY2710" s="17" t="s">
        <v>165</v>
      </c>
      <c r="BE2710" s="139">
        <f>IF(N2710="základní",J2710,0)</f>
        <v>0</v>
      </c>
      <c r="BF2710" s="139">
        <f>IF(N2710="snížená",J2710,0)</f>
        <v>0</v>
      </c>
      <c r="BG2710" s="139">
        <f>IF(N2710="zákl. přenesená",J2710,0)</f>
        <v>0</v>
      </c>
      <c r="BH2710" s="139">
        <f>IF(N2710="sníž. přenesená",J2710,0)</f>
        <v>0</v>
      </c>
      <c r="BI2710" s="139">
        <f>IF(N2710="nulová",J2710,0)</f>
        <v>0</v>
      </c>
      <c r="BJ2710" s="17" t="s">
        <v>14</v>
      </c>
      <c r="BK2710" s="139">
        <f>ROUND(I2710*H2710,2)</f>
        <v>0</v>
      </c>
      <c r="BL2710" s="17" t="s">
        <v>277</v>
      </c>
      <c r="BM2710" s="138" t="s">
        <v>3896</v>
      </c>
    </row>
    <row r="2711" spans="2:65" s="1" customFormat="1">
      <c r="B2711" s="32"/>
      <c r="D2711" s="140" t="s">
        <v>174</v>
      </c>
      <c r="F2711" s="141" t="s">
        <v>3897</v>
      </c>
      <c r="I2711" s="142"/>
      <c r="L2711" s="32"/>
      <c r="M2711" s="143"/>
      <c r="T2711" s="53"/>
      <c r="AT2711" s="17" t="s">
        <v>174</v>
      </c>
      <c r="AU2711" s="17" t="s">
        <v>84</v>
      </c>
    </row>
    <row r="2712" spans="2:65" s="12" customFormat="1">
      <c r="B2712" s="144"/>
      <c r="D2712" s="145" t="s">
        <v>176</v>
      </c>
      <c r="E2712" s="146" t="s">
        <v>19</v>
      </c>
      <c r="F2712" s="147" t="s">
        <v>3898</v>
      </c>
      <c r="H2712" s="146" t="s">
        <v>19</v>
      </c>
      <c r="I2712" s="148"/>
      <c r="L2712" s="144"/>
      <c r="M2712" s="149"/>
      <c r="T2712" s="150"/>
      <c r="AT2712" s="146" t="s">
        <v>176</v>
      </c>
      <c r="AU2712" s="146" t="s">
        <v>84</v>
      </c>
      <c r="AV2712" s="12" t="s">
        <v>14</v>
      </c>
      <c r="AW2712" s="12" t="s">
        <v>37</v>
      </c>
      <c r="AX2712" s="12" t="s">
        <v>75</v>
      </c>
      <c r="AY2712" s="146" t="s">
        <v>165</v>
      </c>
    </row>
    <row r="2713" spans="2:65" s="13" customFormat="1">
      <c r="B2713" s="151"/>
      <c r="D2713" s="145" t="s">
        <v>176</v>
      </c>
      <c r="E2713" s="152" t="s">
        <v>19</v>
      </c>
      <c r="F2713" s="153" t="s">
        <v>3899</v>
      </c>
      <c r="H2713" s="154">
        <v>20.64</v>
      </c>
      <c r="I2713" s="155"/>
      <c r="L2713" s="151"/>
      <c r="M2713" s="156"/>
      <c r="T2713" s="157"/>
      <c r="AT2713" s="152" t="s">
        <v>176</v>
      </c>
      <c r="AU2713" s="152" t="s">
        <v>84</v>
      </c>
      <c r="AV2713" s="13" t="s">
        <v>84</v>
      </c>
      <c r="AW2713" s="13" t="s">
        <v>37</v>
      </c>
      <c r="AX2713" s="13" t="s">
        <v>75</v>
      </c>
      <c r="AY2713" s="152" t="s">
        <v>165</v>
      </c>
    </row>
    <row r="2714" spans="2:65" s="14" customFormat="1">
      <c r="B2714" s="158"/>
      <c r="D2714" s="145" t="s">
        <v>176</v>
      </c>
      <c r="E2714" s="159" t="s">
        <v>19</v>
      </c>
      <c r="F2714" s="160" t="s">
        <v>179</v>
      </c>
      <c r="H2714" s="161">
        <v>20.64</v>
      </c>
      <c r="I2714" s="162"/>
      <c r="L2714" s="158"/>
      <c r="M2714" s="163"/>
      <c r="T2714" s="164"/>
      <c r="AT2714" s="159" t="s">
        <v>176</v>
      </c>
      <c r="AU2714" s="159" t="s">
        <v>84</v>
      </c>
      <c r="AV2714" s="14" t="s">
        <v>172</v>
      </c>
      <c r="AW2714" s="14" t="s">
        <v>37</v>
      </c>
      <c r="AX2714" s="14" t="s">
        <v>14</v>
      </c>
      <c r="AY2714" s="159" t="s">
        <v>165</v>
      </c>
    </row>
    <row r="2715" spans="2:65" s="1" customFormat="1" ht="49.2" customHeight="1">
      <c r="B2715" s="32"/>
      <c r="C2715" s="127" t="s">
        <v>3900</v>
      </c>
      <c r="D2715" s="127" t="s">
        <v>167</v>
      </c>
      <c r="E2715" s="128" t="s">
        <v>3901</v>
      </c>
      <c r="F2715" s="129" t="s">
        <v>3902</v>
      </c>
      <c r="G2715" s="130" t="s">
        <v>307</v>
      </c>
      <c r="H2715" s="131">
        <v>0.27900000000000003</v>
      </c>
      <c r="I2715" s="132"/>
      <c r="J2715" s="133">
        <f>ROUND(I2715*H2715,2)</f>
        <v>0</v>
      </c>
      <c r="K2715" s="129" t="s">
        <v>171</v>
      </c>
      <c r="L2715" s="32"/>
      <c r="M2715" s="134" t="s">
        <v>19</v>
      </c>
      <c r="N2715" s="135" t="s">
        <v>46</v>
      </c>
      <c r="P2715" s="136">
        <f>O2715*H2715</f>
        <v>0</v>
      </c>
      <c r="Q2715" s="136">
        <v>0</v>
      </c>
      <c r="R2715" s="136">
        <f>Q2715*H2715</f>
        <v>0</v>
      </c>
      <c r="S2715" s="136">
        <v>0</v>
      </c>
      <c r="T2715" s="137">
        <f>S2715*H2715</f>
        <v>0</v>
      </c>
      <c r="AR2715" s="138" t="s">
        <v>277</v>
      </c>
      <c r="AT2715" s="138" t="s">
        <v>167</v>
      </c>
      <c r="AU2715" s="138" t="s">
        <v>84</v>
      </c>
      <c r="AY2715" s="17" t="s">
        <v>165</v>
      </c>
      <c r="BE2715" s="139">
        <f>IF(N2715="základní",J2715,0)</f>
        <v>0</v>
      </c>
      <c r="BF2715" s="139">
        <f>IF(N2715="snížená",J2715,0)</f>
        <v>0</v>
      </c>
      <c r="BG2715" s="139">
        <f>IF(N2715="zákl. přenesená",J2715,0)</f>
        <v>0</v>
      </c>
      <c r="BH2715" s="139">
        <f>IF(N2715="sníž. přenesená",J2715,0)</f>
        <v>0</v>
      </c>
      <c r="BI2715" s="139">
        <f>IF(N2715="nulová",J2715,0)</f>
        <v>0</v>
      </c>
      <c r="BJ2715" s="17" t="s">
        <v>14</v>
      </c>
      <c r="BK2715" s="139">
        <f>ROUND(I2715*H2715,2)</f>
        <v>0</v>
      </c>
      <c r="BL2715" s="17" t="s">
        <v>277</v>
      </c>
      <c r="BM2715" s="138" t="s">
        <v>3903</v>
      </c>
    </row>
    <row r="2716" spans="2:65" s="1" customFormat="1">
      <c r="B2716" s="32"/>
      <c r="D2716" s="140" t="s">
        <v>174</v>
      </c>
      <c r="F2716" s="141" t="s">
        <v>3904</v>
      </c>
      <c r="I2716" s="142"/>
      <c r="L2716" s="32"/>
      <c r="M2716" s="143"/>
      <c r="T2716" s="53"/>
      <c r="AT2716" s="17" t="s">
        <v>174</v>
      </c>
      <c r="AU2716" s="17" t="s">
        <v>84</v>
      </c>
    </row>
    <row r="2717" spans="2:65" s="11" customFormat="1" ht="22.95" customHeight="1">
      <c r="B2717" s="115"/>
      <c r="D2717" s="116" t="s">
        <v>74</v>
      </c>
      <c r="E2717" s="125" t="s">
        <v>3905</v>
      </c>
      <c r="F2717" s="125" t="s">
        <v>3906</v>
      </c>
      <c r="I2717" s="118"/>
      <c r="J2717" s="126">
        <f>BK2717</f>
        <v>0</v>
      </c>
      <c r="L2717" s="115"/>
      <c r="M2717" s="120"/>
      <c r="P2717" s="121">
        <f>SUM(P2718:P2726)</f>
        <v>0</v>
      </c>
      <c r="R2717" s="121">
        <f>SUM(R2718:R2726)</f>
        <v>6.5100000000000002E-3</v>
      </c>
      <c r="T2717" s="122">
        <f>SUM(T2718:T2726)</f>
        <v>5.2500000000000003E-3</v>
      </c>
      <c r="AR2717" s="116" t="s">
        <v>84</v>
      </c>
      <c r="AT2717" s="123" t="s">
        <v>74</v>
      </c>
      <c r="AU2717" s="123" t="s">
        <v>14</v>
      </c>
      <c r="AY2717" s="116" t="s">
        <v>165</v>
      </c>
      <c r="BK2717" s="124">
        <f>SUM(BK2718:BK2726)</f>
        <v>0</v>
      </c>
    </row>
    <row r="2718" spans="2:65" s="1" customFormat="1" ht="16.5" customHeight="1">
      <c r="B2718" s="32"/>
      <c r="C2718" s="127" t="s">
        <v>3907</v>
      </c>
      <c r="D2718" s="127" t="s">
        <v>167</v>
      </c>
      <c r="E2718" s="128" t="s">
        <v>3908</v>
      </c>
      <c r="F2718" s="129" t="s">
        <v>3909</v>
      </c>
      <c r="G2718" s="130" t="s">
        <v>170</v>
      </c>
      <c r="H2718" s="131">
        <v>10.5</v>
      </c>
      <c r="I2718" s="132"/>
      <c r="J2718" s="133">
        <f>ROUND(I2718*H2718,2)</f>
        <v>0</v>
      </c>
      <c r="K2718" s="129" t="s">
        <v>171</v>
      </c>
      <c r="L2718" s="32"/>
      <c r="M2718" s="134" t="s">
        <v>19</v>
      </c>
      <c r="N2718" s="135" t="s">
        <v>46</v>
      </c>
      <c r="P2718" s="136">
        <f>O2718*H2718</f>
        <v>0</v>
      </c>
      <c r="Q2718" s="136">
        <v>6.9999999999999994E-5</v>
      </c>
      <c r="R2718" s="136">
        <f>Q2718*H2718</f>
        <v>7.3499999999999998E-4</v>
      </c>
      <c r="S2718" s="136">
        <v>5.0000000000000001E-4</v>
      </c>
      <c r="T2718" s="137">
        <f>S2718*H2718</f>
        <v>5.2500000000000003E-3</v>
      </c>
      <c r="AR2718" s="138" t="s">
        <v>277</v>
      </c>
      <c r="AT2718" s="138" t="s">
        <v>167</v>
      </c>
      <c r="AU2718" s="138" t="s">
        <v>84</v>
      </c>
      <c r="AY2718" s="17" t="s">
        <v>165</v>
      </c>
      <c r="BE2718" s="139">
        <f>IF(N2718="základní",J2718,0)</f>
        <v>0</v>
      </c>
      <c r="BF2718" s="139">
        <f>IF(N2718="snížená",J2718,0)</f>
        <v>0</v>
      </c>
      <c r="BG2718" s="139">
        <f>IF(N2718="zákl. přenesená",J2718,0)</f>
        <v>0</v>
      </c>
      <c r="BH2718" s="139">
        <f>IF(N2718="sníž. přenesená",J2718,0)</f>
        <v>0</v>
      </c>
      <c r="BI2718" s="139">
        <f>IF(N2718="nulová",J2718,0)</f>
        <v>0</v>
      </c>
      <c r="BJ2718" s="17" t="s">
        <v>14</v>
      </c>
      <c r="BK2718" s="139">
        <f>ROUND(I2718*H2718,2)</f>
        <v>0</v>
      </c>
      <c r="BL2718" s="17" t="s">
        <v>277</v>
      </c>
      <c r="BM2718" s="138" t="s">
        <v>3910</v>
      </c>
    </row>
    <row r="2719" spans="2:65" s="1" customFormat="1">
      <c r="B2719" s="32"/>
      <c r="D2719" s="140" t="s">
        <v>174</v>
      </c>
      <c r="F2719" s="141" t="s">
        <v>3911</v>
      </c>
      <c r="I2719" s="142"/>
      <c r="L2719" s="32"/>
      <c r="M2719" s="143"/>
      <c r="T2719" s="53"/>
      <c r="AT2719" s="17" t="s">
        <v>174</v>
      </c>
      <c r="AU2719" s="17" t="s">
        <v>84</v>
      </c>
    </row>
    <row r="2720" spans="2:65" s="12" customFormat="1">
      <c r="B2720" s="144"/>
      <c r="D2720" s="145" t="s">
        <v>176</v>
      </c>
      <c r="E2720" s="146" t="s">
        <v>19</v>
      </c>
      <c r="F2720" s="147" t="s">
        <v>1646</v>
      </c>
      <c r="H2720" s="146" t="s">
        <v>19</v>
      </c>
      <c r="I2720" s="148"/>
      <c r="L2720" s="144"/>
      <c r="M2720" s="149"/>
      <c r="T2720" s="150"/>
      <c r="AT2720" s="146" t="s">
        <v>176</v>
      </c>
      <c r="AU2720" s="146" t="s">
        <v>84</v>
      </c>
      <c r="AV2720" s="12" t="s">
        <v>14</v>
      </c>
      <c r="AW2720" s="12" t="s">
        <v>37</v>
      </c>
      <c r="AX2720" s="12" t="s">
        <v>75</v>
      </c>
      <c r="AY2720" s="146" t="s">
        <v>165</v>
      </c>
    </row>
    <row r="2721" spans="2:65" s="13" customFormat="1">
      <c r="B2721" s="151"/>
      <c r="D2721" s="145" t="s">
        <v>176</v>
      </c>
      <c r="E2721" s="152" t="s">
        <v>19</v>
      </c>
      <c r="F2721" s="153" t="s">
        <v>3912</v>
      </c>
      <c r="H2721" s="154">
        <v>10.5</v>
      </c>
      <c r="I2721" s="155"/>
      <c r="L2721" s="151"/>
      <c r="M2721" s="156"/>
      <c r="T2721" s="157"/>
      <c r="AT2721" s="152" t="s">
        <v>176</v>
      </c>
      <c r="AU2721" s="152" t="s">
        <v>84</v>
      </c>
      <c r="AV2721" s="13" t="s">
        <v>84</v>
      </c>
      <c r="AW2721" s="13" t="s">
        <v>37</v>
      </c>
      <c r="AX2721" s="13" t="s">
        <v>75</v>
      </c>
      <c r="AY2721" s="152" t="s">
        <v>165</v>
      </c>
    </row>
    <row r="2722" spans="2:65" s="14" customFormat="1">
      <c r="B2722" s="158"/>
      <c r="D2722" s="145" t="s">
        <v>176</v>
      </c>
      <c r="E2722" s="159" t="s">
        <v>19</v>
      </c>
      <c r="F2722" s="160" t="s">
        <v>179</v>
      </c>
      <c r="H2722" s="161">
        <v>10.5</v>
      </c>
      <c r="I2722" s="162"/>
      <c r="L2722" s="158"/>
      <c r="M2722" s="163"/>
      <c r="T2722" s="164"/>
      <c r="AT2722" s="159" t="s">
        <v>176</v>
      </c>
      <c r="AU2722" s="159" t="s">
        <v>84</v>
      </c>
      <c r="AV2722" s="14" t="s">
        <v>172</v>
      </c>
      <c r="AW2722" s="14" t="s">
        <v>37</v>
      </c>
      <c r="AX2722" s="14" t="s">
        <v>14</v>
      </c>
      <c r="AY2722" s="159" t="s">
        <v>165</v>
      </c>
    </row>
    <row r="2723" spans="2:65" s="1" customFormat="1" ht="16.5" customHeight="1">
      <c r="B2723" s="32"/>
      <c r="C2723" s="165" t="s">
        <v>3913</v>
      </c>
      <c r="D2723" s="165" t="s">
        <v>349</v>
      </c>
      <c r="E2723" s="166" t="s">
        <v>3914</v>
      </c>
      <c r="F2723" s="167" t="s">
        <v>3915</v>
      </c>
      <c r="G2723" s="168" t="s">
        <v>170</v>
      </c>
      <c r="H2723" s="169">
        <v>11.55</v>
      </c>
      <c r="I2723" s="170"/>
      <c r="J2723" s="171">
        <f>ROUND(I2723*H2723,2)</f>
        <v>0</v>
      </c>
      <c r="K2723" s="167" t="s">
        <v>171</v>
      </c>
      <c r="L2723" s="172"/>
      <c r="M2723" s="173" t="s">
        <v>19</v>
      </c>
      <c r="N2723" s="174" t="s">
        <v>46</v>
      </c>
      <c r="P2723" s="136">
        <f>O2723*H2723</f>
        <v>0</v>
      </c>
      <c r="Q2723" s="136">
        <v>5.0000000000000001E-4</v>
      </c>
      <c r="R2723" s="136">
        <f>Q2723*H2723</f>
        <v>5.7750000000000006E-3</v>
      </c>
      <c r="S2723" s="136">
        <v>0</v>
      </c>
      <c r="T2723" s="137">
        <f>S2723*H2723</f>
        <v>0</v>
      </c>
      <c r="AR2723" s="138" t="s">
        <v>380</v>
      </c>
      <c r="AT2723" s="138" t="s">
        <v>349</v>
      </c>
      <c r="AU2723" s="138" t="s">
        <v>84</v>
      </c>
      <c r="AY2723" s="17" t="s">
        <v>165</v>
      </c>
      <c r="BE2723" s="139">
        <f>IF(N2723="základní",J2723,0)</f>
        <v>0</v>
      </c>
      <c r="BF2723" s="139">
        <f>IF(N2723="snížená",J2723,0)</f>
        <v>0</v>
      </c>
      <c r="BG2723" s="139">
        <f>IF(N2723="zákl. přenesená",J2723,0)</f>
        <v>0</v>
      </c>
      <c r="BH2723" s="139">
        <f>IF(N2723="sníž. přenesená",J2723,0)</f>
        <v>0</v>
      </c>
      <c r="BI2723" s="139">
        <f>IF(N2723="nulová",J2723,0)</f>
        <v>0</v>
      </c>
      <c r="BJ2723" s="17" t="s">
        <v>14</v>
      </c>
      <c r="BK2723" s="139">
        <f>ROUND(I2723*H2723,2)</f>
        <v>0</v>
      </c>
      <c r="BL2723" s="17" t="s">
        <v>277</v>
      </c>
      <c r="BM2723" s="138" t="s">
        <v>3916</v>
      </c>
    </row>
    <row r="2724" spans="2:65" s="13" customFormat="1">
      <c r="B2724" s="151"/>
      <c r="D2724" s="145" t="s">
        <v>176</v>
      </c>
      <c r="F2724" s="153" t="s">
        <v>3917</v>
      </c>
      <c r="H2724" s="154">
        <v>11.55</v>
      </c>
      <c r="I2724" s="155"/>
      <c r="L2724" s="151"/>
      <c r="M2724" s="156"/>
      <c r="T2724" s="157"/>
      <c r="AT2724" s="152" t="s">
        <v>176</v>
      </c>
      <c r="AU2724" s="152" t="s">
        <v>84</v>
      </c>
      <c r="AV2724" s="13" t="s">
        <v>84</v>
      </c>
      <c r="AW2724" s="13" t="s">
        <v>4</v>
      </c>
      <c r="AX2724" s="13" t="s">
        <v>14</v>
      </c>
      <c r="AY2724" s="152" t="s">
        <v>165</v>
      </c>
    </row>
    <row r="2725" spans="2:65" s="1" customFormat="1" ht="49.2" customHeight="1">
      <c r="B2725" s="32"/>
      <c r="C2725" s="127" t="s">
        <v>3918</v>
      </c>
      <c r="D2725" s="127" t="s">
        <v>167</v>
      </c>
      <c r="E2725" s="128" t="s">
        <v>3919</v>
      </c>
      <c r="F2725" s="129" t="s">
        <v>3920</v>
      </c>
      <c r="G2725" s="130" t="s">
        <v>307</v>
      </c>
      <c r="H2725" s="131">
        <v>7.0000000000000001E-3</v>
      </c>
      <c r="I2725" s="132"/>
      <c r="J2725" s="133">
        <f>ROUND(I2725*H2725,2)</f>
        <v>0</v>
      </c>
      <c r="K2725" s="129" t="s">
        <v>171</v>
      </c>
      <c r="L2725" s="32"/>
      <c r="M2725" s="134" t="s">
        <v>19</v>
      </c>
      <c r="N2725" s="135" t="s">
        <v>46</v>
      </c>
      <c r="P2725" s="136">
        <f>O2725*H2725</f>
        <v>0</v>
      </c>
      <c r="Q2725" s="136">
        <v>0</v>
      </c>
      <c r="R2725" s="136">
        <f>Q2725*H2725</f>
        <v>0</v>
      </c>
      <c r="S2725" s="136">
        <v>0</v>
      </c>
      <c r="T2725" s="137">
        <f>S2725*H2725</f>
        <v>0</v>
      </c>
      <c r="AR2725" s="138" t="s">
        <v>277</v>
      </c>
      <c r="AT2725" s="138" t="s">
        <v>167</v>
      </c>
      <c r="AU2725" s="138" t="s">
        <v>84</v>
      </c>
      <c r="AY2725" s="17" t="s">
        <v>165</v>
      </c>
      <c r="BE2725" s="139">
        <f>IF(N2725="základní",J2725,0)</f>
        <v>0</v>
      </c>
      <c r="BF2725" s="139">
        <f>IF(N2725="snížená",J2725,0)</f>
        <v>0</v>
      </c>
      <c r="BG2725" s="139">
        <f>IF(N2725="zákl. přenesená",J2725,0)</f>
        <v>0</v>
      </c>
      <c r="BH2725" s="139">
        <f>IF(N2725="sníž. přenesená",J2725,0)</f>
        <v>0</v>
      </c>
      <c r="BI2725" s="139">
        <f>IF(N2725="nulová",J2725,0)</f>
        <v>0</v>
      </c>
      <c r="BJ2725" s="17" t="s">
        <v>14</v>
      </c>
      <c r="BK2725" s="139">
        <f>ROUND(I2725*H2725,2)</f>
        <v>0</v>
      </c>
      <c r="BL2725" s="17" t="s">
        <v>277</v>
      </c>
      <c r="BM2725" s="138" t="s">
        <v>3921</v>
      </c>
    </row>
    <row r="2726" spans="2:65" s="1" customFormat="1">
      <c r="B2726" s="32"/>
      <c r="D2726" s="140" t="s">
        <v>174</v>
      </c>
      <c r="F2726" s="141" t="s">
        <v>3922</v>
      </c>
      <c r="I2726" s="142"/>
      <c r="L2726" s="32"/>
      <c r="M2726" s="143"/>
      <c r="T2726" s="53"/>
      <c r="AT2726" s="17" t="s">
        <v>174</v>
      </c>
      <c r="AU2726" s="17" t="s">
        <v>84</v>
      </c>
    </row>
    <row r="2727" spans="2:65" s="11" customFormat="1" ht="22.95" customHeight="1">
      <c r="B2727" s="115"/>
      <c r="D2727" s="116" t="s">
        <v>74</v>
      </c>
      <c r="E2727" s="125" t="s">
        <v>3923</v>
      </c>
      <c r="F2727" s="125" t="s">
        <v>3924</v>
      </c>
      <c r="I2727" s="118"/>
      <c r="J2727" s="126">
        <f>BK2727</f>
        <v>0</v>
      </c>
      <c r="L2727" s="115"/>
      <c r="M2727" s="120"/>
      <c r="P2727" s="121">
        <f>SUM(P2728:P2856)</f>
        <v>0</v>
      </c>
      <c r="R2727" s="121">
        <f>SUM(R2728:R2856)</f>
        <v>3.9587864000000006</v>
      </c>
      <c r="T2727" s="122">
        <f>SUM(T2728:T2856)</f>
        <v>2.4E-2</v>
      </c>
      <c r="AR2727" s="116" t="s">
        <v>84</v>
      </c>
      <c r="AT2727" s="123" t="s">
        <v>74</v>
      </c>
      <c r="AU2727" s="123" t="s">
        <v>14</v>
      </c>
      <c r="AY2727" s="116" t="s">
        <v>165</v>
      </c>
      <c r="BK2727" s="124">
        <f>SUM(BK2728:BK2856)</f>
        <v>0</v>
      </c>
    </row>
    <row r="2728" spans="2:65" s="1" customFormat="1" ht="37.950000000000003" customHeight="1">
      <c r="B2728" s="32"/>
      <c r="C2728" s="127" t="s">
        <v>3925</v>
      </c>
      <c r="D2728" s="127" t="s">
        <v>167</v>
      </c>
      <c r="E2728" s="128" t="s">
        <v>3926</v>
      </c>
      <c r="F2728" s="129" t="s">
        <v>3927</v>
      </c>
      <c r="G2728" s="130" t="s">
        <v>182</v>
      </c>
      <c r="H2728" s="131">
        <v>33</v>
      </c>
      <c r="I2728" s="132"/>
      <c r="J2728" s="133">
        <f>ROUND(I2728*H2728,2)</f>
        <v>0</v>
      </c>
      <c r="K2728" s="129" t="s">
        <v>171</v>
      </c>
      <c r="L2728" s="32"/>
      <c r="M2728" s="134" t="s">
        <v>19</v>
      </c>
      <c r="N2728" s="135" t="s">
        <v>46</v>
      </c>
      <c r="P2728" s="136">
        <f>O2728*H2728</f>
        <v>0</v>
      </c>
      <c r="Q2728" s="136">
        <v>0</v>
      </c>
      <c r="R2728" s="136">
        <f>Q2728*H2728</f>
        <v>0</v>
      </c>
      <c r="S2728" s="136">
        <v>0</v>
      </c>
      <c r="T2728" s="137">
        <f>S2728*H2728</f>
        <v>0</v>
      </c>
      <c r="AR2728" s="138" t="s">
        <v>277</v>
      </c>
      <c r="AT2728" s="138" t="s">
        <v>167</v>
      </c>
      <c r="AU2728" s="138" t="s">
        <v>84</v>
      </c>
      <c r="AY2728" s="17" t="s">
        <v>165</v>
      </c>
      <c r="BE2728" s="139">
        <f>IF(N2728="základní",J2728,0)</f>
        <v>0</v>
      </c>
      <c r="BF2728" s="139">
        <f>IF(N2728="snížená",J2728,0)</f>
        <v>0</v>
      </c>
      <c r="BG2728" s="139">
        <f>IF(N2728="zákl. přenesená",J2728,0)</f>
        <v>0</v>
      </c>
      <c r="BH2728" s="139">
        <f>IF(N2728="sníž. přenesená",J2728,0)</f>
        <v>0</v>
      </c>
      <c r="BI2728" s="139">
        <f>IF(N2728="nulová",J2728,0)</f>
        <v>0</v>
      </c>
      <c r="BJ2728" s="17" t="s">
        <v>14</v>
      </c>
      <c r="BK2728" s="139">
        <f>ROUND(I2728*H2728,2)</f>
        <v>0</v>
      </c>
      <c r="BL2728" s="17" t="s">
        <v>277</v>
      </c>
      <c r="BM2728" s="138" t="s">
        <v>3928</v>
      </c>
    </row>
    <row r="2729" spans="2:65" s="1" customFormat="1">
      <c r="B2729" s="32"/>
      <c r="D2729" s="140" t="s">
        <v>174</v>
      </c>
      <c r="F2729" s="141" t="s">
        <v>3929</v>
      </c>
      <c r="I2729" s="142"/>
      <c r="L2729" s="32"/>
      <c r="M2729" s="143"/>
      <c r="T2729" s="53"/>
      <c r="AT2729" s="17" t="s">
        <v>174</v>
      </c>
      <c r="AU2729" s="17" t="s">
        <v>84</v>
      </c>
    </row>
    <row r="2730" spans="2:65" s="12" customFormat="1">
      <c r="B2730" s="144"/>
      <c r="D2730" s="145" t="s">
        <v>176</v>
      </c>
      <c r="E2730" s="146" t="s">
        <v>19</v>
      </c>
      <c r="F2730" s="147" t="s">
        <v>3930</v>
      </c>
      <c r="H2730" s="146" t="s">
        <v>19</v>
      </c>
      <c r="I2730" s="148"/>
      <c r="L2730" s="144"/>
      <c r="M2730" s="149"/>
      <c r="T2730" s="150"/>
      <c r="AT2730" s="146" t="s">
        <v>176</v>
      </c>
      <c r="AU2730" s="146" t="s">
        <v>84</v>
      </c>
      <c r="AV2730" s="12" t="s">
        <v>14</v>
      </c>
      <c r="AW2730" s="12" t="s">
        <v>37</v>
      </c>
      <c r="AX2730" s="12" t="s">
        <v>75</v>
      </c>
      <c r="AY2730" s="146" t="s">
        <v>165</v>
      </c>
    </row>
    <row r="2731" spans="2:65" s="12" customFormat="1">
      <c r="B2731" s="144"/>
      <c r="D2731" s="145" t="s">
        <v>176</v>
      </c>
      <c r="E2731" s="146" t="s">
        <v>19</v>
      </c>
      <c r="F2731" s="147" t="s">
        <v>1603</v>
      </c>
      <c r="H2731" s="146" t="s">
        <v>19</v>
      </c>
      <c r="I2731" s="148"/>
      <c r="L2731" s="144"/>
      <c r="M2731" s="149"/>
      <c r="T2731" s="150"/>
      <c r="AT2731" s="146" t="s">
        <v>176</v>
      </c>
      <c r="AU2731" s="146" t="s">
        <v>84</v>
      </c>
      <c r="AV2731" s="12" t="s">
        <v>14</v>
      </c>
      <c r="AW2731" s="12" t="s">
        <v>37</v>
      </c>
      <c r="AX2731" s="12" t="s">
        <v>75</v>
      </c>
      <c r="AY2731" s="146" t="s">
        <v>165</v>
      </c>
    </row>
    <row r="2732" spans="2:65" s="13" customFormat="1">
      <c r="B2732" s="151"/>
      <c r="D2732" s="145" t="s">
        <v>176</v>
      </c>
      <c r="E2732" s="152" t="s">
        <v>19</v>
      </c>
      <c r="F2732" s="153" t="s">
        <v>1604</v>
      </c>
      <c r="H2732" s="154">
        <v>12</v>
      </c>
      <c r="I2732" s="155"/>
      <c r="L2732" s="151"/>
      <c r="M2732" s="156"/>
      <c r="T2732" s="157"/>
      <c r="AT2732" s="152" t="s">
        <v>176</v>
      </c>
      <c r="AU2732" s="152" t="s">
        <v>84</v>
      </c>
      <c r="AV2732" s="13" t="s">
        <v>84</v>
      </c>
      <c r="AW2732" s="13" t="s">
        <v>37</v>
      </c>
      <c r="AX2732" s="13" t="s">
        <v>75</v>
      </c>
      <c r="AY2732" s="152" t="s">
        <v>165</v>
      </c>
    </row>
    <row r="2733" spans="2:65" s="12" customFormat="1">
      <c r="B2733" s="144"/>
      <c r="D2733" s="145" t="s">
        <v>176</v>
      </c>
      <c r="E2733" s="146" t="s">
        <v>19</v>
      </c>
      <c r="F2733" s="147" t="s">
        <v>1605</v>
      </c>
      <c r="H2733" s="146" t="s">
        <v>19</v>
      </c>
      <c r="I2733" s="148"/>
      <c r="L2733" s="144"/>
      <c r="M2733" s="149"/>
      <c r="T2733" s="150"/>
      <c r="AT2733" s="146" t="s">
        <v>176</v>
      </c>
      <c r="AU2733" s="146" t="s">
        <v>84</v>
      </c>
      <c r="AV2733" s="12" t="s">
        <v>14</v>
      </c>
      <c r="AW2733" s="12" t="s">
        <v>37</v>
      </c>
      <c r="AX2733" s="12" t="s">
        <v>75</v>
      </c>
      <c r="AY2733" s="146" t="s">
        <v>165</v>
      </c>
    </row>
    <row r="2734" spans="2:65" s="13" customFormat="1">
      <c r="B2734" s="151"/>
      <c r="D2734" s="145" t="s">
        <v>176</v>
      </c>
      <c r="E2734" s="152" t="s">
        <v>19</v>
      </c>
      <c r="F2734" s="153" t="s">
        <v>14</v>
      </c>
      <c r="H2734" s="154">
        <v>1</v>
      </c>
      <c r="I2734" s="155"/>
      <c r="L2734" s="151"/>
      <c r="M2734" s="156"/>
      <c r="T2734" s="157"/>
      <c r="AT2734" s="152" t="s">
        <v>176</v>
      </c>
      <c r="AU2734" s="152" t="s">
        <v>84</v>
      </c>
      <c r="AV2734" s="13" t="s">
        <v>84</v>
      </c>
      <c r="AW2734" s="13" t="s">
        <v>37</v>
      </c>
      <c r="AX2734" s="13" t="s">
        <v>75</v>
      </c>
      <c r="AY2734" s="152" t="s">
        <v>165</v>
      </c>
    </row>
    <row r="2735" spans="2:65" s="12" customFormat="1">
      <c r="B2735" s="144"/>
      <c r="D2735" s="145" t="s">
        <v>176</v>
      </c>
      <c r="E2735" s="146" t="s">
        <v>19</v>
      </c>
      <c r="F2735" s="147" t="s">
        <v>1606</v>
      </c>
      <c r="H2735" s="146" t="s">
        <v>19</v>
      </c>
      <c r="I2735" s="148"/>
      <c r="L2735" s="144"/>
      <c r="M2735" s="149"/>
      <c r="T2735" s="150"/>
      <c r="AT2735" s="146" t="s">
        <v>176</v>
      </c>
      <c r="AU2735" s="146" t="s">
        <v>84</v>
      </c>
      <c r="AV2735" s="12" t="s">
        <v>14</v>
      </c>
      <c r="AW2735" s="12" t="s">
        <v>37</v>
      </c>
      <c r="AX2735" s="12" t="s">
        <v>75</v>
      </c>
      <c r="AY2735" s="146" t="s">
        <v>165</v>
      </c>
    </row>
    <row r="2736" spans="2:65" s="13" customFormat="1">
      <c r="B2736" s="151"/>
      <c r="D2736" s="145" t="s">
        <v>176</v>
      </c>
      <c r="E2736" s="152" t="s">
        <v>19</v>
      </c>
      <c r="F2736" s="153" t="s">
        <v>294</v>
      </c>
      <c r="H2736" s="154">
        <v>18</v>
      </c>
      <c r="I2736" s="155"/>
      <c r="L2736" s="151"/>
      <c r="M2736" s="156"/>
      <c r="T2736" s="157"/>
      <c r="AT2736" s="152" t="s">
        <v>176</v>
      </c>
      <c r="AU2736" s="152" t="s">
        <v>84</v>
      </c>
      <c r="AV2736" s="13" t="s">
        <v>84</v>
      </c>
      <c r="AW2736" s="13" t="s">
        <v>37</v>
      </c>
      <c r="AX2736" s="13" t="s">
        <v>75</v>
      </c>
      <c r="AY2736" s="152" t="s">
        <v>165</v>
      </c>
    </row>
    <row r="2737" spans="2:65" s="12" customFormat="1">
      <c r="B2737" s="144"/>
      <c r="D2737" s="145" t="s">
        <v>176</v>
      </c>
      <c r="E2737" s="146" t="s">
        <v>19</v>
      </c>
      <c r="F2737" s="147" t="s">
        <v>3931</v>
      </c>
      <c r="H2737" s="146" t="s">
        <v>19</v>
      </c>
      <c r="I2737" s="148"/>
      <c r="L2737" s="144"/>
      <c r="M2737" s="149"/>
      <c r="T2737" s="150"/>
      <c r="AT2737" s="146" t="s">
        <v>176</v>
      </c>
      <c r="AU2737" s="146" t="s">
        <v>84</v>
      </c>
      <c r="AV2737" s="12" t="s">
        <v>14</v>
      </c>
      <c r="AW2737" s="12" t="s">
        <v>37</v>
      </c>
      <c r="AX2737" s="12" t="s">
        <v>75</v>
      </c>
      <c r="AY2737" s="146" t="s">
        <v>165</v>
      </c>
    </row>
    <row r="2738" spans="2:65" s="13" customFormat="1">
      <c r="B2738" s="151"/>
      <c r="D2738" s="145" t="s">
        <v>176</v>
      </c>
      <c r="E2738" s="152" t="s">
        <v>19</v>
      </c>
      <c r="F2738" s="153" t="s">
        <v>84</v>
      </c>
      <c r="H2738" s="154">
        <v>2</v>
      </c>
      <c r="I2738" s="155"/>
      <c r="L2738" s="151"/>
      <c r="M2738" s="156"/>
      <c r="T2738" s="157"/>
      <c r="AT2738" s="152" t="s">
        <v>176</v>
      </c>
      <c r="AU2738" s="152" t="s">
        <v>84</v>
      </c>
      <c r="AV2738" s="13" t="s">
        <v>84</v>
      </c>
      <c r="AW2738" s="13" t="s">
        <v>37</v>
      </c>
      <c r="AX2738" s="13" t="s">
        <v>75</v>
      </c>
      <c r="AY2738" s="152" t="s">
        <v>165</v>
      </c>
    </row>
    <row r="2739" spans="2:65" s="14" customFormat="1">
      <c r="B2739" s="158"/>
      <c r="D2739" s="145" t="s">
        <v>176</v>
      </c>
      <c r="E2739" s="159" t="s">
        <v>19</v>
      </c>
      <c r="F2739" s="160" t="s">
        <v>179</v>
      </c>
      <c r="H2739" s="161">
        <v>33</v>
      </c>
      <c r="I2739" s="162"/>
      <c r="L2739" s="158"/>
      <c r="M2739" s="163"/>
      <c r="T2739" s="164"/>
      <c r="AT2739" s="159" t="s">
        <v>176</v>
      </c>
      <c r="AU2739" s="159" t="s">
        <v>84</v>
      </c>
      <c r="AV2739" s="14" t="s">
        <v>172</v>
      </c>
      <c r="AW2739" s="14" t="s">
        <v>37</v>
      </c>
      <c r="AX2739" s="14" t="s">
        <v>14</v>
      </c>
      <c r="AY2739" s="159" t="s">
        <v>165</v>
      </c>
    </row>
    <row r="2740" spans="2:65" s="1" customFormat="1" ht="24.15" customHeight="1">
      <c r="B2740" s="32"/>
      <c r="C2740" s="165" t="s">
        <v>3932</v>
      </c>
      <c r="D2740" s="165" t="s">
        <v>349</v>
      </c>
      <c r="E2740" s="166" t="s">
        <v>3933</v>
      </c>
      <c r="F2740" s="167" t="s">
        <v>3934</v>
      </c>
      <c r="G2740" s="168" t="s">
        <v>182</v>
      </c>
      <c r="H2740" s="169">
        <v>2</v>
      </c>
      <c r="I2740" s="170"/>
      <c r="J2740" s="171">
        <f>ROUND(I2740*H2740,2)</f>
        <v>0</v>
      </c>
      <c r="K2740" s="167" t="s">
        <v>171</v>
      </c>
      <c r="L2740" s="172"/>
      <c r="M2740" s="173" t="s">
        <v>19</v>
      </c>
      <c r="N2740" s="174" t="s">
        <v>46</v>
      </c>
      <c r="P2740" s="136">
        <f>O2740*H2740</f>
        <v>0</v>
      </c>
      <c r="Q2740" s="136">
        <v>1.7999999999999999E-2</v>
      </c>
      <c r="R2740" s="136">
        <f>Q2740*H2740</f>
        <v>3.5999999999999997E-2</v>
      </c>
      <c r="S2740" s="136">
        <v>0</v>
      </c>
      <c r="T2740" s="137">
        <f>S2740*H2740</f>
        <v>0</v>
      </c>
      <c r="AR2740" s="138" t="s">
        <v>380</v>
      </c>
      <c r="AT2740" s="138" t="s">
        <v>349</v>
      </c>
      <c r="AU2740" s="138" t="s">
        <v>84</v>
      </c>
      <c r="AY2740" s="17" t="s">
        <v>165</v>
      </c>
      <c r="BE2740" s="139">
        <f>IF(N2740="základní",J2740,0)</f>
        <v>0</v>
      </c>
      <c r="BF2740" s="139">
        <f>IF(N2740="snížená",J2740,0)</f>
        <v>0</v>
      </c>
      <c r="BG2740" s="139">
        <f>IF(N2740="zákl. přenesená",J2740,0)</f>
        <v>0</v>
      </c>
      <c r="BH2740" s="139">
        <f>IF(N2740="sníž. přenesená",J2740,0)</f>
        <v>0</v>
      </c>
      <c r="BI2740" s="139">
        <f>IF(N2740="nulová",J2740,0)</f>
        <v>0</v>
      </c>
      <c r="BJ2740" s="17" t="s">
        <v>14</v>
      </c>
      <c r="BK2740" s="139">
        <f>ROUND(I2740*H2740,2)</f>
        <v>0</v>
      </c>
      <c r="BL2740" s="17" t="s">
        <v>277</v>
      </c>
      <c r="BM2740" s="138" t="s">
        <v>3935</v>
      </c>
    </row>
    <row r="2741" spans="2:65" s="13" customFormat="1">
      <c r="B2741" s="151"/>
      <c r="D2741" s="145" t="s">
        <v>176</v>
      </c>
      <c r="E2741" s="152" t="s">
        <v>19</v>
      </c>
      <c r="F2741" s="153" t="s">
        <v>84</v>
      </c>
      <c r="H2741" s="154">
        <v>2</v>
      </c>
      <c r="I2741" s="155"/>
      <c r="L2741" s="151"/>
      <c r="M2741" s="156"/>
      <c r="T2741" s="157"/>
      <c r="AT2741" s="152" t="s">
        <v>176</v>
      </c>
      <c r="AU2741" s="152" t="s">
        <v>84</v>
      </c>
      <c r="AV2741" s="13" t="s">
        <v>84</v>
      </c>
      <c r="AW2741" s="13" t="s">
        <v>37</v>
      </c>
      <c r="AX2741" s="13" t="s">
        <v>14</v>
      </c>
      <c r="AY2741" s="152" t="s">
        <v>165</v>
      </c>
    </row>
    <row r="2742" spans="2:65" s="1" customFormat="1" ht="24.15" customHeight="1">
      <c r="B2742" s="32"/>
      <c r="C2742" s="165" t="s">
        <v>3936</v>
      </c>
      <c r="D2742" s="165" t="s">
        <v>349</v>
      </c>
      <c r="E2742" s="166" t="s">
        <v>3937</v>
      </c>
      <c r="F2742" s="167" t="s">
        <v>3938</v>
      </c>
      <c r="G2742" s="168" t="s">
        <v>182</v>
      </c>
      <c r="H2742" s="169">
        <v>13</v>
      </c>
      <c r="I2742" s="170"/>
      <c r="J2742" s="171">
        <f>ROUND(I2742*H2742,2)</f>
        <v>0</v>
      </c>
      <c r="K2742" s="167" t="s">
        <v>171</v>
      </c>
      <c r="L2742" s="172"/>
      <c r="M2742" s="173" t="s">
        <v>19</v>
      </c>
      <c r="N2742" s="174" t="s">
        <v>46</v>
      </c>
      <c r="P2742" s="136">
        <f>O2742*H2742</f>
        <v>0</v>
      </c>
      <c r="Q2742" s="136">
        <v>0.02</v>
      </c>
      <c r="R2742" s="136">
        <f>Q2742*H2742</f>
        <v>0.26</v>
      </c>
      <c r="S2742" s="136">
        <v>0</v>
      </c>
      <c r="T2742" s="137">
        <f>S2742*H2742</f>
        <v>0</v>
      </c>
      <c r="AR2742" s="138" t="s">
        <v>380</v>
      </c>
      <c r="AT2742" s="138" t="s">
        <v>349</v>
      </c>
      <c r="AU2742" s="138" t="s">
        <v>84</v>
      </c>
      <c r="AY2742" s="17" t="s">
        <v>165</v>
      </c>
      <c r="BE2742" s="139">
        <f>IF(N2742="základní",J2742,0)</f>
        <v>0</v>
      </c>
      <c r="BF2742" s="139">
        <f>IF(N2742="snížená",J2742,0)</f>
        <v>0</v>
      </c>
      <c r="BG2742" s="139">
        <f>IF(N2742="zákl. přenesená",J2742,0)</f>
        <v>0</v>
      </c>
      <c r="BH2742" s="139">
        <f>IF(N2742="sníž. přenesená",J2742,0)</f>
        <v>0</v>
      </c>
      <c r="BI2742" s="139">
        <f>IF(N2742="nulová",J2742,0)</f>
        <v>0</v>
      </c>
      <c r="BJ2742" s="17" t="s">
        <v>14</v>
      </c>
      <c r="BK2742" s="139">
        <f>ROUND(I2742*H2742,2)</f>
        <v>0</v>
      </c>
      <c r="BL2742" s="17" t="s">
        <v>277</v>
      </c>
      <c r="BM2742" s="138" t="s">
        <v>3939</v>
      </c>
    </row>
    <row r="2743" spans="2:65" s="1" customFormat="1" ht="16.5" customHeight="1">
      <c r="B2743" s="32"/>
      <c r="C2743" s="165" t="s">
        <v>3940</v>
      </c>
      <c r="D2743" s="165" t="s">
        <v>349</v>
      </c>
      <c r="E2743" s="166" t="s">
        <v>3941</v>
      </c>
      <c r="F2743" s="167" t="s">
        <v>3942</v>
      </c>
      <c r="G2743" s="168" t="s">
        <v>182</v>
      </c>
      <c r="H2743" s="169">
        <v>18</v>
      </c>
      <c r="I2743" s="170"/>
      <c r="J2743" s="171">
        <f>ROUND(I2743*H2743,2)</f>
        <v>0</v>
      </c>
      <c r="K2743" s="167" t="s">
        <v>19</v>
      </c>
      <c r="L2743" s="172"/>
      <c r="M2743" s="173" t="s">
        <v>19</v>
      </c>
      <c r="N2743" s="174" t="s">
        <v>46</v>
      </c>
      <c r="P2743" s="136">
        <f>O2743*H2743</f>
        <v>0</v>
      </c>
      <c r="Q2743" s="136">
        <v>0.08</v>
      </c>
      <c r="R2743" s="136">
        <f>Q2743*H2743</f>
        <v>1.44</v>
      </c>
      <c r="S2743" s="136">
        <v>0</v>
      </c>
      <c r="T2743" s="137">
        <f>S2743*H2743</f>
        <v>0</v>
      </c>
      <c r="AR2743" s="138" t="s">
        <v>380</v>
      </c>
      <c r="AT2743" s="138" t="s">
        <v>349</v>
      </c>
      <c r="AU2743" s="138" t="s">
        <v>84</v>
      </c>
      <c r="AY2743" s="17" t="s">
        <v>165</v>
      </c>
      <c r="BE2743" s="139">
        <f>IF(N2743="základní",J2743,0)</f>
        <v>0</v>
      </c>
      <c r="BF2743" s="139">
        <f>IF(N2743="snížená",J2743,0)</f>
        <v>0</v>
      </c>
      <c r="BG2743" s="139">
        <f>IF(N2743="zákl. přenesená",J2743,0)</f>
        <v>0</v>
      </c>
      <c r="BH2743" s="139">
        <f>IF(N2743="sníž. přenesená",J2743,0)</f>
        <v>0</v>
      </c>
      <c r="BI2743" s="139">
        <f>IF(N2743="nulová",J2743,0)</f>
        <v>0</v>
      </c>
      <c r="BJ2743" s="17" t="s">
        <v>14</v>
      </c>
      <c r="BK2743" s="139">
        <f>ROUND(I2743*H2743,2)</f>
        <v>0</v>
      </c>
      <c r="BL2743" s="17" t="s">
        <v>277</v>
      </c>
      <c r="BM2743" s="138" t="s">
        <v>3943</v>
      </c>
    </row>
    <row r="2744" spans="2:65" s="13" customFormat="1">
      <c r="B2744" s="151"/>
      <c r="D2744" s="145" t="s">
        <v>176</v>
      </c>
      <c r="E2744" s="152" t="s">
        <v>19</v>
      </c>
      <c r="F2744" s="153" t="s">
        <v>294</v>
      </c>
      <c r="H2744" s="154">
        <v>18</v>
      </c>
      <c r="I2744" s="155"/>
      <c r="L2744" s="151"/>
      <c r="M2744" s="156"/>
      <c r="T2744" s="157"/>
      <c r="AT2744" s="152" t="s">
        <v>176</v>
      </c>
      <c r="AU2744" s="152" t="s">
        <v>84</v>
      </c>
      <c r="AV2744" s="13" t="s">
        <v>84</v>
      </c>
      <c r="AW2744" s="13" t="s">
        <v>37</v>
      </c>
      <c r="AX2744" s="13" t="s">
        <v>14</v>
      </c>
      <c r="AY2744" s="152" t="s">
        <v>165</v>
      </c>
    </row>
    <row r="2745" spans="2:65" s="1" customFormat="1" ht="37.950000000000003" customHeight="1">
      <c r="B2745" s="32"/>
      <c r="C2745" s="127" t="s">
        <v>3944</v>
      </c>
      <c r="D2745" s="127" t="s">
        <v>167</v>
      </c>
      <c r="E2745" s="128" t="s">
        <v>3945</v>
      </c>
      <c r="F2745" s="129" t="s">
        <v>3946</v>
      </c>
      <c r="G2745" s="130" t="s">
        <v>182</v>
      </c>
      <c r="H2745" s="131">
        <v>2</v>
      </c>
      <c r="I2745" s="132"/>
      <c r="J2745" s="133">
        <f>ROUND(I2745*H2745,2)</f>
        <v>0</v>
      </c>
      <c r="K2745" s="129" t="s">
        <v>171</v>
      </c>
      <c r="L2745" s="32"/>
      <c r="M2745" s="134" t="s">
        <v>19</v>
      </c>
      <c r="N2745" s="135" t="s">
        <v>46</v>
      </c>
      <c r="P2745" s="136">
        <f>O2745*H2745</f>
        <v>0</v>
      </c>
      <c r="Q2745" s="136">
        <v>0</v>
      </c>
      <c r="R2745" s="136">
        <f>Q2745*H2745</f>
        <v>0</v>
      </c>
      <c r="S2745" s="136">
        <v>0</v>
      </c>
      <c r="T2745" s="137">
        <f>S2745*H2745</f>
        <v>0</v>
      </c>
      <c r="AR2745" s="138" t="s">
        <v>277</v>
      </c>
      <c r="AT2745" s="138" t="s">
        <v>167</v>
      </c>
      <c r="AU2745" s="138" t="s">
        <v>84</v>
      </c>
      <c r="AY2745" s="17" t="s">
        <v>165</v>
      </c>
      <c r="BE2745" s="139">
        <f>IF(N2745="základní",J2745,0)</f>
        <v>0</v>
      </c>
      <c r="BF2745" s="139">
        <f>IF(N2745="snížená",J2745,0)</f>
        <v>0</v>
      </c>
      <c r="BG2745" s="139">
        <f>IF(N2745="zákl. přenesená",J2745,0)</f>
        <v>0</v>
      </c>
      <c r="BH2745" s="139">
        <f>IF(N2745="sníž. přenesená",J2745,0)</f>
        <v>0</v>
      </c>
      <c r="BI2745" s="139">
        <f>IF(N2745="nulová",J2745,0)</f>
        <v>0</v>
      </c>
      <c r="BJ2745" s="17" t="s">
        <v>14</v>
      </c>
      <c r="BK2745" s="139">
        <f>ROUND(I2745*H2745,2)</f>
        <v>0</v>
      </c>
      <c r="BL2745" s="17" t="s">
        <v>277</v>
      </c>
      <c r="BM2745" s="138" t="s">
        <v>3947</v>
      </c>
    </row>
    <row r="2746" spans="2:65" s="1" customFormat="1">
      <c r="B2746" s="32"/>
      <c r="D2746" s="140" t="s">
        <v>174</v>
      </c>
      <c r="F2746" s="141" t="s">
        <v>3948</v>
      </c>
      <c r="I2746" s="142"/>
      <c r="L2746" s="32"/>
      <c r="M2746" s="143"/>
      <c r="T2746" s="53"/>
      <c r="AT2746" s="17" t="s">
        <v>174</v>
      </c>
      <c r="AU2746" s="17" t="s">
        <v>84</v>
      </c>
    </row>
    <row r="2747" spans="2:65" s="12" customFormat="1">
      <c r="B2747" s="144"/>
      <c r="D2747" s="145" t="s">
        <v>176</v>
      </c>
      <c r="E2747" s="146" t="s">
        <v>19</v>
      </c>
      <c r="F2747" s="147" t="s">
        <v>3949</v>
      </c>
      <c r="H2747" s="146" t="s">
        <v>19</v>
      </c>
      <c r="I2747" s="148"/>
      <c r="L2747" s="144"/>
      <c r="M2747" s="149"/>
      <c r="T2747" s="150"/>
      <c r="AT2747" s="146" t="s">
        <v>176</v>
      </c>
      <c r="AU2747" s="146" t="s">
        <v>84</v>
      </c>
      <c r="AV2747" s="12" t="s">
        <v>14</v>
      </c>
      <c r="AW2747" s="12" t="s">
        <v>37</v>
      </c>
      <c r="AX2747" s="12" t="s">
        <v>75</v>
      </c>
      <c r="AY2747" s="146" t="s">
        <v>165</v>
      </c>
    </row>
    <row r="2748" spans="2:65" s="13" customFormat="1">
      <c r="B2748" s="151"/>
      <c r="D2748" s="145" t="s">
        <v>176</v>
      </c>
      <c r="E2748" s="152" t="s">
        <v>19</v>
      </c>
      <c r="F2748" s="153" t="s">
        <v>84</v>
      </c>
      <c r="H2748" s="154">
        <v>2</v>
      </c>
      <c r="I2748" s="155"/>
      <c r="L2748" s="151"/>
      <c r="M2748" s="156"/>
      <c r="T2748" s="157"/>
      <c r="AT2748" s="152" t="s">
        <v>176</v>
      </c>
      <c r="AU2748" s="152" t="s">
        <v>84</v>
      </c>
      <c r="AV2748" s="13" t="s">
        <v>84</v>
      </c>
      <c r="AW2748" s="13" t="s">
        <v>37</v>
      </c>
      <c r="AX2748" s="13" t="s">
        <v>75</v>
      </c>
      <c r="AY2748" s="152" t="s">
        <v>165</v>
      </c>
    </row>
    <row r="2749" spans="2:65" s="14" customFormat="1">
      <c r="B2749" s="158"/>
      <c r="D2749" s="145" t="s">
        <v>176</v>
      </c>
      <c r="E2749" s="159" t="s">
        <v>19</v>
      </c>
      <c r="F2749" s="160" t="s">
        <v>179</v>
      </c>
      <c r="H2749" s="161">
        <v>2</v>
      </c>
      <c r="I2749" s="162"/>
      <c r="L2749" s="158"/>
      <c r="M2749" s="163"/>
      <c r="T2749" s="164"/>
      <c r="AT2749" s="159" t="s">
        <v>176</v>
      </c>
      <c r="AU2749" s="159" t="s">
        <v>84</v>
      </c>
      <c r="AV2749" s="14" t="s">
        <v>172</v>
      </c>
      <c r="AW2749" s="14" t="s">
        <v>37</v>
      </c>
      <c r="AX2749" s="14" t="s">
        <v>14</v>
      </c>
      <c r="AY2749" s="159" t="s">
        <v>165</v>
      </c>
    </row>
    <row r="2750" spans="2:65" s="1" customFormat="1" ht="24.15" customHeight="1">
      <c r="B2750" s="32"/>
      <c r="C2750" s="165" t="s">
        <v>1891</v>
      </c>
      <c r="D2750" s="165" t="s">
        <v>349</v>
      </c>
      <c r="E2750" s="166" t="s">
        <v>3950</v>
      </c>
      <c r="F2750" s="167" t="s">
        <v>3951</v>
      </c>
      <c r="G2750" s="168" t="s">
        <v>182</v>
      </c>
      <c r="H2750" s="169">
        <v>2</v>
      </c>
      <c r="I2750" s="170"/>
      <c r="J2750" s="171">
        <f>ROUND(I2750*H2750,2)</f>
        <v>0</v>
      </c>
      <c r="K2750" s="167" t="s">
        <v>171</v>
      </c>
      <c r="L2750" s="172"/>
      <c r="M2750" s="173" t="s">
        <v>19</v>
      </c>
      <c r="N2750" s="174" t="s">
        <v>46</v>
      </c>
      <c r="P2750" s="136">
        <f>O2750*H2750</f>
        <v>0</v>
      </c>
      <c r="Q2750" s="136">
        <v>2.1999999999999999E-2</v>
      </c>
      <c r="R2750" s="136">
        <f>Q2750*H2750</f>
        <v>4.3999999999999997E-2</v>
      </c>
      <c r="S2750" s="136">
        <v>0</v>
      </c>
      <c r="T2750" s="137">
        <f>S2750*H2750</f>
        <v>0</v>
      </c>
      <c r="AR2750" s="138" t="s">
        <v>380</v>
      </c>
      <c r="AT2750" s="138" t="s">
        <v>349</v>
      </c>
      <c r="AU2750" s="138" t="s">
        <v>84</v>
      </c>
      <c r="AY2750" s="17" t="s">
        <v>165</v>
      </c>
      <c r="BE2750" s="139">
        <f>IF(N2750="základní",J2750,0)</f>
        <v>0</v>
      </c>
      <c r="BF2750" s="139">
        <f>IF(N2750="snížená",J2750,0)</f>
        <v>0</v>
      </c>
      <c r="BG2750" s="139">
        <f>IF(N2750="zákl. přenesená",J2750,0)</f>
        <v>0</v>
      </c>
      <c r="BH2750" s="139">
        <f>IF(N2750="sníž. přenesená",J2750,0)</f>
        <v>0</v>
      </c>
      <c r="BI2750" s="139">
        <f>IF(N2750="nulová",J2750,0)</f>
        <v>0</v>
      </c>
      <c r="BJ2750" s="17" t="s">
        <v>14</v>
      </c>
      <c r="BK2750" s="139">
        <f>ROUND(I2750*H2750,2)</f>
        <v>0</v>
      </c>
      <c r="BL2750" s="17" t="s">
        <v>277</v>
      </c>
      <c r="BM2750" s="138" t="s">
        <v>3952</v>
      </c>
    </row>
    <row r="2751" spans="2:65" s="12" customFormat="1">
      <c r="B2751" s="144"/>
      <c r="D2751" s="145" t="s">
        <v>176</v>
      </c>
      <c r="E2751" s="146" t="s">
        <v>19</v>
      </c>
      <c r="F2751" s="147" t="s">
        <v>3949</v>
      </c>
      <c r="H2751" s="146" t="s">
        <v>19</v>
      </c>
      <c r="I2751" s="148"/>
      <c r="L2751" s="144"/>
      <c r="M2751" s="149"/>
      <c r="T2751" s="150"/>
      <c r="AT2751" s="146" t="s">
        <v>176</v>
      </c>
      <c r="AU2751" s="146" t="s">
        <v>84</v>
      </c>
      <c r="AV2751" s="12" t="s">
        <v>14</v>
      </c>
      <c r="AW2751" s="12" t="s">
        <v>37</v>
      </c>
      <c r="AX2751" s="12" t="s">
        <v>75</v>
      </c>
      <c r="AY2751" s="146" t="s">
        <v>165</v>
      </c>
    </row>
    <row r="2752" spans="2:65" s="13" customFormat="1">
      <c r="B2752" s="151"/>
      <c r="D2752" s="145" t="s">
        <v>176</v>
      </c>
      <c r="E2752" s="152" t="s">
        <v>19</v>
      </c>
      <c r="F2752" s="153" t="s">
        <v>84</v>
      </c>
      <c r="H2752" s="154">
        <v>2</v>
      </c>
      <c r="I2752" s="155"/>
      <c r="L2752" s="151"/>
      <c r="M2752" s="156"/>
      <c r="T2752" s="157"/>
      <c r="AT2752" s="152" t="s">
        <v>176</v>
      </c>
      <c r="AU2752" s="152" t="s">
        <v>84</v>
      </c>
      <c r="AV2752" s="13" t="s">
        <v>84</v>
      </c>
      <c r="AW2752" s="13" t="s">
        <v>37</v>
      </c>
      <c r="AX2752" s="13" t="s">
        <v>75</v>
      </c>
      <c r="AY2752" s="152" t="s">
        <v>165</v>
      </c>
    </row>
    <row r="2753" spans="2:65" s="14" customFormat="1">
      <c r="B2753" s="158"/>
      <c r="D2753" s="145" t="s">
        <v>176</v>
      </c>
      <c r="E2753" s="159" t="s">
        <v>19</v>
      </c>
      <c r="F2753" s="160" t="s">
        <v>179</v>
      </c>
      <c r="H2753" s="161">
        <v>2</v>
      </c>
      <c r="I2753" s="162"/>
      <c r="L2753" s="158"/>
      <c r="M2753" s="163"/>
      <c r="T2753" s="164"/>
      <c r="AT2753" s="159" t="s">
        <v>176</v>
      </c>
      <c r="AU2753" s="159" t="s">
        <v>84</v>
      </c>
      <c r="AV2753" s="14" t="s">
        <v>172</v>
      </c>
      <c r="AW2753" s="14" t="s">
        <v>37</v>
      </c>
      <c r="AX2753" s="14" t="s">
        <v>14</v>
      </c>
      <c r="AY2753" s="159" t="s">
        <v>165</v>
      </c>
    </row>
    <row r="2754" spans="2:65" s="1" customFormat="1" ht="44.25" customHeight="1">
      <c r="B2754" s="32"/>
      <c r="C2754" s="127" t="s">
        <v>2057</v>
      </c>
      <c r="D2754" s="127" t="s">
        <v>167</v>
      </c>
      <c r="E2754" s="128" t="s">
        <v>3953</v>
      </c>
      <c r="F2754" s="129" t="s">
        <v>3954</v>
      </c>
      <c r="G2754" s="130" t="s">
        <v>182</v>
      </c>
      <c r="H2754" s="131">
        <v>12</v>
      </c>
      <c r="I2754" s="132"/>
      <c r="J2754" s="133">
        <f>ROUND(I2754*H2754,2)</f>
        <v>0</v>
      </c>
      <c r="K2754" s="129" t="s">
        <v>171</v>
      </c>
      <c r="L2754" s="32"/>
      <c r="M2754" s="134" t="s">
        <v>19</v>
      </c>
      <c r="N2754" s="135" t="s">
        <v>46</v>
      </c>
      <c r="P2754" s="136">
        <f>O2754*H2754</f>
        <v>0</v>
      </c>
      <c r="Q2754" s="136">
        <v>0</v>
      </c>
      <c r="R2754" s="136">
        <f>Q2754*H2754</f>
        <v>0</v>
      </c>
      <c r="S2754" s="136">
        <v>0</v>
      </c>
      <c r="T2754" s="137">
        <f>S2754*H2754</f>
        <v>0</v>
      </c>
      <c r="AR2754" s="138" t="s">
        <v>277</v>
      </c>
      <c r="AT2754" s="138" t="s">
        <v>167</v>
      </c>
      <c r="AU2754" s="138" t="s">
        <v>84</v>
      </c>
      <c r="AY2754" s="17" t="s">
        <v>165</v>
      </c>
      <c r="BE2754" s="139">
        <f>IF(N2754="základní",J2754,0)</f>
        <v>0</v>
      </c>
      <c r="BF2754" s="139">
        <f>IF(N2754="snížená",J2754,0)</f>
        <v>0</v>
      </c>
      <c r="BG2754" s="139">
        <f>IF(N2754="zákl. přenesená",J2754,0)</f>
        <v>0</v>
      </c>
      <c r="BH2754" s="139">
        <f>IF(N2754="sníž. přenesená",J2754,0)</f>
        <v>0</v>
      </c>
      <c r="BI2754" s="139">
        <f>IF(N2754="nulová",J2754,0)</f>
        <v>0</v>
      </c>
      <c r="BJ2754" s="17" t="s">
        <v>14</v>
      </c>
      <c r="BK2754" s="139">
        <f>ROUND(I2754*H2754,2)</f>
        <v>0</v>
      </c>
      <c r="BL2754" s="17" t="s">
        <v>277</v>
      </c>
      <c r="BM2754" s="138" t="s">
        <v>3955</v>
      </c>
    </row>
    <row r="2755" spans="2:65" s="1" customFormat="1">
      <c r="B2755" s="32"/>
      <c r="D2755" s="140" t="s">
        <v>174</v>
      </c>
      <c r="F2755" s="141" t="s">
        <v>3956</v>
      </c>
      <c r="I2755" s="142"/>
      <c r="L2755" s="32"/>
      <c r="M2755" s="143"/>
      <c r="T2755" s="53"/>
      <c r="AT2755" s="17" t="s">
        <v>174</v>
      </c>
      <c r="AU2755" s="17" t="s">
        <v>84</v>
      </c>
    </row>
    <row r="2756" spans="2:65" s="12" customFormat="1">
      <c r="B2756" s="144"/>
      <c r="D2756" s="145" t="s">
        <v>176</v>
      </c>
      <c r="E2756" s="146" t="s">
        <v>19</v>
      </c>
      <c r="F2756" s="147" t="s">
        <v>3957</v>
      </c>
      <c r="H2756" s="146" t="s">
        <v>19</v>
      </c>
      <c r="I2756" s="148"/>
      <c r="L2756" s="144"/>
      <c r="M2756" s="149"/>
      <c r="T2756" s="150"/>
      <c r="AT2756" s="146" t="s">
        <v>176</v>
      </c>
      <c r="AU2756" s="146" t="s">
        <v>84</v>
      </c>
      <c r="AV2756" s="12" t="s">
        <v>14</v>
      </c>
      <c r="AW2756" s="12" t="s">
        <v>37</v>
      </c>
      <c r="AX2756" s="12" t="s">
        <v>75</v>
      </c>
      <c r="AY2756" s="146" t="s">
        <v>165</v>
      </c>
    </row>
    <row r="2757" spans="2:65" s="13" customFormat="1">
      <c r="B2757" s="151"/>
      <c r="D2757" s="145" t="s">
        <v>176</v>
      </c>
      <c r="E2757" s="152" t="s">
        <v>19</v>
      </c>
      <c r="F2757" s="153" t="s">
        <v>8</v>
      </c>
      <c r="H2757" s="154">
        <v>12</v>
      </c>
      <c r="I2757" s="155"/>
      <c r="L2757" s="151"/>
      <c r="M2757" s="156"/>
      <c r="T2757" s="157"/>
      <c r="AT2757" s="152" t="s">
        <v>176</v>
      </c>
      <c r="AU2757" s="152" t="s">
        <v>84</v>
      </c>
      <c r="AV2757" s="13" t="s">
        <v>84</v>
      </c>
      <c r="AW2757" s="13" t="s">
        <v>37</v>
      </c>
      <c r="AX2757" s="13" t="s">
        <v>75</v>
      </c>
      <c r="AY2757" s="152" t="s">
        <v>165</v>
      </c>
    </row>
    <row r="2758" spans="2:65" s="14" customFormat="1">
      <c r="B2758" s="158"/>
      <c r="D2758" s="145" t="s">
        <v>176</v>
      </c>
      <c r="E2758" s="159" t="s">
        <v>19</v>
      </c>
      <c r="F2758" s="160" t="s">
        <v>179</v>
      </c>
      <c r="H2758" s="161">
        <v>12</v>
      </c>
      <c r="I2758" s="162"/>
      <c r="L2758" s="158"/>
      <c r="M2758" s="163"/>
      <c r="T2758" s="164"/>
      <c r="AT2758" s="159" t="s">
        <v>176</v>
      </c>
      <c r="AU2758" s="159" t="s">
        <v>84</v>
      </c>
      <c r="AV2758" s="14" t="s">
        <v>172</v>
      </c>
      <c r="AW2758" s="14" t="s">
        <v>37</v>
      </c>
      <c r="AX2758" s="14" t="s">
        <v>14</v>
      </c>
      <c r="AY2758" s="159" t="s">
        <v>165</v>
      </c>
    </row>
    <row r="2759" spans="2:65" s="1" customFormat="1" ht="24.15" customHeight="1">
      <c r="B2759" s="32"/>
      <c r="C2759" s="165" t="s">
        <v>2191</v>
      </c>
      <c r="D2759" s="165" t="s">
        <v>349</v>
      </c>
      <c r="E2759" s="166" t="s">
        <v>3958</v>
      </c>
      <c r="F2759" s="167" t="s">
        <v>3959</v>
      </c>
      <c r="G2759" s="168" t="s">
        <v>182</v>
      </c>
      <c r="H2759" s="169">
        <v>12</v>
      </c>
      <c r="I2759" s="170"/>
      <c r="J2759" s="171">
        <f>ROUND(I2759*H2759,2)</f>
        <v>0</v>
      </c>
      <c r="K2759" s="167" t="s">
        <v>19</v>
      </c>
      <c r="L2759" s="172"/>
      <c r="M2759" s="173" t="s">
        <v>19</v>
      </c>
      <c r="N2759" s="174" t="s">
        <v>46</v>
      </c>
      <c r="P2759" s="136">
        <f>O2759*H2759</f>
        <v>0</v>
      </c>
      <c r="Q2759" s="136">
        <v>0.08</v>
      </c>
      <c r="R2759" s="136">
        <f>Q2759*H2759</f>
        <v>0.96</v>
      </c>
      <c r="S2759" s="136">
        <v>0</v>
      </c>
      <c r="T2759" s="137">
        <f>S2759*H2759</f>
        <v>0</v>
      </c>
      <c r="AR2759" s="138" t="s">
        <v>380</v>
      </c>
      <c r="AT2759" s="138" t="s">
        <v>349</v>
      </c>
      <c r="AU2759" s="138" t="s">
        <v>84</v>
      </c>
      <c r="AY2759" s="17" t="s">
        <v>165</v>
      </c>
      <c r="BE2759" s="139">
        <f>IF(N2759="základní",J2759,0)</f>
        <v>0</v>
      </c>
      <c r="BF2759" s="139">
        <f>IF(N2759="snížená",J2759,0)</f>
        <v>0</v>
      </c>
      <c r="BG2759" s="139">
        <f>IF(N2759="zákl. přenesená",J2759,0)</f>
        <v>0</v>
      </c>
      <c r="BH2759" s="139">
        <f>IF(N2759="sníž. přenesená",J2759,0)</f>
        <v>0</v>
      </c>
      <c r="BI2759" s="139">
        <f>IF(N2759="nulová",J2759,0)</f>
        <v>0</v>
      </c>
      <c r="BJ2759" s="17" t="s">
        <v>14</v>
      </c>
      <c r="BK2759" s="139">
        <f>ROUND(I2759*H2759,2)</f>
        <v>0</v>
      </c>
      <c r="BL2759" s="17" t="s">
        <v>277</v>
      </c>
      <c r="BM2759" s="138" t="s">
        <v>3960</v>
      </c>
    </row>
    <row r="2760" spans="2:65" s="1" customFormat="1" ht="24.15" customHeight="1">
      <c r="B2760" s="32"/>
      <c r="C2760" s="127" t="s">
        <v>2349</v>
      </c>
      <c r="D2760" s="127" t="s">
        <v>167</v>
      </c>
      <c r="E2760" s="128" t="s">
        <v>3961</v>
      </c>
      <c r="F2760" s="129" t="s">
        <v>3962</v>
      </c>
      <c r="G2760" s="130" t="s">
        <v>182</v>
      </c>
      <c r="H2760" s="131">
        <v>2</v>
      </c>
      <c r="I2760" s="132"/>
      <c r="J2760" s="133">
        <f>ROUND(I2760*H2760,2)</f>
        <v>0</v>
      </c>
      <c r="K2760" s="129" t="s">
        <v>171</v>
      </c>
      <c r="L2760" s="32"/>
      <c r="M2760" s="134" t="s">
        <v>19</v>
      </c>
      <c r="N2760" s="135" t="s">
        <v>46</v>
      </c>
      <c r="P2760" s="136">
        <f>O2760*H2760</f>
        <v>0</v>
      </c>
      <c r="Q2760" s="136">
        <v>0</v>
      </c>
      <c r="R2760" s="136">
        <f>Q2760*H2760</f>
        <v>0</v>
      </c>
      <c r="S2760" s="136">
        <v>0</v>
      </c>
      <c r="T2760" s="137">
        <f>S2760*H2760</f>
        <v>0</v>
      </c>
      <c r="AR2760" s="138" t="s">
        <v>277</v>
      </c>
      <c r="AT2760" s="138" t="s">
        <v>167</v>
      </c>
      <c r="AU2760" s="138" t="s">
        <v>84</v>
      </c>
      <c r="AY2760" s="17" t="s">
        <v>165</v>
      </c>
      <c r="BE2760" s="139">
        <f>IF(N2760="základní",J2760,0)</f>
        <v>0</v>
      </c>
      <c r="BF2760" s="139">
        <f>IF(N2760="snížená",J2760,0)</f>
        <v>0</v>
      </c>
      <c r="BG2760" s="139">
        <f>IF(N2760="zákl. přenesená",J2760,0)</f>
        <v>0</v>
      </c>
      <c r="BH2760" s="139">
        <f>IF(N2760="sníž. přenesená",J2760,0)</f>
        <v>0</v>
      </c>
      <c r="BI2760" s="139">
        <f>IF(N2760="nulová",J2760,0)</f>
        <v>0</v>
      </c>
      <c r="BJ2760" s="17" t="s">
        <v>14</v>
      </c>
      <c r="BK2760" s="139">
        <f>ROUND(I2760*H2760,2)</f>
        <v>0</v>
      </c>
      <c r="BL2760" s="17" t="s">
        <v>277</v>
      </c>
      <c r="BM2760" s="138" t="s">
        <v>3963</v>
      </c>
    </row>
    <row r="2761" spans="2:65" s="1" customFormat="1">
      <c r="B2761" s="32"/>
      <c r="D2761" s="140" t="s">
        <v>174</v>
      </c>
      <c r="F2761" s="141" t="s">
        <v>3964</v>
      </c>
      <c r="I2761" s="142"/>
      <c r="L2761" s="32"/>
      <c r="M2761" s="143"/>
      <c r="T2761" s="53"/>
      <c r="AT2761" s="17" t="s">
        <v>174</v>
      </c>
      <c r="AU2761" s="17" t="s">
        <v>84</v>
      </c>
    </row>
    <row r="2762" spans="2:65" s="12" customFormat="1">
      <c r="B2762" s="144"/>
      <c r="D2762" s="145" t="s">
        <v>176</v>
      </c>
      <c r="E2762" s="146" t="s">
        <v>19</v>
      </c>
      <c r="F2762" s="147" t="s">
        <v>3965</v>
      </c>
      <c r="H2762" s="146" t="s">
        <v>19</v>
      </c>
      <c r="I2762" s="148"/>
      <c r="L2762" s="144"/>
      <c r="M2762" s="149"/>
      <c r="T2762" s="150"/>
      <c r="AT2762" s="146" t="s">
        <v>176</v>
      </c>
      <c r="AU2762" s="146" t="s">
        <v>84</v>
      </c>
      <c r="AV2762" s="12" t="s">
        <v>14</v>
      </c>
      <c r="AW2762" s="12" t="s">
        <v>37</v>
      </c>
      <c r="AX2762" s="12" t="s">
        <v>75</v>
      </c>
      <c r="AY2762" s="146" t="s">
        <v>165</v>
      </c>
    </row>
    <row r="2763" spans="2:65" s="13" customFormat="1">
      <c r="B2763" s="151"/>
      <c r="D2763" s="145" t="s">
        <v>176</v>
      </c>
      <c r="E2763" s="152" t="s">
        <v>19</v>
      </c>
      <c r="F2763" s="153" t="s">
        <v>14</v>
      </c>
      <c r="H2763" s="154">
        <v>1</v>
      </c>
      <c r="I2763" s="155"/>
      <c r="L2763" s="151"/>
      <c r="M2763" s="156"/>
      <c r="T2763" s="157"/>
      <c r="AT2763" s="152" t="s">
        <v>176</v>
      </c>
      <c r="AU2763" s="152" t="s">
        <v>84</v>
      </c>
      <c r="AV2763" s="13" t="s">
        <v>84</v>
      </c>
      <c r="AW2763" s="13" t="s">
        <v>37</v>
      </c>
      <c r="AX2763" s="13" t="s">
        <v>75</v>
      </c>
      <c r="AY2763" s="152" t="s">
        <v>165</v>
      </c>
    </row>
    <row r="2764" spans="2:65" s="12" customFormat="1">
      <c r="B2764" s="144"/>
      <c r="D2764" s="145" t="s">
        <v>176</v>
      </c>
      <c r="E2764" s="146" t="s">
        <v>19</v>
      </c>
      <c r="F2764" s="147" t="s">
        <v>3931</v>
      </c>
      <c r="H2764" s="146" t="s">
        <v>19</v>
      </c>
      <c r="I2764" s="148"/>
      <c r="L2764" s="144"/>
      <c r="M2764" s="149"/>
      <c r="T2764" s="150"/>
      <c r="AT2764" s="146" t="s">
        <v>176</v>
      </c>
      <c r="AU2764" s="146" t="s">
        <v>84</v>
      </c>
      <c r="AV2764" s="12" t="s">
        <v>14</v>
      </c>
      <c r="AW2764" s="12" t="s">
        <v>37</v>
      </c>
      <c r="AX2764" s="12" t="s">
        <v>75</v>
      </c>
      <c r="AY2764" s="146" t="s">
        <v>165</v>
      </c>
    </row>
    <row r="2765" spans="2:65" s="13" customFormat="1">
      <c r="B2765" s="151"/>
      <c r="D2765" s="145" t="s">
        <v>176</v>
      </c>
      <c r="E2765" s="152" t="s">
        <v>19</v>
      </c>
      <c r="F2765" s="153" t="s">
        <v>14</v>
      </c>
      <c r="H2765" s="154">
        <v>1</v>
      </c>
      <c r="I2765" s="155"/>
      <c r="L2765" s="151"/>
      <c r="M2765" s="156"/>
      <c r="T2765" s="157"/>
      <c r="AT2765" s="152" t="s">
        <v>176</v>
      </c>
      <c r="AU2765" s="152" t="s">
        <v>84</v>
      </c>
      <c r="AV2765" s="13" t="s">
        <v>84</v>
      </c>
      <c r="AW2765" s="13" t="s">
        <v>37</v>
      </c>
      <c r="AX2765" s="13" t="s">
        <v>75</v>
      </c>
      <c r="AY2765" s="152" t="s">
        <v>165</v>
      </c>
    </row>
    <row r="2766" spans="2:65" s="14" customFormat="1">
      <c r="B2766" s="158"/>
      <c r="D2766" s="145" t="s">
        <v>176</v>
      </c>
      <c r="E2766" s="159" t="s">
        <v>19</v>
      </c>
      <c r="F2766" s="160" t="s">
        <v>179</v>
      </c>
      <c r="H2766" s="161">
        <v>2</v>
      </c>
      <c r="I2766" s="162"/>
      <c r="L2766" s="158"/>
      <c r="M2766" s="163"/>
      <c r="T2766" s="164"/>
      <c r="AT2766" s="159" t="s">
        <v>176</v>
      </c>
      <c r="AU2766" s="159" t="s">
        <v>84</v>
      </c>
      <c r="AV2766" s="14" t="s">
        <v>172</v>
      </c>
      <c r="AW2766" s="14" t="s">
        <v>37</v>
      </c>
      <c r="AX2766" s="14" t="s">
        <v>14</v>
      </c>
      <c r="AY2766" s="159" t="s">
        <v>165</v>
      </c>
    </row>
    <row r="2767" spans="2:65" s="1" customFormat="1" ht="16.5" customHeight="1">
      <c r="B2767" s="32"/>
      <c r="C2767" s="165" t="s">
        <v>3966</v>
      </c>
      <c r="D2767" s="165" t="s">
        <v>349</v>
      </c>
      <c r="E2767" s="166" t="s">
        <v>3967</v>
      </c>
      <c r="F2767" s="167" t="s">
        <v>3968</v>
      </c>
      <c r="G2767" s="168" t="s">
        <v>182</v>
      </c>
      <c r="H2767" s="169">
        <v>2</v>
      </c>
      <c r="I2767" s="170"/>
      <c r="J2767" s="171">
        <f>ROUND(I2767*H2767,2)</f>
        <v>0</v>
      </c>
      <c r="K2767" s="167" t="s">
        <v>19</v>
      </c>
      <c r="L2767" s="172"/>
      <c r="M2767" s="173" t="s">
        <v>19</v>
      </c>
      <c r="N2767" s="174" t="s">
        <v>46</v>
      </c>
      <c r="P2767" s="136">
        <f>O2767*H2767</f>
        <v>0</v>
      </c>
      <c r="Q2767" s="136">
        <v>2E-3</v>
      </c>
      <c r="R2767" s="136">
        <f>Q2767*H2767</f>
        <v>4.0000000000000001E-3</v>
      </c>
      <c r="S2767" s="136">
        <v>0</v>
      </c>
      <c r="T2767" s="137">
        <f>S2767*H2767</f>
        <v>0</v>
      </c>
      <c r="AR2767" s="138" t="s">
        <v>380</v>
      </c>
      <c r="AT2767" s="138" t="s">
        <v>349</v>
      </c>
      <c r="AU2767" s="138" t="s">
        <v>84</v>
      </c>
      <c r="AY2767" s="17" t="s">
        <v>165</v>
      </c>
      <c r="BE2767" s="139">
        <f>IF(N2767="základní",J2767,0)</f>
        <v>0</v>
      </c>
      <c r="BF2767" s="139">
        <f>IF(N2767="snížená",J2767,0)</f>
        <v>0</v>
      </c>
      <c r="BG2767" s="139">
        <f>IF(N2767="zákl. přenesená",J2767,0)</f>
        <v>0</v>
      </c>
      <c r="BH2767" s="139">
        <f>IF(N2767="sníž. přenesená",J2767,0)</f>
        <v>0</v>
      </c>
      <c r="BI2767" s="139">
        <f>IF(N2767="nulová",J2767,0)</f>
        <v>0</v>
      </c>
      <c r="BJ2767" s="17" t="s">
        <v>14</v>
      </c>
      <c r="BK2767" s="139">
        <f>ROUND(I2767*H2767,2)</f>
        <v>0</v>
      </c>
      <c r="BL2767" s="17" t="s">
        <v>277</v>
      </c>
      <c r="BM2767" s="138" t="s">
        <v>3969</v>
      </c>
    </row>
    <row r="2768" spans="2:65" s="1" customFormat="1" ht="24.15" customHeight="1">
      <c r="B2768" s="32"/>
      <c r="C2768" s="127" t="s">
        <v>3970</v>
      </c>
      <c r="D2768" s="127" t="s">
        <v>167</v>
      </c>
      <c r="E2768" s="128" t="s">
        <v>3971</v>
      </c>
      <c r="F2768" s="129" t="s">
        <v>3972</v>
      </c>
      <c r="G2768" s="130" t="s">
        <v>182</v>
      </c>
      <c r="H2768" s="131">
        <v>37</v>
      </c>
      <c r="I2768" s="132"/>
      <c r="J2768" s="133">
        <f>ROUND(I2768*H2768,2)</f>
        <v>0</v>
      </c>
      <c r="K2768" s="129" t="s">
        <v>171</v>
      </c>
      <c r="L2768" s="32"/>
      <c r="M2768" s="134" t="s">
        <v>19</v>
      </c>
      <c r="N2768" s="135" t="s">
        <v>46</v>
      </c>
      <c r="P2768" s="136">
        <f>O2768*H2768</f>
        <v>0</v>
      </c>
      <c r="Q2768" s="136">
        <v>0</v>
      </c>
      <c r="R2768" s="136">
        <f>Q2768*H2768</f>
        <v>0</v>
      </c>
      <c r="S2768" s="136">
        <v>0</v>
      </c>
      <c r="T2768" s="137">
        <f>S2768*H2768</f>
        <v>0</v>
      </c>
      <c r="AR2768" s="138" t="s">
        <v>277</v>
      </c>
      <c r="AT2768" s="138" t="s">
        <v>167</v>
      </c>
      <c r="AU2768" s="138" t="s">
        <v>84</v>
      </c>
      <c r="AY2768" s="17" t="s">
        <v>165</v>
      </c>
      <c r="BE2768" s="139">
        <f>IF(N2768="základní",J2768,0)</f>
        <v>0</v>
      </c>
      <c r="BF2768" s="139">
        <f>IF(N2768="snížená",J2768,0)</f>
        <v>0</v>
      </c>
      <c r="BG2768" s="139">
        <f>IF(N2768="zákl. přenesená",J2768,0)</f>
        <v>0</v>
      </c>
      <c r="BH2768" s="139">
        <f>IF(N2768="sníž. přenesená",J2768,0)</f>
        <v>0</v>
      </c>
      <c r="BI2768" s="139">
        <f>IF(N2768="nulová",J2768,0)</f>
        <v>0</v>
      </c>
      <c r="BJ2768" s="17" t="s">
        <v>14</v>
      </c>
      <c r="BK2768" s="139">
        <f>ROUND(I2768*H2768,2)</f>
        <v>0</v>
      </c>
      <c r="BL2768" s="17" t="s">
        <v>277</v>
      </c>
      <c r="BM2768" s="138" t="s">
        <v>3973</v>
      </c>
    </row>
    <row r="2769" spans="2:65" s="1" customFormat="1">
      <c r="B2769" s="32"/>
      <c r="D2769" s="140" t="s">
        <v>174</v>
      </c>
      <c r="F2769" s="141" t="s">
        <v>3974</v>
      </c>
      <c r="I2769" s="142"/>
      <c r="L2769" s="32"/>
      <c r="M2769" s="143"/>
      <c r="T2769" s="53"/>
      <c r="AT2769" s="17" t="s">
        <v>174</v>
      </c>
      <c r="AU2769" s="17" t="s">
        <v>84</v>
      </c>
    </row>
    <row r="2770" spans="2:65" s="12" customFormat="1">
      <c r="B2770" s="144"/>
      <c r="D2770" s="145" t="s">
        <v>176</v>
      </c>
      <c r="E2770" s="146" t="s">
        <v>19</v>
      </c>
      <c r="F2770" s="147" t="s">
        <v>1602</v>
      </c>
      <c r="H2770" s="146" t="s">
        <v>19</v>
      </c>
      <c r="I2770" s="148"/>
      <c r="L2770" s="144"/>
      <c r="M2770" s="149"/>
      <c r="T2770" s="150"/>
      <c r="AT2770" s="146" t="s">
        <v>176</v>
      </c>
      <c r="AU2770" s="146" t="s">
        <v>84</v>
      </c>
      <c r="AV2770" s="12" t="s">
        <v>14</v>
      </c>
      <c r="AW2770" s="12" t="s">
        <v>37</v>
      </c>
      <c r="AX2770" s="12" t="s">
        <v>75</v>
      </c>
      <c r="AY2770" s="146" t="s">
        <v>165</v>
      </c>
    </row>
    <row r="2771" spans="2:65" s="13" customFormat="1">
      <c r="B2771" s="151"/>
      <c r="D2771" s="145" t="s">
        <v>176</v>
      </c>
      <c r="E2771" s="152" t="s">
        <v>19</v>
      </c>
      <c r="F2771" s="153" t="s">
        <v>84</v>
      </c>
      <c r="H2771" s="154">
        <v>2</v>
      </c>
      <c r="I2771" s="155"/>
      <c r="L2771" s="151"/>
      <c r="M2771" s="156"/>
      <c r="T2771" s="157"/>
      <c r="AT2771" s="152" t="s">
        <v>176</v>
      </c>
      <c r="AU2771" s="152" t="s">
        <v>84</v>
      </c>
      <c r="AV2771" s="13" t="s">
        <v>84</v>
      </c>
      <c r="AW2771" s="13" t="s">
        <v>37</v>
      </c>
      <c r="AX2771" s="13" t="s">
        <v>75</v>
      </c>
      <c r="AY2771" s="152" t="s">
        <v>165</v>
      </c>
    </row>
    <row r="2772" spans="2:65" s="12" customFormat="1">
      <c r="B2772" s="144"/>
      <c r="D2772" s="145" t="s">
        <v>176</v>
      </c>
      <c r="E2772" s="146" t="s">
        <v>19</v>
      </c>
      <c r="F2772" s="147" t="s">
        <v>1603</v>
      </c>
      <c r="H2772" s="146" t="s">
        <v>19</v>
      </c>
      <c r="I2772" s="148"/>
      <c r="L2772" s="144"/>
      <c r="M2772" s="149"/>
      <c r="T2772" s="150"/>
      <c r="AT2772" s="146" t="s">
        <v>176</v>
      </c>
      <c r="AU2772" s="146" t="s">
        <v>84</v>
      </c>
      <c r="AV2772" s="12" t="s">
        <v>14</v>
      </c>
      <c r="AW2772" s="12" t="s">
        <v>37</v>
      </c>
      <c r="AX2772" s="12" t="s">
        <v>75</v>
      </c>
      <c r="AY2772" s="146" t="s">
        <v>165</v>
      </c>
    </row>
    <row r="2773" spans="2:65" s="13" customFormat="1">
      <c r="B2773" s="151"/>
      <c r="D2773" s="145" t="s">
        <v>176</v>
      </c>
      <c r="E2773" s="152" t="s">
        <v>19</v>
      </c>
      <c r="F2773" s="153" t="s">
        <v>1604</v>
      </c>
      <c r="H2773" s="154">
        <v>12</v>
      </c>
      <c r="I2773" s="155"/>
      <c r="L2773" s="151"/>
      <c r="M2773" s="156"/>
      <c r="T2773" s="157"/>
      <c r="AT2773" s="152" t="s">
        <v>176</v>
      </c>
      <c r="AU2773" s="152" t="s">
        <v>84</v>
      </c>
      <c r="AV2773" s="13" t="s">
        <v>84</v>
      </c>
      <c r="AW2773" s="13" t="s">
        <v>37</v>
      </c>
      <c r="AX2773" s="13" t="s">
        <v>75</v>
      </c>
      <c r="AY2773" s="152" t="s">
        <v>165</v>
      </c>
    </row>
    <row r="2774" spans="2:65" s="12" customFormat="1">
      <c r="B2774" s="144"/>
      <c r="D2774" s="145" t="s">
        <v>176</v>
      </c>
      <c r="E2774" s="146" t="s">
        <v>19</v>
      </c>
      <c r="F2774" s="147" t="s">
        <v>1605</v>
      </c>
      <c r="H2774" s="146" t="s">
        <v>19</v>
      </c>
      <c r="I2774" s="148"/>
      <c r="L2774" s="144"/>
      <c r="M2774" s="149"/>
      <c r="T2774" s="150"/>
      <c r="AT2774" s="146" t="s">
        <v>176</v>
      </c>
      <c r="AU2774" s="146" t="s">
        <v>84</v>
      </c>
      <c r="AV2774" s="12" t="s">
        <v>14</v>
      </c>
      <c r="AW2774" s="12" t="s">
        <v>37</v>
      </c>
      <c r="AX2774" s="12" t="s">
        <v>75</v>
      </c>
      <c r="AY2774" s="146" t="s">
        <v>165</v>
      </c>
    </row>
    <row r="2775" spans="2:65" s="13" customFormat="1">
      <c r="B2775" s="151"/>
      <c r="D2775" s="145" t="s">
        <v>176</v>
      </c>
      <c r="E2775" s="152" t="s">
        <v>19</v>
      </c>
      <c r="F2775" s="153" t="s">
        <v>14</v>
      </c>
      <c r="H2775" s="154">
        <v>1</v>
      </c>
      <c r="I2775" s="155"/>
      <c r="L2775" s="151"/>
      <c r="M2775" s="156"/>
      <c r="T2775" s="157"/>
      <c r="AT2775" s="152" t="s">
        <v>176</v>
      </c>
      <c r="AU2775" s="152" t="s">
        <v>84</v>
      </c>
      <c r="AV2775" s="13" t="s">
        <v>84</v>
      </c>
      <c r="AW2775" s="13" t="s">
        <v>37</v>
      </c>
      <c r="AX2775" s="13" t="s">
        <v>75</v>
      </c>
      <c r="AY2775" s="152" t="s">
        <v>165</v>
      </c>
    </row>
    <row r="2776" spans="2:65" s="12" customFormat="1">
      <c r="B2776" s="144"/>
      <c r="D2776" s="145" t="s">
        <v>176</v>
      </c>
      <c r="E2776" s="146" t="s">
        <v>19</v>
      </c>
      <c r="F2776" s="147" t="s">
        <v>1606</v>
      </c>
      <c r="H2776" s="146" t="s">
        <v>19</v>
      </c>
      <c r="I2776" s="148"/>
      <c r="L2776" s="144"/>
      <c r="M2776" s="149"/>
      <c r="T2776" s="150"/>
      <c r="AT2776" s="146" t="s">
        <v>176</v>
      </c>
      <c r="AU2776" s="146" t="s">
        <v>84</v>
      </c>
      <c r="AV2776" s="12" t="s">
        <v>14</v>
      </c>
      <c r="AW2776" s="12" t="s">
        <v>37</v>
      </c>
      <c r="AX2776" s="12" t="s">
        <v>75</v>
      </c>
      <c r="AY2776" s="146" t="s">
        <v>165</v>
      </c>
    </row>
    <row r="2777" spans="2:65" s="13" customFormat="1">
      <c r="B2777" s="151"/>
      <c r="D2777" s="145" t="s">
        <v>176</v>
      </c>
      <c r="E2777" s="152" t="s">
        <v>19</v>
      </c>
      <c r="F2777" s="153" t="s">
        <v>223</v>
      </c>
      <c r="H2777" s="154">
        <v>8</v>
      </c>
      <c r="I2777" s="155"/>
      <c r="L2777" s="151"/>
      <c r="M2777" s="156"/>
      <c r="T2777" s="157"/>
      <c r="AT2777" s="152" t="s">
        <v>176</v>
      </c>
      <c r="AU2777" s="152" t="s">
        <v>84</v>
      </c>
      <c r="AV2777" s="13" t="s">
        <v>84</v>
      </c>
      <c r="AW2777" s="13" t="s">
        <v>37</v>
      </c>
      <c r="AX2777" s="13" t="s">
        <v>75</v>
      </c>
      <c r="AY2777" s="152" t="s">
        <v>165</v>
      </c>
    </row>
    <row r="2778" spans="2:65" s="12" customFormat="1">
      <c r="B2778" s="144"/>
      <c r="D2778" s="145" t="s">
        <v>176</v>
      </c>
      <c r="E2778" s="146" t="s">
        <v>19</v>
      </c>
      <c r="F2778" s="147" t="s">
        <v>1607</v>
      </c>
      <c r="H2778" s="146" t="s">
        <v>19</v>
      </c>
      <c r="I2778" s="148"/>
      <c r="L2778" s="144"/>
      <c r="M2778" s="149"/>
      <c r="T2778" s="150"/>
      <c r="AT2778" s="146" t="s">
        <v>176</v>
      </c>
      <c r="AU2778" s="146" t="s">
        <v>84</v>
      </c>
      <c r="AV2778" s="12" t="s">
        <v>14</v>
      </c>
      <c r="AW2778" s="12" t="s">
        <v>37</v>
      </c>
      <c r="AX2778" s="12" t="s">
        <v>75</v>
      </c>
      <c r="AY2778" s="146" t="s">
        <v>165</v>
      </c>
    </row>
    <row r="2779" spans="2:65" s="13" customFormat="1">
      <c r="B2779" s="151"/>
      <c r="D2779" s="145" t="s">
        <v>176</v>
      </c>
      <c r="E2779" s="152" t="s">
        <v>19</v>
      </c>
      <c r="F2779" s="153" t="s">
        <v>8</v>
      </c>
      <c r="H2779" s="154">
        <v>12</v>
      </c>
      <c r="I2779" s="155"/>
      <c r="L2779" s="151"/>
      <c r="M2779" s="156"/>
      <c r="T2779" s="157"/>
      <c r="AT2779" s="152" t="s">
        <v>176</v>
      </c>
      <c r="AU2779" s="152" t="s">
        <v>84</v>
      </c>
      <c r="AV2779" s="13" t="s">
        <v>84</v>
      </c>
      <c r="AW2779" s="13" t="s">
        <v>37</v>
      </c>
      <c r="AX2779" s="13" t="s">
        <v>75</v>
      </c>
      <c r="AY2779" s="152" t="s">
        <v>165</v>
      </c>
    </row>
    <row r="2780" spans="2:65" s="12" customFormat="1">
      <c r="B2780" s="144"/>
      <c r="D2780" s="145" t="s">
        <v>176</v>
      </c>
      <c r="E2780" s="146" t="s">
        <v>19</v>
      </c>
      <c r="F2780" s="147" t="s">
        <v>3931</v>
      </c>
      <c r="H2780" s="146" t="s">
        <v>19</v>
      </c>
      <c r="I2780" s="148"/>
      <c r="L2780" s="144"/>
      <c r="M2780" s="149"/>
      <c r="T2780" s="150"/>
      <c r="AT2780" s="146" t="s">
        <v>176</v>
      </c>
      <c r="AU2780" s="146" t="s">
        <v>84</v>
      </c>
      <c r="AV2780" s="12" t="s">
        <v>14</v>
      </c>
      <c r="AW2780" s="12" t="s">
        <v>37</v>
      </c>
      <c r="AX2780" s="12" t="s">
        <v>75</v>
      </c>
      <c r="AY2780" s="146" t="s">
        <v>165</v>
      </c>
    </row>
    <row r="2781" spans="2:65" s="13" customFormat="1">
      <c r="B2781" s="151"/>
      <c r="D2781" s="145" t="s">
        <v>176</v>
      </c>
      <c r="E2781" s="152" t="s">
        <v>19</v>
      </c>
      <c r="F2781" s="153" t="s">
        <v>84</v>
      </c>
      <c r="H2781" s="154">
        <v>2</v>
      </c>
      <c r="I2781" s="155"/>
      <c r="L2781" s="151"/>
      <c r="M2781" s="156"/>
      <c r="T2781" s="157"/>
      <c r="AT2781" s="152" t="s">
        <v>176</v>
      </c>
      <c r="AU2781" s="152" t="s">
        <v>84</v>
      </c>
      <c r="AV2781" s="13" t="s">
        <v>84</v>
      </c>
      <c r="AW2781" s="13" t="s">
        <v>37</v>
      </c>
      <c r="AX2781" s="13" t="s">
        <v>75</v>
      </c>
      <c r="AY2781" s="152" t="s">
        <v>165</v>
      </c>
    </row>
    <row r="2782" spans="2:65" s="14" customFormat="1">
      <c r="B2782" s="158"/>
      <c r="D2782" s="145" t="s">
        <v>176</v>
      </c>
      <c r="E2782" s="159" t="s">
        <v>19</v>
      </c>
      <c r="F2782" s="160" t="s">
        <v>179</v>
      </c>
      <c r="H2782" s="161">
        <v>37</v>
      </c>
      <c r="I2782" s="162"/>
      <c r="L2782" s="158"/>
      <c r="M2782" s="163"/>
      <c r="T2782" s="164"/>
      <c r="AT2782" s="159" t="s">
        <v>176</v>
      </c>
      <c r="AU2782" s="159" t="s">
        <v>84</v>
      </c>
      <c r="AV2782" s="14" t="s">
        <v>172</v>
      </c>
      <c r="AW2782" s="14" t="s">
        <v>37</v>
      </c>
      <c r="AX2782" s="14" t="s">
        <v>14</v>
      </c>
      <c r="AY2782" s="159" t="s">
        <v>165</v>
      </c>
    </row>
    <row r="2783" spans="2:65" s="1" customFormat="1" ht="24.15" customHeight="1">
      <c r="B2783" s="32"/>
      <c r="C2783" s="165" t="s">
        <v>3975</v>
      </c>
      <c r="D2783" s="165" t="s">
        <v>349</v>
      </c>
      <c r="E2783" s="166" t="s">
        <v>3976</v>
      </c>
      <c r="F2783" s="167" t="s">
        <v>3977</v>
      </c>
      <c r="G2783" s="168" t="s">
        <v>182</v>
      </c>
      <c r="H2783" s="169">
        <v>15.856999999999999</v>
      </c>
      <c r="I2783" s="170"/>
      <c r="J2783" s="171">
        <f>ROUND(I2783*H2783,2)</f>
        <v>0</v>
      </c>
      <c r="K2783" s="167" t="s">
        <v>171</v>
      </c>
      <c r="L2783" s="172"/>
      <c r="M2783" s="173" t="s">
        <v>19</v>
      </c>
      <c r="N2783" s="174" t="s">
        <v>46</v>
      </c>
      <c r="P2783" s="136">
        <f>O2783*H2783</f>
        <v>0</v>
      </c>
      <c r="Q2783" s="136">
        <v>2.2000000000000001E-3</v>
      </c>
      <c r="R2783" s="136">
        <f>Q2783*H2783</f>
        <v>3.4885400000000004E-2</v>
      </c>
      <c r="S2783" s="136">
        <v>0</v>
      </c>
      <c r="T2783" s="137">
        <f>S2783*H2783</f>
        <v>0</v>
      </c>
      <c r="AR2783" s="138" t="s">
        <v>380</v>
      </c>
      <c r="AT2783" s="138" t="s">
        <v>349</v>
      </c>
      <c r="AU2783" s="138" t="s">
        <v>84</v>
      </c>
      <c r="AY2783" s="17" t="s">
        <v>165</v>
      </c>
      <c r="BE2783" s="139">
        <f>IF(N2783="základní",J2783,0)</f>
        <v>0</v>
      </c>
      <c r="BF2783" s="139">
        <f>IF(N2783="snížená",J2783,0)</f>
        <v>0</v>
      </c>
      <c r="BG2783" s="139">
        <f>IF(N2783="zákl. přenesená",J2783,0)</f>
        <v>0</v>
      </c>
      <c r="BH2783" s="139">
        <f>IF(N2783="sníž. přenesená",J2783,0)</f>
        <v>0</v>
      </c>
      <c r="BI2783" s="139">
        <f>IF(N2783="nulová",J2783,0)</f>
        <v>0</v>
      </c>
      <c r="BJ2783" s="17" t="s">
        <v>14</v>
      </c>
      <c r="BK2783" s="139">
        <f>ROUND(I2783*H2783,2)</f>
        <v>0</v>
      </c>
      <c r="BL2783" s="17" t="s">
        <v>277</v>
      </c>
      <c r="BM2783" s="138" t="s">
        <v>3978</v>
      </c>
    </row>
    <row r="2784" spans="2:65" s="1" customFormat="1" ht="16.5" customHeight="1">
      <c r="B2784" s="32"/>
      <c r="C2784" s="165" t="s">
        <v>3979</v>
      </c>
      <c r="D2784" s="165" t="s">
        <v>349</v>
      </c>
      <c r="E2784" s="166" t="s">
        <v>3980</v>
      </c>
      <c r="F2784" s="167" t="s">
        <v>3981</v>
      </c>
      <c r="G2784" s="168" t="s">
        <v>182</v>
      </c>
      <c r="H2784" s="169">
        <v>27.390999999999998</v>
      </c>
      <c r="I2784" s="170"/>
      <c r="J2784" s="171">
        <f>ROUND(I2784*H2784,2)</f>
        <v>0</v>
      </c>
      <c r="K2784" s="167" t="s">
        <v>19</v>
      </c>
      <c r="L2784" s="172"/>
      <c r="M2784" s="173" t="s">
        <v>19</v>
      </c>
      <c r="N2784" s="174" t="s">
        <v>46</v>
      </c>
      <c r="P2784" s="136">
        <f>O2784*H2784</f>
        <v>0</v>
      </c>
      <c r="Q2784" s="136">
        <v>1E-3</v>
      </c>
      <c r="R2784" s="136">
        <f>Q2784*H2784</f>
        <v>2.7390999999999999E-2</v>
      </c>
      <c r="S2784" s="136">
        <v>0</v>
      </c>
      <c r="T2784" s="137">
        <f>S2784*H2784</f>
        <v>0</v>
      </c>
      <c r="AR2784" s="138" t="s">
        <v>380</v>
      </c>
      <c r="AT2784" s="138" t="s">
        <v>349</v>
      </c>
      <c r="AU2784" s="138" t="s">
        <v>84</v>
      </c>
      <c r="AY2784" s="17" t="s">
        <v>165</v>
      </c>
      <c r="BE2784" s="139">
        <f>IF(N2784="základní",J2784,0)</f>
        <v>0</v>
      </c>
      <c r="BF2784" s="139">
        <f>IF(N2784="snížená",J2784,0)</f>
        <v>0</v>
      </c>
      <c r="BG2784" s="139">
        <f>IF(N2784="zákl. přenesená",J2784,0)</f>
        <v>0</v>
      </c>
      <c r="BH2784" s="139">
        <f>IF(N2784="sníž. přenesená",J2784,0)</f>
        <v>0</v>
      </c>
      <c r="BI2784" s="139">
        <f>IF(N2784="nulová",J2784,0)</f>
        <v>0</v>
      </c>
      <c r="BJ2784" s="17" t="s">
        <v>14</v>
      </c>
      <c r="BK2784" s="139">
        <f>ROUND(I2784*H2784,2)</f>
        <v>0</v>
      </c>
      <c r="BL2784" s="17" t="s">
        <v>277</v>
      </c>
      <c r="BM2784" s="138" t="s">
        <v>3982</v>
      </c>
    </row>
    <row r="2785" spans="2:65" s="1" customFormat="1" ht="37.950000000000003" customHeight="1">
      <c r="B2785" s="32"/>
      <c r="C2785" s="127" t="s">
        <v>3983</v>
      </c>
      <c r="D2785" s="127" t="s">
        <v>167</v>
      </c>
      <c r="E2785" s="128" t="s">
        <v>3984</v>
      </c>
      <c r="F2785" s="129" t="s">
        <v>3985</v>
      </c>
      <c r="G2785" s="130" t="s">
        <v>182</v>
      </c>
      <c r="H2785" s="131">
        <v>33</v>
      </c>
      <c r="I2785" s="132"/>
      <c r="J2785" s="133">
        <f>ROUND(I2785*H2785,2)</f>
        <v>0</v>
      </c>
      <c r="K2785" s="129" t="s">
        <v>171</v>
      </c>
      <c r="L2785" s="32"/>
      <c r="M2785" s="134" t="s">
        <v>19</v>
      </c>
      <c r="N2785" s="135" t="s">
        <v>46</v>
      </c>
      <c r="P2785" s="136">
        <f>O2785*H2785</f>
        <v>0</v>
      </c>
      <c r="Q2785" s="136">
        <v>4.4999999999999999E-4</v>
      </c>
      <c r="R2785" s="136">
        <f>Q2785*H2785</f>
        <v>1.485E-2</v>
      </c>
      <c r="S2785" s="136">
        <v>0</v>
      </c>
      <c r="T2785" s="137">
        <f>S2785*H2785</f>
        <v>0</v>
      </c>
      <c r="AR2785" s="138" t="s">
        <v>277</v>
      </c>
      <c r="AT2785" s="138" t="s">
        <v>167</v>
      </c>
      <c r="AU2785" s="138" t="s">
        <v>84</v>
      </c>
      <c r="AY2785" s="17" t="s">
        <v>165</v>
      </c>
      <c r="BE2785" s="139">
        <f>IF(N2785="základní",J2785,0)</f>
        <v>0</v>
      </c>
      <c r="BF2785" s="139">
        <f>IF(N2785="snížená",J2785,0)</f>
        <v>0</v>
      </c>
      <c r="BG2785" s="139">
        <f>IF(N2785="zákl. přenesená",J2785,0)</f>
        <v>0</v>
      </c>
      <c r="BH2785" s="139">
        <f>IF(N2785="sníž. přenesená",J2785,0)</f>
        <v>0</v>
      </c>
      <c r="BI2785" s="139">
        <f>IF(N2785="nulová",J2785,0)</f>
        <v>0</v>
      </c>
      <c r="BJ2785" s="17" t="s">
        <v>14</v>
      </c>
      <c r="BK2785" s="139">
        <f>ROUND(I2785*H2785,2)</f>
        <v>0</v>
      </c>
      <c r="BL2785" s="17" t="s">
        <v>277</v>
      </c>
      <c r="BM2785" s="138" t="s">
        <v>3986</v>
      </c>
    </row>
    <row r="2786" spans="2:65" s="1" customFormat="1">
      <c r="B2786" s="32"/>
      <c r="D2786" s="140" t="s">
        <v>174</v>
      </c>
      <c r="F2786" s="141" t="s">
        <v>3987</v>
      </c>
      <c r="I2786" s="142"/>
      <c r="L2786" s="32"/>
      <c r="M2786" s="143"/>
      <c r="T2786" s="53"/>
      <c r="AT2786" s="17" t="s">
        <v>174</v>
      </c>
      <c r="AU2786" s="17" t="s">
        <v>84</v>
      </c>
    </row>
    <row r="2787" spans="2:65" s="12" customFormat="1">
      <c r="B2787" s="144"/>
      <c r="D2787" s="145" t="s">
        <v>176</v>
      </c>
      <c r="E2787" s="146" t="s">
        <v>19</v>
      </c>
      <c r="F2787" s="147" t="s">
        <v>3988</v>
      </c>
      <c r="H2787" s="146" t="s">
        <v>19</v>
      </c>
      <c r="I2787" s="148"/>
      <c r="L2787" s="144"/>
      <c r="M2787" s="149"/>
      <c r="T2787" s="150"/>
      <c r="AT2787" s="146" t="s">
        <v>176</v>
      </c>
      <c r="AU2787" s="146" t="s">
        <v>84</v>
      </c>
      <c r="AV2787" s="12" t="s">
        <v>14</v>
      </c>
      <c r="AW2787" s="12" t="s">
        <v>37</v>
      </c>
      <c r="AX2787" s="12" t="s">
        <v>75</v>
      </c>
      <c r="AY2787" s="146" t="s">
        <v>165</v>
      </c>
    </row>
    <row r="2788" spans="2:65" s="13" customFormat="1">
      <c r="B2788" s="151"/>
      <c r="D2788" s="145" t="s">
        <v>176</v>
      </c>
      <c r="E2788" s="152" t="s">
        <v>19</v>
      </c>
      <c r="F2788" s="153" t="s">
        <v>14</v>
      </c>
      <c r="H2788" s="154">
        <v>1</v>
      </c>
      <c r="I2788" s="155"/>
      <c r="L2788" s="151"/>
      <c r="M2788" s="156"/>
      <c r="T2788" s="157"/>
      <c r="AT2788" s="152" t="s">
        <v>176</v>
      </c>
      <c r="AU2788" s="152" t="s">
        <v>84</v>
      </c>
      <c r="AV2788" s="13" t="s">
        <v>84</v>
      </c>
      <c r="AW2788" s="13" t="s">
        <v>37</v>
      </c>
      <c r="AX2788" s="13" t="s">
        <v>75</v>
      </c>
      <c r="AY2788" s="152" t="s">
        <v>165</v>
      </c>
    </row>
    <row r="2789" spans="2:65" s="12" customFormat="1">
      <c r="B2789" s="144"/>
      <c r="D2789" s="145" t="s">
        <v>176</v>
      </c>
      <c r="E2789" s="146" t="s">
        <v>19</v>
      </c>
      <c r="F2789" s="147" t="s">
        <v>1606</v>
      </c>
      <c r="H2789" s="146" t="s">
        <v>19</v>
      </c>
      <c r="I2789" s="148"/>
      <c r="L2789" s="144"/>
      <c r="M2789" s="149"/>
      <c r="T2789" s="150"/>
      <c r="AT2789" s="146" t="s">
        <v>176</v>
      </c>
      <c r="AU2789" s="146" t="s">
        <v>84</v>
      </c>
      <c r="AV2789" s="12" t="s">
        <v>14</v>
      </c>
      <c r="AW2789" s="12" t="s">
        <v>37</v>
      </c>
      <c r="AX2789" s="12" t="s">
        <v>75</v>
      </c>
      <c r="AY2789" s="146" t="s">
        <v>165</v>
      </c>
    </row>
    <row r="2790" spans="2:65" s="13" customFormat="1">
      <c r="B2790" s="151"/>
      <c r="D2790" s="145" t="s">
        <v>176</v>
      </c>
      <c r="E2790" s="152" t="s">
        <v>19</v>
      </c>
      <c r="F2790" s="153" t="s">
        <v>294</v>
      </c>
      <c r="H2790" s="154">
        <v>18</v>
      </c>
      <c r="I2790" s="155"/>
      <c r="L2790" s="151"/>
      <c r="M2790" s="156"/>
      <c r="T2790" s="157"/>
      <c r="AT2790" s="152" t="s">
        <v>176</v>
      </c>
      <c r="AU2790" s="152" t="s">
        <v>84</v>
      </c>
      <c r="AV2790" s="13" t="s">
        <v>84</v>
      </c>
      <c r="AW2790" s="13" t="s">
        <v>37</v>
      </c>
      <c r="AX2790" s="13" t="s">
        <v>75</v>
      </c>
      <c r="AY2790" s="152" t="s">
        <v>165</v>
      </c>
    </row>
    <row r="2791" spans="2:65" s="12" customFormat="1">
      <c r="B2791" s="144"/>
      <c r="D2791" s="145" t="s">
        <v>176</v>
      </c>
      <c r="E2791" s="146" t="s">
        <v>19</v>
      </c>
      <c r="F2791" s="147" t="s">
        <v>1607</v>
      </c>
      <c r="H2791" s="146" t="s">
        <v>19</v>
      </c>
      <c r="I2791" s="148"/>
      <c r="L2791" s="144"/>
      <c r="M2791" s="149"/>
      <c r="T2791" s="150"/>
      <c r="AT2791" s="146" t="s">
        <v>176</v>
      </c>
      <c r="AU2791" s="146" t="s">
        <v>84</v>
      </c>
      <c r="AV2791" s="12" t="s">
        <v>14</v>
      </c>
      <c r="AW2791" s="12" t="s">
        <v>37</v>
      </c>
      <c r="AX2791" s="12" t="s">
        <v>75</v>
      </c>
      <c r="AY2791" s="146" t="s">
        <v>165</v>
      </c>
    </row>
    <row r="2792" spans="2:65" s="13" customFormat="1">
      <c r="B2792" s="151"/>
      <c r="D2792" s="145" t="s">
        <v>176</v>
      </c>
      <c r="E2792" s="152" t="s">
        <v>19</v>
      </c>
      <c r="F2792" s="153" t="s">
        <v>8</v>
      </c>
      <c r="H2792" s="154">
        <v>12</v>
      </c>
      <c r="I2792" s="155"/>
      <c r="L2792" s="151"/>
      <c r="M2792" s="156"/>
      <c r="T2792" s="157"/>
      <c r="AT2792" s="152" t="s">
        <v>176</v>
      </c>
      <c r="AU2792" s="152" t="s">
        <v>84</v>
      </c>
      <c r="AV2792" s="13" t="s">
        <v>84</v>
      </c>
      <c r="AW2792" s="13" t="s">
        <v>37</v>
      </c>
      <c r="AX2792" s="13" t="s">
        <v>75</v>
      </c>
      <c r="AY2792" s="152" t="s">
        <v>165</v>
      </c>
    </row>
    <row r="2793" spans="2:65" s="12" customFormat="1">
      <c r="B2793" s="144"/>
      <c r="D2793" s="145" t="s">
        <v>176</v>
      </c>
      <c r="E2793" s="146" t="s">
        <v>19</v>
      </c>
      <c r="F2793" s="147" t="s">
        <v>3931</v>
      </c>
      <c r="H2793" s="146" t="s">
        <v>19</v>
      </c>
      <c r="I2793" s="148"/>
      <c r="L2793" s="144"/>
      <c r="M2793" s="149"/>
      <c r="T2793" s="150"/>
      <c r="AT2793" s="146" t="s">
        <v>176</v>
      </c>
      <c r="AU2793" s="146" t="s">
        <v>84</v>
      </c>
      <c r="AV2793" s="12" t="s">
        <v>14</v>
      </c>
      <c r="AW2793" s="12" t="s">
        <v>37</v>
      </c>
      <c r="AX2793" s="12" t="s">
        <v>75</v>
      </c>
      <c r="AY2793" s="146" t="s">
        <v>165</v>
      </c>
    </row>
    <row r="2794" spans="2:65" s="13" customFormat="1">
      <c r="B2794" s="151"/>
      <c r="D2794" s="145" t="s">
        <v>176</v>
      </c>
      <c r="E2794" s="152" t="s">
        <v>19</v>
      </c>
      <c r="F2794" s="153" t="s">
        <v>84</v>
      </c>
      <c r="H2794" s="154">
        <v>2</v>
      </c>
      <c r="I2794" s="155"/>
      <c r="L2794" s="151"/>
      <c r="M2794" s="156"/>
      <c r="T2794" s="157"/>
      <c r="AT2794" s="152" t="s">
        <v>176</v>
      </c>
      <c r="AU2794" s="152" t="s">
        <v>84</v>
      </c>
      <c r="AV2794" s="13" t="s">
        <v>84</v>
      </c>
      <c r="AW2794" s="13" t="s">
        <v>37</v>
      </c>
      <c r="AX2794" s="13" t="s">
        <v>75</v>
      </c>
      <c r="AY2794" s="152" t="s">
        <v>165</v>
      </c>
    </row>
    <row r="2795" spans="2:65" s="14" customFormat="1">
      <c r="B2795" s="158"/>
      <c r="D2795" s="145" t="s">
        <v>176</v>
      </c>
      <c r="E2795" s="159" t="s">
        <v>19</v>
      </c>
      <c r="F2795" s="160" t="s">
        <v>179</v>
      </c>
      <c r="H2795" s="161">
        <v>33</v>
      </c>
      <c r="I2795" s="162"/>
      <c r="L2795" s="158"/>
      <c r="M2795" s="163"/>
      <c r="T2795" s="164"/>
      <c r="AT2795" s="159" t="s">
        <v>176</v>
      </c>
      <c r="AU2795" s="159" t="s">
        <v>84</v>
      </c>
      <c r="AV2795" s="14" t="s">
        <v>172</v>
      </c>
      <c r="AW2795" s="14" t="s">
        <v>37</v>
      </c>
      <c r="AX2795" s="14" t="s">
        <v>14</v>
      </c>
      <c r="AY2795" s="159" t="s">
        <v>165</v>
      </c>
    </row>
    <row r="2796" spans="2:65" s="1" customFormat="1" ht="16.5" customHeight="1">
      <c r="B2796" s="32"/>
      <c r="C2796" s="165" t="s">
        <v>3989</v>
      </c>
      <c r="D2796" s="165" t="s">
        <v>349</v>
      </c>
      <c r="E2796" s="166" t="s">
        <v>3990</v>
      </c>
      <c r="F2796" s="167" t="s">
        <v>3991</v>
      </c>
      <c r="G2796" s="168" t="s">
        <v>182</v>
      </c>
      <c r="H2796" s="169">
        <v>2</v>
      </c>
      <c r="I2796" s="170"/>
      <c r="J2796" s="171">
        <f>ROUND(I2796*H2796,2)</f>
        <v>0</v>
      </c>
      <c r="K2796" s="167" t="s">
        <v>19</v>
      </c>
      <c r="L2796" s="172"/>
      <c r="M2796" s="173" t="s">
        <v>19</v>
      </c>
      <c r="N2796" s="174" t="s">
        <v>46</v>
      </c>
      <c r="P2796" s="136">
        <f>O2796*H2796</f>
        <v>0</v>
      </c>
      <c r="Q2796" s="136">
        <v>1.0500000000000001E-2</v>
      </c>
      <c r="R2796" s="136">
        <f>Q2796*H2796</f>
        <v>2.1000000000000001E-2</v>
      </c>
      <c r="S2796" s="136">
        <v>0</v>
      </c>
      <c r="T2796" s="137">
        <f>S2796*H2796</f>
        <v>0</v>
      </c>
      <c r="AR2796" s="138" t="s">
        <v>380</v>
      </c>
      <c r="AT2796" s="138" t="s">
        <v>349</v>
      </c>
      <c r="AU2796" s="138" t="s">
        <v>84</v>
      </c>
      <c r="AY2796" s="17" t="s">
        <v>165</v>
      </c>
      <c r="BE2796" s="139">
        <f>IF(N2796="základní",J2796,0)</f>
        <v>0</v>
      </c>
      <c r="BF2796" s="139">
        <f>IF(N2796="snížená",J2796,0)</f>
        <v>0</v>
      </c>
      <c r="BG2796" s="139">
        <f>IF(N2796="zákl. přenesená",J2796,0)</f>
        <v>0</v>
      </c>
      <c r="BH2796" s="139">
        <f>IF(N2796="sníž. přenesená",J2796,0)</f>
        <v>0</v>
      </c>
      <c r="BI2796" s="139">
        <f>IF(N2796="nulová",J2796,0)</f>
        <v>0</v>
      </c>
      <c r="BJ2796" s="17" t="s">
        <v>14</v>
      </c>
      <c r="BK2796" s="139">
        <f>ROUND(I2796*H2796,2)</f>
        <v>0</v>
      </c>
      <c r="BL2796" s="17" t="s">
        <v>277</v>
      </c>
      <c r="BM2796" s="138" t="s">
        <v>3992</v>
      </c>
    </row>
    <row r="2797" spans="2:65" s="1" customFormat="1" ht="16.5" customHeight="1">
      <c r="B2797" s="32"/>
      <c r="C2797" s="165" t="s">
        <v>2369</v>
      </c>
      <c r="D2797" s="165" t="s">
        <v>349</v>
      </c>
      <c r="E2797" s="166" t="s">
        <v>3993</v>
      </c>
      <c r="F2797" s="167" t="s">
        <v>3994</v>
      </c>
      <c r="G2797" s="168" t="s">
        <v>182</v>
      </c>
      <c r="H2797" s="169">
        <v>19</v>
      </c>
      <c r="I2797" s="170"/>
      <c r="J2797" s="171">
        <f>ROUND(I2797*H2797,2)</f>
        <v>0</v>
      </c>
      <c r="K2797" s="167" t="s">
        <v>19</v>
      </c>
      <c r="L2797" s="172"/>
      <c r="M2797" s="173" t="s">
        <v>19</v>
      </c>
      <c r="N2797" s="174" t="s">
        <v>46</v>
      </c>
      <c r="P2797" s="136">
        <f>O2797*H2797</f>
        <v>0</v>
      </c>
      <c r="Q2797" s="136">
        <v>8.5000000000000006E-3</v>
      </c>
      <c r="R2797" s="136">
        <f>Q2797*H2797</f>
        <v>0.1615</v>
      </c>
      <c r="S2797" s="136">
        <v>0</v>
      </c>
      <c r="T2797" s="137">
        <f>S2797*H2797</f>
        <v>0</v>
      </c>
      <c r="AR2797" s="138" t="s">
        <v>380</v>
      </c>
      <c r="AT2797" s="138" t="s">
        <v>349</v>
      </c>
      <c r="AU2797" s="138" t="s">
        <v>84</v>
      </c>
      <c r="AY2797" s="17" t="s">
        <v>165</v>
      </c>
      <c r="BE2797" s="139">
        <f>IF(N2797="základní",J2797,0)</f>
        <v>0</v>
      </c>
      <c r="BF2797" s="139">
        <f>IF(N2797="snížená",J2797,0)</f>
        <v>0</v>
      </c>
      <c r="BG2797" s="139">
        <f>IF(N2797="zákl. přenesená",J2797,0)</f>
        <v>0</v>
      </c>
      <c r="BH2797" s="139">
        <f>IF(N2797="sníž. přenesená",J2797,0)</f>
        <v>0</v>
      </c>
      <c r="BI2797" s="139">
        <f>IF(N2797="nulová",J2797,0)</f>
        <v>0</v>
      </c>
      <c r="BJ2797" s="17" t="s">
        <v>14</v>
      </c>
      <c r="BK2797" s="139">
        <f>ROUND(I2797*H2797,2)</f>
        <v>0</v>
      </c>
      <c r="BL2797" s="17" t="s">
        <v>277</v>
      </c>
      <c r="BM2797" s="138" t="s">
        <v>3995</v>
      </c>
    </row>
    <row r="2798" spans="2:65" s="13" customFormat="1">
      <c r="B2798" s="151"/>
      <c r="D2798" s="145" t="s">
        <v>176</v>
      </c>
      <c r="E2798" s="152" t="s">
        <v>19</v>
      </c>
      <c r="F2798" s="153" t="s">
        <v>14</v>
      </c>
      <c r="H2798" s="154">
        <v>1</v>
      </c>
      <c r="I2798" s="155"/>
      <c r="L2798" s="151"/>
      <c r="M2798" s="156"/>
      <c r="T2798" s="157"/>
      <c r="AT2798" s="152" t="s">
        <v>176</v>
      </c>
      <c r="AU2798" s="152" t="s">
        <v>84</v>
      </c>
      <c r="AV2798" s="13" t="s">
        <v>84</v>
      </c>
      <c r="AW2798" s="13" t="s">
        <v>37</v>
      </c>
      <c r="AX2798" s="13" t="s">
        <v>75</v>
      </c>
      <c r="AY2798" s="152" t="s">
        <v>165</v>
      </c>
    </row>
    <row r="2799" spans="2:65" s="13" customFormat="1">
      <c r="B2799" s="151"/>
      <c r="D2799" s="145" t="s">
        <v>176</v>
      </c>
      <c r="E2799" s="152" t="s">
        <v>19</v>
      </c>
      <c r="F2799" s="153" t="s">
        <v>294</v>
      </c>
      <c r="H2799" s="154">
        <v>18</v>
      </c>
      <c r="I2799" s="155"/>
      <c r="L2799" s="151"/>
      <c r="M2799" s="156"/>
      <c r="T2799" s="157"/>
      <c r="AT2799" s="152" t="s">
        <v>176</v>
      </c>
      <c r="AU2799" s="152" t="s">
        <v>84</v>
      </c>
      <c r="AV2799" s="13" t="s">
        <v>84</v>
      </c>
      <c r="AW2799" s="13" t="s">
        <v>37</v>
      </c>
      <c r="AX2799" s="13" t="s">
        <v>75</v>
      </c>
      <c r="AY2799" s="152" t="s">
        <v>165</v>
      </c>
    </row>
    <row r="2800" spans="2:65" s="14" customFormat="1">
      <c r="B2800" s="158"/>
      <c r="D2800" s="145" t="s">
        <v>176</v>
      </c>
      <c r="E2800" s="159" t="s">
        <v>19</v>
      </c>
      <c r="F2800" s="160" t="s">
        <v>179</v>
      </c>
      <c r="H2800" s="161">
        <v>19</v>
      </c>
      <c r="I2800" s="162"/>
      <c r="L2800" s="158"/>
      <c r="M2800" s="163"/>
      <c r="T2800" s="164"/>
      <c r="AT2800" s="159" t="s">
        <v>176</v>
      </c>
      <c r="AU2800" s="159" t="s">
        <v>84</v>
      </c>
      <c r="AV2800" s="14" t="s">
        <v>172</v>
      </c>
      <c r="AW2800" s="14" t="s">
        <v>37</v>
      </c>
      <c r="AX2800" s="14" t="s">
        <v>14</v>
      </c>
      <c r="AY2800" s="159" t="s">
        <v>165</v>
      </c>
    </row>
    <row r="2801" spans="2:65" s="1" customFormat="1" ht="16.5" customHeight="1">
      <c r="B2801" s="32"/>
      <c r="C2801" s="165" t="s">
        <v>2471</v>
      </c>
      <c r="D2801" s="165" t="s">
        <v>349</v>
      </c>
      <c r="E2801" s="166" t="s">
        <v>3996</v>
      </c>
      <c r="F2801" s="167" t="s">
        <v>3997</v>
      </c>
      <c r="G2801" s="168" t="s">
        <v>182</v>
      </c>
      <c r="H2801" s="169">
        <v>12</v>
      </c>
      <c r="I2801" s="170"/>
      <c r="J2801" s="171">
        <f>ROUND(I2801*H2801,2)</f>
        <v>0</v>
      </c>
      <c r="K2801" s="167" t="s">
        <v>19</v>
      </c>
      <c r="L2801" s="172"/>
      <c r="M2801" s="173" t="s">
        <v>19</v>
      </c>
      <c r="N2801" s="174" t="s">
        <v>46</v>
      </c>
      <c r="P2801" s="136">
        <f>O2801*H2801</f>
        <v>0</v>
      </c>
      <c r="Q2801" s="136">
        <v>1.15E-2</v>
      </c>
      <c r="R2801" s="136">
        <f>Q2801*H2801</f>
        <v>0.13800000000000001</v>
      </c>
      <c r="S2801" s="136">
        <v>0</v>
      </c>
      <c r="T2801" s="137">
        <f>S2801*H2801</f>
        <v>0</v>
      </c>
      <c r="AR2801" s="138" t="s">
        <v>380</v>
      </c>
      <c r="AT2801" s="138" t="s">
        <v>349</v>
      </c>
      <c r="AU2801" s="138" t="s">
        <v>84</v>
      </c>
      <c r="AY2801" s="17" t="s">
        <v>165</v>
      </c>
      <c r="BE2801" s="139">
        <f>IF(N2801="základní",J2801,0)</f>
        <v>0</v>
      </c>
      <c r="BF2801" s="139">
        <f>IF(N2801="snížená",J2801,0)</f>
        <v>0</v>
      </c>
      <c r="BG2801" s="139">
        <f>IF(N2801="zákl. přenesená",J2801,0)</f>
        <v>0</v>
      </c>
      <c r="BH2801" s="139">
        <f>IF(N2801="sníž. přenesená",J2801,0)</f>
        <v>0</v>
      </c>
      <c r="BI2801" s="139">
        <f>IF(N2801="nulová",J2801,0)</f>
        <v>0</v>
      </c>
      <c r="BJ2801" s="17" t="s">
        <v>14</v>
      </c>
      <c r="BK2801" s="139">
        <f>ROUND(I2801*H2801,2)</f>
        <v>0</v>
      </c>
      <c r="BL2801" s="17" t="s">
        <v>277</v>
      </c>
      <c r="BM2801" s="138" t="s">
        <v>3998</v>
      </c>
    </row>
    <row r="2802" spans="2:65" s="13" customFormat="1">
      <c r="B2802" s="151"/>
      <c r="D2802" s="145" t="s">
        <v>176</v>
      </c>
      <c r="E2802" s="152" t="s">
        <v>19</v>
      </c>
      <c r="F2802" s="153" t="s">
        <v>8</v>
      </c>
      <c r="H2802" s="154">
        <v>12</v>
      </c>
      <c r="I2802" s="155"/>
      <c r="L2802" s="151"/>
      <c r="M2802" s="156"/>
      <c r="T2802" s="157"/>
      <c r="AT2802" s="152" t="s">
        <v>176</v>
      </c>
      <c r="AU2802" s="152" t="s">
        <v>84</v>
      </c>
      <c r="AV2802" s="13" t="s">
        <v>84</v>
      </c>
      <c r="AW2802" s="13" t="s">
        <v>37</v>
      </c>
      <c r="AX2802" s="13" t="s">
        <v>14</v>
      </c>
      <c r="AY2802" s="152" t="s">
        <v>165</v>
      </c>
    </row>
    <row r="2803" spans="2:65" s="1" customFormat="1" ht="37.950000000000003" customHeight="1">
      <c r="B2803" s="32"/>
      <c r="C2803" s="127" t="s">
        <v>3999</v>
      </c>
      <c r="D2803" s="127" t="s">
        <v>167</v>
      </c>
      <c r="E2803" s="128" t="s">
        <v>4000</v>
      </c>
      <c r="F2803" s="129" t="s">
        <v>4001</v>
      </c>
      <c r="G2803" s="130" t="s">
        <v>182</v>
      </c>
      <c r="H2803" s="131">
        <v>14</v>
      </c>
      <c r="I2803" s="132"/>
      <c r="J2803" s="133">
        <f>ROUND(I2803*H2803,2)</f>
        <v>0</v>
      </c>
      <c r="K2803" s="129" t="s">
        <v>171</v>
      </c>
      <c r="L2803" s="32"/>
      <c r="M2803" s="134" t="s">
        <v>19</v>
      </c>
      <c r="N2803" s="135" t="s">
        <v>46</v>
      </c>
      <c r="P2803" s="136">
        <f>O2803*H2803</f>
        <v>0</v>
      </c>
      <c r="Q2803" s="136">
        <v>4.6000000000000001E-4</v>
      </c>
      <c r="R2803" s="136">
        <f>Q2803*H2803</f>
        <v>6.4400000000000004E-3</v>
      </c>
      <c r="S2803" s="136">
        <v>0</v>
      </c>
      <c r="T2803" s="137">
        <f>S2803*H2803</f>
        <v>0</v>
      </c>
      <c r="AR2803" s="138" t="s">
        <v>277</v>
      </c>
      <c r="AT2803" s="138" t="s">
        <v>167</v>
      </c>
      <c r="AU2803" s="138" t="s">
        <v>84</v>
      </c>
      <c r="AY2803" s="17" t="s">
        <v>165</v>
      </c>
      <c r="BE2803" s="139">
        <f>IF(N2803="základní",J2803,0)</f>
        <v>0</v>
      </c>
      <c r="BF2803" s="139">
        <f>IF(N2803="snížená",J2803,0)</f>
        <v>0</v>
      </c>
      <c r="BG2803" s="139">
        <f>IF(N2803="zákl. přenesená",J2803,0)</f>
        <v>0</v>
      </c>
      <c r="BH2803" s="139">
        <f>IF(N2803="sníž. přenesená",J2803,0)</f>
        <v>0</v>
      </c>
      <c r="BI2803" s="139">
        <f>IF(N2803="nulová",J2803,0)</f>
        <v>0</v>
      </c>
      <c r="BJ2803" s="17" t="s">
        <v>14</v>
      </c>
      <c r="BK2803" s="139">
        <f>ROUND(I2803*H2803,2)</f>
        <v>0</v>
      </c>
      <c r="BL2803" s="17" t="s">
        <v>277</v>
      </c>
      <c r="BM2803" s="138" t="s">
        <v>4002</v>
      </c>
    </row>
    <row r="2804" spans="2:65" s="1" customFormat="1">
      <c r="B2804" s="32"/>
      <c r="D2804" s="140" t="s">
        <v>174</v>
      </c>
      <c r="F2804" s="141" t="s">
        <v>4003</v>
      </c>
      <c r="I2804" s="142"/>
      <c r="L2804" s="32"/>
      <c r="M2804" s="143"/>
      <c r="T2804" s="53"/>
      <c r="AT2804" s="17" t="s">
        <v>174</v>
      </c>
      <c r="AU2804" s="17" t="s">
        <v>84</v>
      </c>
    </row>
    <row r="2805" spans="2:65" s="12" customFormat="1">
      <c r="B2805" s="144"/>
      <c r="D2805" s="145" t="s">
        <v>176</v>
      </c>
      <c r="E2805" s="146" t="s">
        <v>19</v>
      </c>
      <c r="F2805" s="147" t="s">
        <v>1602</v>
      </c>
      <c r="H2805" s="146" t="s">
        <v>19</v>
      </c>
      <c r="I2805" s="148"/>
      <c r="L2805" s="144"/>
      <c r="M2805" s="149"/>
      <c r="T2805" s="150"/>
      <c r="AT2805" s="146" t="s">
        <v>176</v>
      </c>
      <c r="AU2805" s="146" t="s">
        <v>84</v>
      </c>
      <c r="AV2805" s="12" t="s">
        <v>14</v>
      </c>
      <c r="AW2805" s="12" t="s">
        <v>37</v>
      </c>
      <c r="AX2805" s="12" t="s">
        <v>75</v>
      </c>
      <c r="AY2805" s="146" t="s">
        <v>165</v>
      </c>
    </row>
    <row r="2806" spans="2:65" s="13" customFormat="1">
      <c r="B2806" s="151"/>
      <c r="D2806" s="145" t="s">
        <v>176</v>
      </c>
      <c r="E2806" s="152" t="s">
        <v>19</v>
      </c>
      <c r="F2806" s="153" t="s">
        <v>84</v>
      </c>
      <c r="H2806" s="154">
        <v>2</v>
      </c>
      <c r="I2806" s="155"/>
      <c r="L2806" s="151"/>
      <c r="M2806" s="156"/>
      <c r="T2806" s="157"/>
      <c r="AT2806" s="152" t="s">
        <v>176</v>
      </c>
      <c r="AU2806" s="152" t="s">
        <v>84</v>
      </c>
      <c r="AV2806" s="13" t="s">
        <v>84</v>
      </c>
      <c r="AW2806" s="13" t="s">
        <v>37</v>
      </c>
      <c r="AX2806" s="13" t="s">
        <v>75</v>
      </c>
      <c r="AY2806" s="152" t="s">
        <v>165</v>
      </c>
    </row>
    <row r="2807" spans="2:65" s="12" customFormat="1">
      <c r="B2807" s="144"/>
      <c r="D2807" s="145" t="s">
        <v>176</v>
      </c>
      <c r="E2807" s="146" t="s">
        <v>19</v>
      </c>
      <c r="F2807" s="147" t="s">
        <v>1603</v>
      </c>
      <c r="H2807" s="146" t="s">
        <v>19</v>
      </c>
      <c r="I2807" s="148"/>
      <c r="L2807" s="144"/>
      <c r="M2807" s="149"/>
      <c r="T2807" s="150"/>
      <c r="AT2807" s="146" t="s">
        <v>176</v>
      </c>
      <c r="AU2807" s="146" t="s">
        <v>84</v>
      </c>
      <c r="AV2807" s="12" t="s">
        <v>14</v>
      </c>
      <c r="AW2807" s="12" t="s">
        <v>37</v>
      </c>
      <c r="AX2807" s="12" t="s">
        <v>75</v>
      </c>
      <c r="AY2807" s="146" t="s">
        <v>165</v>
      </c>
    </row>
    <row r="2808" spans="2:65" s="13" customFormat="1">
      <c r="B2808" s="151"/>
      <c r="D2808" s="145" t="s">
        <v>176</v>
      </c>
      <c r="E2808" s="152" t="s">
        <v>19</v>
      </c>
      <c r="F2808" s="153" t="s">
        <v>1604</v>
      </c>
      <c r="H2808" s="154">
        <v>12</v>
      </c>
      <c r="I2808" s="155"/>
      <c r="L2808" s="151"/>
      <c r="M2808" s="156"/>
      <c r="T2808" s="157"/>
      <c r="AT2808" s="152" t="s">
        <v>176</v>
      </c>
      <c r="AU2808" s="152" t="s">
        <v>84</v>
      </c>
      <c r="AV2808" s="13" t="s">
        <v>84</v>
      </c>
      <c r="AW2808" s="13" t="s">
        <v>37</v>
      </c>
      <c r="AX2808" s="13" t="s">
        <v>75</v>
      </c>
      <c r="AY2808" s="152" t="s">
        <v>165</v>
      </c>
    </row>
    <row r="2809" spans="2:65" s="14" customFormat="1">
      <c r="B2809" s="158"/>
      <c r="D2809" s="145" t="s">
        <v>176</v>
      </c>
      <c r="E2809" s="159" t="s">
        <v>19</v>
      </c>
      <c r="F2809" s="160" t="s">
        <v>179</v>
      </c>
      <c r="H2809" s="161">
        <v>14</v>
      </c>
      <c r="I2809" s="162"/>
      <c r="L2809" s="158"/>
      <c r="M2809" s="163"/>
      <c r="T2809" s="164"/>
      <c r="AT2809" s="159" t="s">
        <v>176</v>
      </c>
      <c r="AU2809" s="159" t="s">
        <v>84</v>
      </c>
      <c r="AV2809" s="14" t="s">
        <v>172</v>
      </c>
      <c r="AW2809" s="14" t="s">
        <v>37</v>
      </c>
      <c r="AX2809" s="14" t="s">
        <v>14</v>
      </c>
      <c r="AY2809" s="159" t="s">
        <v>165</v>
      </c>
    </row>
    <row r="2810" spans="2:65" s="1" customFormat="1" ht="16.5" customHeight="1">
      <c r="B2810" s="32"/>
      <c r="C2810" s="165" t="s">
        <v>4004</v>
      </c>
      <c r="D2810" s="165" t="s">
        <v>349</v>
      </c>
      <c r="E2810" s="166" t="s">
        <v>3993</v>
      </c>
      <c r="F2810" s="167" t="s">
        <v>3994</v>
      </c>
      <c r="G2810" s="168" t="s">
        <v>182</v>
      </c>
      <c r="H2810" s="169">
        <v>12</v>
      </c>
      <c r="I2810" s="170"/>
      <c r="J2810" s="171">
        <f>ROUND(I2810*H2810,2)</f>
        <v>0</v>
      </c>
      <c r="K2810" s="167" t="s">
        <v>19</v>
      </c>
      <c r="L2810" s="172"/>
      <c r="M2810" s="173" t="s">
        <v>19</v>
      </c>
      <c r="N2810" s="174" t="s">
        <v>46</v>
      </c>
      <c r="P2810" s="136">
        <f>O2810*H2810</f>
        <v>0</v>
      </c>
      <c r="Q2810" s="136">
        <v>8.5000000000000006E-3</v>
      </c>
      <c r="R2810" s="136">
        <f>Q2810*H2810</f>
        <v>0.10200000000000001</v>
      </c>
      <c r="S2810" s="136">
        <v>0</v>
      </c>
      <c r="T2810" s="137">
        <f>S2810*H2810</f>
        <v>0</v>
      </c>
      <c r="AR2810" s="138" t="s">
        <v>380</v>
      </c>
      <c r="AT2810" s="138" t="s">
        <v>349</v>
      </c>
      <c r="AU2810" s="138" t="s">
        <v>84</v>
      </c>
      <c r="AY2810" s="17" t="s">
        <v>165</v>
      </c>
      <c r="BE2810" s="139">
        <f>IF(N2810="základní",J2810,0)</f>
        <v>0</v>
      </c>
      <c r="BF2810" s="139">
        <f>IF(N2810="snížená",J2810,0)</f>
        <v>0</v>
      </c>
      <c r="BG2810" s="139">
        <f>IF(N2810="zákl. přenesená",J2810,0)</f>
        <v>0</v>
      </c>
      <c r="BH2810" s="139">
        <f>IF(N2810="sníž. přenesená",J2810,0)</f>
        <v>0</v>
      </c>
      <c r="BI2810" s="139">
        <f>IF(N2810="nulová",J2810,0)</f>
        <v>0</v>
      </c>
      <c r="BJ2810" s="17" t="s">
        <v>14</v>
      </c>
      <c r="BK2810" s="139">
        <f>ROUND(I2810*H2810,2)</f>
        <v>0</v>
      </c>
      <c r="BL2810" s="17" t="s">
        <v>277</v>
      </c>
      <c r="BM2810" s="138" t="s">
        <v>4005</v>
      </c>
    </row>
    <row r="2811" spans="2:65" s="12" customFormat="1">
      <c r="B2811" s="144"/>
      <c r="D2811" s="145" t="s">
        <v>176</v>
      </c>
      <c r="E2811" s="146" t="s">
        <v>19</v>
      </c>
      <c r="F2811" s="147" t="s">
        <v>1602</v>
      </c>
      <c r="H2811" s="146" t="s">
        <v>19</v>
      </c>
      <c r="I2811" s="148"/>
      <c r="L2811" s="144"/>
      <c r="M2811" s="149"/>
      <c r="T2811" s="150"/>
      <c r="AT2811" s="146" t="s">
        <v>176</v>
      </c>
      <c r="AU2811" s="146" t="s">
        <v>84</v>
      </c>
      <c r="AV2811" s="12" t="s">
        <v>14</v>
      </c>
      <c r="AW2811" s="12" t="s">
        <v>37</v>
      </c>
      <c r="AX2811" s="12" t="s">
        <v>75</v>
      </c>
      <c r="AY2811" s="146" t="s">
        <v>165</v>
      </c>
    </row>
    <row r="2812" spans="2:65" s="12" customFormat="1">
      <c r="B2812" s="144"/>
      <c r="D2812" s="145" t="s">
        <v>176</v>
      </c>
      <c r="E2812" s="146" t="s">
        <v>19</v>
      </c>
      <c r="F2812" s="147" t="s">
        <v>1603</v>
      </c>
      <c r="H2812" s="146" t="s">
        <v>19</v>
      </c>
      <c r="I2812" s="148"/>
      <c r="L2812" s="144"/>
      <c r="M2812" s="149"/>
      <c r="T2812" s="150"/>
      <c r="AT2812" s="146" t="s">
        <v>176</v>
      </c>
      <c r="AU2812" s="146" t="s">
        <v>84</v>
      </c>
      <c r="AV2812" s="12" t="s">
        <v>14</v>
      </c>
      <c r="AW2812" s="12" t="s">
        <v>37</v>
      </c>
      <c r="AX2812" s="12" t="s">
        <v>75</v>
      </c>
      <c r="AY2812" s="146" t="s">
        <v>165</v>
      </c>
    </row>
    <row r="2813" spans="2:65" s="13" customFormat="1">
      <c r="B2813" s="151"/>
      <c r="D2813" s="145" t="s">
        <v>176</v>
      </c>
      <c r="E2813" s="152" t="s">
        <v>19</v>
      </c>
      <c r="F2813" s="153" t="s">
        <v>1604</v>
      </c>
      <c r="H2813" s="154">
        <v>12</v>
      </c>
      <c r="I2813" s="155"/>
      <c r="L2813" s="151"/>
      <c r="M2813" s="156"/>
      <c r="T2813" s="157"/>
      <c r="AT2813" s="152" t="s">
        <v>176</v>
      </c>
      <c r="AU2813" s="152" t="s">
        <v>84</v>
      </c>
      <c r="AV2813" s="13" t="s">
        <v>84</v>
      </c>
      <c r="AW2813" s="13" t="s">
        <v>37</v>
      </c>
      <c r="AX2813" s="13" t="s">
        <v>14</v>
      </c>
      <c r="AY2813" s="152" t="s">
        <v>165</v>
      </c>
    </row>
    <row r="2814" spans="2:65" s="1" customFormat="1" ht="16.5" customHeight="1">
      <c r="B2814" s="32"/>
      <c r="C2814" s="165" t="s">
        <v>2583</v>
      </c>
      <c r="D2814" s="165" t="s">
        <v>349</v>
      </c>
      <c r="E2814" s="166" t="s">
        <v>3996</v>
      </c>
      <c r="F2814" s="167" t="s">
        <v>3997</v>
      </c>
      <c r="G2814" s="168" t="s">
        <v>182</v>
      </c>
      <c r="H2814" s="169">
        <v>2</v>
      </c>
      <c r="I2814" s="170"/>
      <c r="J2814" s="171">
        <f>ROUND(I2814*H2814,2)</f>
        <v>0</v>
      </c>
      <c r="K2814" s="167" t="s">
        <v>19</v>
      </c>
      <c r="L2814" s="172"/>
      <c r="M2814" s="173" t="s">
        <v>19</v>
      </c>
      <c r="N2814" s="174" t="s">
        <v>46</v>
      </c>
      <c r="P2814" s="136">
        <f>O2814*H2814</f>
        <v>0</v>
      </c>
      <c r="Q2814" s="136">
        <v>1.15E-2</v>
      </c>
      <c r="R2814" s="136">
        <f>Q2814*H2814</f>
        <v>2.3E-2</v>
      </c>
      <c r="S2814" s="136">
        <v>0</v>
      </c>
      <c r="T2814" s="137">
        <f>S2814*H2814</f>
        <v>0</v>
      </c>
      <c r="AR2814" s="138" t="s">
        <v>380</v>
      </c>
      <c r="AT2814" s="138" t="s">
        <v>349</v>
      </c>
      <c r="AU2814" s="138" t="s">
        <v>84</v>
      </c>
      <c r="AY2814" s="17" t="s">
        <v>165</v>
      </c>
      <c r="BE2814" s="139">
        <f>IF(N2814="základní",J2814,0)</f>
        <v>0</v>
      </c>
      <c r="BF2814" s="139">
        <f>IF(N2814="snížená",J2814,0)</f>
        <v>0</v>
      </c>
      <c r="BG2814" s="139">
        <f>IF(N2814="zákl. přenesená",J2814,0)</f>
        <v>0</v>
      </c>
      <c r="BH2814" s="139">
        <f>IF(N2814="sníž. přenesená",J2814,0)</f>
        <v>0</v>
      </c>
      <c r="BI2814" s="139">
        <f>IF(N2814="nulová",J2814,0)</f>
        <v>0</v>
      </c>
      <c r="BJ2814" s="17" t="s">
        <v>14</v>
      </c>
      <c r="BK2814" s="139">
        <f>ROUND(I2814*H2814,2)</f>
        <v>0</v>
      </c>
      <c r="BL2814" s="17" t="s">
        <v>277</v>
      </c>
      <c r="BM2814" s="138" t="s">
        <v>4006</v>
      </c>
    </row>
    <row r="2815" spans="2:65" s="12" customFormat="1">
      <c r="B2815" s="144"/>
      <c r="D2815" s="145" t="s">
        <v>176</v>
      </c>
      <c r="E2815" s="146" t="s">
        <v>19</v>
      </c>
      <c r="F2815" s="147" t="s">
        <v>1602</v>
      </c>
      <c r="H2815" s="146" t="s">
        <v>19</v>
      </c>
      <c r="I2815" s="148"/>
      <c r="L2815" s="144"/>
      <c r="M2815" s="149"/>
      <c r="T2815" s="150"/>
      <c r="AT2815" s="146" t="s">
        <v>176</v>
      </c>
      <c r="AU2815" s="146" t="s">
        <v>84</v>
      </c>
      <c r="AV2815" s="12" t="s">
        <v>14</v>
      </c>
      <c r="AW2815" s="12" t="s">
        <v>37</v>
      </c>
      <c r="AX2815" s="12" t="s">
        <v>75</v>
      </c>
      <c r="AY2815" s="146" t="s">
        <v>165</v>
      </c>
    </row>
    <row r="2816" spans="2:65" s="13" customFormat="1">
      <c r="B2816" s="151"/>
      <c r="D2816" s="145" t="s">
        <v>176</v>
      </c>
      <c r="E2816" s="152" t="s">
        <v>19</v>
      </c>
      <c r="F2816" s="153" t="s">
        <v>84</v>
      </c>
      <c r="H2816" s="154">
        <v>2</v>
      </c>
      <c r="I2816" s="155"/>
      <c r="L2816" s="151"/>
      <c r="M2816" s="156"/>
      <c r="T2816" s="157"/>
      <c r="AT2816" s="152" t="s">
        <v>176</v>
      </c>
      <c r="AU2816" s="152" t="s">
        <v>84</v>
      </c>
      <c r="AV2816" s="13" t="s">
        <v>84</v>
      </c>
      <c r="AW2816" s="13" t="s">
        <v>37</v>
      </c>
      <c r="AX2816" s="13" t="s">
        <v>75</v>
      </c>
      <c r="AY2816" s="152" t="s">
        <v>165</v>
      </c>
    </row>
    <row r="2817" spans="2:65" s="14" customFormat="1">
      <c r="B2817" s="158"/>
      <c r="D2817" s="145" t="s">
        <v>176</v>
      </c>
      <c r="E2817" s="159" t="s">
        <v>19</v>
      </c>
      <c r="F2817" s="160" t="s">
        <v>179</v>
      </c>
      <c r="H2817" s="161">
        <v>2</v>
      </c>
      <c r="I2817" s="162"/>
      <c r="L2817" s="158"/>
      <c r="M2817" s="163"/>
      <c r="T2817" s="164"/>
      <c r="AT2817" s="159" t="s">
        <v>176</v>
      </c>
      <c r="AU2817" s="159" t="s">
        <v>84</v>
      </c>
      <c r="AV2817" s="14" t="s">
        <v>172</v>
      </c>
      <c r="AW2817" s="14" t="s">
        <v>37</v>
      </c>
      <c r="AX2817" s="14" t="s">
        <v>14</v>
      </c>
      <c r="AY2817" s="159" t="s">
        <v>165</v>
      </c>
    </row>
    <row r="2818" spans="2:65" s="1" customFormat="1" ht="24.15" customHeight="1">
      <c r="B2818" s="32"/>
      <c r="C2818" s="127" t="s">
        <v>2628</v>
      </c>
      <c r="D2818" s="127" t="s">
        <v>167</v>
      </c>
      <c r="E2818" s="128" t="s">
        <v>4007</v>
      </c>
      <c r="F2818" s="129" t="s">
        <v>4008</v>
      </c>
      <c r="G2818" s="130" t="s">
        <v>182</v>
      </c>
      <c r="H2818" s="131">
        <v>1</v>
      </c>
      <c r="I2818" s="132"/>
      <c r="J2818" s="133">
        <f>ROUND(I2818*H2818,2)</f>
        <v>0</v>
      </c>
      <c r="K2818" s="129" t="s">
        <v>171</v>
      </c>
      <c r="L2818" s="32"/>
      <c r="M2818" s="134" t="s">
        <v>19</v>
      </c>
      <c r="N2818" s="135" t="s">
        <v>46</v>
      </c>
      <c r="P2818" s="136">
        <f>O2818*H2818</f>
        <v>0</v>
      </c>
      <c r="Q2818" s="136">
        <v>0</v>
      </c>
      <c r="R2818" s="136">
        <f>Q2818*H2818</f>
        <v>0</v>
      </c>
      <c r="S2818" s="136">
        <v>2.4E-2</v>
      </c>
      <c r="T2818" s="137">
        <f>S2818*H2818</f>
        <v>2.4E-2</v>
      </c>
      <c r="AR2818" s="138" t="s">
        <v>277</v>
      </c>
      <c r="AT2818" s="138" t="s">
        <v>167</v>
      </c>
      <c r="AU2818" s="138" t="s">
        <v>84</v>
      </c>
      <c r="AY2818" s="17" t="s">
        <v>165</v>
      </c>
      <c r="BE2818" s="139">
        <f>IF(N2818="základní",J2818,0)</f>
        <v>0</v>
      </c>
      <c r="BF2818" s="139">
        <f>IF(N2818="snížená",J2818,0)</f>
        <v>0</v>
      </c>
      <c r="BG2818" s="139">
        <f>IF(N2818="zákl. přenesená",J2818,0)</f>
        <v>0</v>
      </c>
      <c r="BH2818" s="139">
        <f>IF(N2818="sníž. přenesená",J2818,0)</f>
        <v>0</v>
      </c>
      <c r="BI2818" s="139">
        <f>IF(N2818="nulová",J2818,0)</f>
        <v>0</v>
      </c>
      <c r="BJ2818" s="17" t="s">
        <v>14</v>
      </c>
      <c r="BK2818" s="139">
        <f>ROUND(I2818*H2818,2)</f>
        <v>0</v>
      </c>
      <c r="BL2818" s="17" t="s">
        <v>277</v>
      </c>
      <c r="BM2818" s="138" t="s">
        <v>4009</v>
      </c>
    </row>
    <row r="2819" spans="2:65" s="1" customFormat="1">
      <c r="B2819" s="32"/>
      <c r="D2819" s="140" t="s">
        <v>174</v>
      </c>
      <c r="F2819" s="141" t="s">
        <v>4010</v>
      </c>
      <c r="I2819" s="142"/>
      <c r="L2819" s="32"/>
      <c r="M2819" s="143"/>
      <c r="T2819" s="53"/>
      <c r="AT2819" s="17" t="s">
        <v>174</v>
      </c>
      <c r="AU2819" s="17" t="s">
        <v>84</v>
      </c>
    </row>
    <row r="2820" spans="2:65" s="12" customFormat="1">
      <c r="B2820" s="144"/>
      <c r="D2820" s="145" t="s">
        <v>176</v>
      </c>
      <c r="E2820" s="146" t="s">
        <v>19</v>
      </c>
      <c r="F2820" s="147" t="s">
        <v>1811</v>
      </c>
      <c r="H2820" s="146" t="s">
        <v>19</v>
      </c>
      <c r="I2820" s="148"/>
      <c r="L2820" s="144"/>
      <c r="M2820" s="149"/>
      <c r="T2820" s="150"/>
      <c r="AT2820" s="146" t="s">
        <v>176</v>
      </c>
      <c r="AU2820" s="146" t="s">
        <v>84</v>
      </c>
      <c r="AV2820" s="12" t="s">
        <v>14</v>
      </c>
      <c r="AW2820" s="12" t="s">
        <v>37</v>
      </c>
      <c r="AX2820" s="12" t="s">
        <v>75</v>
      </c>
      <c r="AY2820" s="146" t="s">
        <v>165</v>
      </c>
    </row>
    <row r="2821" spans="2:65" s="13" customFormat="1">
      <c r="B2821" s="151"/>
      <c r="D2821" s="145" t="s">
        <v>176</v>
      </c>
      <c r="E2821" s="152" t="s">
        <v>19</v>
      </c>
      <c r="F2821" s="153" t="s">
        <v>14</v>
      </c>
      <c r="H2821" s="154">
        <v>1</v>
      </c>
      <c r="I2821" s="155"/>
      <c r="L2821" s="151"/>
      <c r="M2821" s="156"/>
      <c r="T2821" s="157"/>
      <c r="AT2821" s="152" t="s">
        <v>176</v>
      </c>
      <c r="AU2821" s="152" t="s">
        <v>84</v>
      </c>
      <c r="AV2821" s="13" t="s">
        <v>84</v>
      </c>
      <c r="AW2821" s="13" t="s">
        <v>37</v>
      </c>
      <c r="AX2821" s="13" t="s">
        <v>75</v>
      </c>
      <c r="AY2821" s="152" t="s">
        <v>165</v>
      </c>
    </row>
    <row r="2822" spans="2:65" s="14" customFormat="1">
      <c r="B2822" s="158"/>
      <c r="D2822" s="145" t="s">
        <v>176</v>
      </c>
      <c r="E2822" s="159" t="s">
        <v>19</v>
      </c>
      <c r="F2822" s="160" t="s">
        <v>179</v>
      </c>
      <c r="H2822" s="161">
        <v>1</v>
      </c>
      <c r="I2822" s="162"/>
      <c r="L2822" s="158"/>
      <c r="M2822" s="163"/>
      <c r="T2822" s="164"/>
      <c r="AT2822" s="159" t="s">
        <v>176</v>
      </c>
      <c r="AU2822" s="159" t="s">
        <v>84</v>
      </c>
      <c r="AV2822" s="14" t="s">
        <v>172</v>
      </c>
      <c r="AW2822" s="14" t="s">
        <v>37</v>
      </c>
      <c r="AX2822" s="14" t="s">
        <v>14</v>
      </c>
      <c r="AY2822" s="159" t="s">
        <v>165</v>
      </c>
    </row>
    <row r="2823" spans="2:65" s="1" customFormat="1" ht="24.15" customHeight="1">
      <c r="B2823" s="32"/>
      <c r="C2823" s="127" t="s">
        <v>4011</v>
      </c>
      <c r="D2823" s="127" t="s">
        <v>167</v>
      </c>
      <c r="E2823" s="128" t="s">
        <v>4012</v>
      </c>
      <c r="F2823" s="129" t="s">
        <v>4013</v>
      </c>
      <c r="G2823" s="130" t="s">
        <v>182</v>
      </c>
      <c r="H2823" s="131">
        <v>25</v>
      </c>
      <c r="I2823" s="132"/>
      <c r="J2823" s="133">
        <f>ROUND(I2823*H2823,2)</f>
        <v>0</v>
      </c>
      <c r="K2823" s="129" t="s">
        <v>171</v>
      </c>
      <c r="L2823" s="32"/>
      <c r="M2823" s="134" t="s">
        <v>19</v>
      </c>
      <c r="N2823" s="135" t="s">
        <v>46</v>
      </c>
      <c r="P2823" s="136">
        <f>O2823*H2823</f>
        <v>0</v>
      </c>
      <c r="Q2823" s="136">
        <v>0</v>
      </c>
      <c r="R2823" s="136">
        <f>Q2823*H2823</f>
        <v>0</v>
      </c>
      <c r="S2823" s="136">
        <v>0</v>
      </c>
      <c r="T2823" s="137">
        <f>S2823*H2823</f>
        <v>0</v>
      </c>
      <c r="AR2823" s="138" t="s">
        <v>277</v>
      </c>
      <c r="AT2823" s="138" t="s">
        <v>167</v>
      </c>
      <c r="AU2823" s="138" t="s">
        <v>84</v>
      </c>
      <c r="AY2823" s="17" t="s">
        <v>165</v>
      </c>
      <c r="BE2823" s="139">
        <f>IF(N2823="základní",J2823,0)</f>
        <v>0</v>
      </c>
      <c r="BF2823" s="139">
        <f>IF(N2823="snížená",J2823,0)</f>
        <v>0</v>
      </c>
      <c r="BG2823" s="139">
        <f>IF(N2823="zákl. přenesená",J2823,0)</f>
        <v>0</v>
      </c>
      <c r="BH2823" s="139">
        <f>IF(N2823="sníž. přenesená",J2823,0)</f>
        <v>0</v>
      </c>
      <c r="BI2823" s="139">
        <f>IF(N2823="nulová",J2823,0)</f>
        <v>0</v>
      </c>
      <c r="BJ2823" s="17" t="s">
        <v>14</v>
      </c>
      <c r="BK2823" s="139">
        <f>ROUND(I2823*H2823,2)</f>
        <v>0</v>
      </c>
      <c r="BL2823" s="17" t="s">
        <v>277</v>
      </c>
      <c r="BM2823" s="138" t="s">
        <v>4014</v>
      </c>
    </row>
    <row r="2824" spans="2:65" s="1" customFormat="1">
      <c r="B2824" s="32"/>
      <c r="D2824" s="140" t="s">
        <v>174</v>
      </c>
      <c r="F2824" s="141" t="s">
        <v>4015</v>
      </c>
      <c r="I2824" s="142"/>
      <c r="L2824" s="32"/>
      <c r="M2824" s="143"/>
      <c r="T2824" s="53"/>
      <c r="AT2824" s="17" t="s">
        <v>174</v>
      </c>
      <c r="AU2824" s="17" t="s">
        <v>84</v>
      </c>
    </row>
    <row r="2825" spans="2:65" s="12" customFormat="1" ht="20.399999999999999">
      <c r="B2825" s="144"/>
      <c r="D2825" s="145" t="s">
        <v>176</v>
      </c>
      <c r="E2825" s="146" t="s">
        <v>19</v>
      </c>
      <c r="F2825" s="147" t="s">
        <v>4016</v>
      </c>
      <c r="H2825" s="146" t="s">
        <v>19</v>
      </c>
      <c r="I2825" s="148"/>
      <c r="L2825" s="144"/>
      <c r="M2825" s="149"/>
      <c r="T2825" s="150"/>
      <c r="AT2825" s="146" t="s">
        <v>176</v>
      </c>
      <c r="AU2825" s="146" t="s">
        <v>84</v>
      </c>
      <c r="AV2825" s="12" t="s">
        <v>14</v>
      </c>
      <c r="AW2825" s="12" t="s">
        <v>37</v>
      </c>
      <c r="AX2825" s="12" t="s">
        <v>75</v>
      </c>
      <c r="AY2825" s="146" t="s">
        <v>165</v>
      </c>
    </row>
    <row r="2826" spans="2:65" s="13" customFormat="1">
      <c r="B2826" s="151"/>
      <c r="D2826" s="145" t="s">
        <v>176</v>
      </c>
      <c r="E2826" s="152" t="s">
        <v>19</v>
      </c>
      <c r="F2826" s="153" t="s">
        <v>84</v>
      </c>
      <c r="H2826" s="154">
        <v>2</v>
      </c>
      <c r="I2826" s="155"/>
      <c r="L2826" s="151"/>
      <c r="M2826" s="156"/>
      <c r="T2826" s="157"/>
      <c r="AT2826" s="152" t="s">
        <v>176</v>
      </c>
      <c r="AU2826" s="152" t="s">
        <v>84</v>
      </c>
      <c r="AV2826" s="13" t="s">
        <v>84</v>
      </c>
      <c r="AW2826" s="13" t="s">
        <v>37</v>
      </c>
      <c r="AX2826" s="13" t="s">
        <v>75</v>
      </c>
      <c r="AY2826" s="152" t="s">
        <v>165</v>
      </c>
    </row>
    <row r="2827" spans="2:65" s="12" customFormat="1">
      <c r="B2827" s="144"/>
      <c r="D2827" s="145" t="s">
        <v>176</v>
      </c>
      <c r="E2827" s="146" t="s">
        <v>19</v>
      </c>
      <c r="F2827" s="147" t="s">
        <v>4017</v>
      </c>
      <c r="H2827" s="146" t="s">
        <v>19</v>
      </c>
      <c r="I2827" s="148"/>
      <c r="L2827" s="144"/>
      <c r="M2827" s="149"/>
      <c r="T2827" s="150"/>
      <c r="AT2827" s="146" t="s">
        <v>176</v>
      </c>
      <c r="AU2827" s="146" t="s">
        <v>84</v>
      </c>
      <c r="AV2827" s="12" t="s">
        <v>14</v>
      </c>
      <c r="AW2827" s="12" t="s">
        <v>37</v>
      </c>
      <c r="AX2827" s="12" t="s">
        <v>75</v>
      </c>
      <c r="AY2827" s="146" t="s">
        <v>165</v>
      </c>
    </row>
    <row r="2828" spans="2:65" s="13" customFormat="1">
      <c r="B2828" s="151"/>
      <c r="D2828" s="145" t="s">
        <v>176</v>
      </c>
      <c r="E2828" s="152" t="s">
        <v>19</v>
      </c>
      <c r="F2828" s="153" t="s">
        <v>4018</v>
      </c>
      <c r="H2828" s="154">
        <v>6</v>
      </c>
      <c r="I2828" s="155"/>
      <c r="L2828" s="151"/>
      <c r="M2828" s="156"/>
      <c r="T2828" s="157"/>
      <c r="AT2828" s="152" t="s">
        <v>176</v>
      </c>
      <c r="AU2828" s="152" t="s">
        <v>84</v>
      </c>
      <c r="AV2828" s="13" t="s">
        <v>84</v>
      </c>
      <c r="AW2828" s="13" t="s">
        <v>37</v>
      </c>
      <c r="AX2828" s="13" t="s">
        <v>75</v>
      </c>
      <c r="AY2828" s="152" t="s">
        <v>165</v>
      </c>
    </row>
    <row r="2829" spans="2:65" s="12" customFormat="1">
      <c r="B2829" s="144"/>
      <c r="D2829" s="145" t="s">
        <v>176</v>
      </c>
      <c r="E2829" s="146" t="s">
        <v>19</v>
      </c>
      <c r="F2829" s="147" t="s">
        <v>4019</v>
      </c>
      <c r="H2829" s="146" t="s">
        <v>19</v>
      </c>
      <c r="I2829" s="148"/>
      <c r="L2829" s="144"/>
      <c r="M2829" s="149"/>
      <c r="T2829" s="150"/>
      <c r="AT2829" s="146" t="s">
        <v>176</v>
      </c>
      <c r="AU2829" s="146" t="s">
        <v>84</v>
      </c>
      <c r="AV2829" s="12" t="s">
        <v>14</v>
      </c>
      <c r="AW2829" s="12" t="s">
        <v>37</v>
      </c>
      <c r="AX2829" s="12" t="s">
        <v>75</v>
      </c>
      <c r="AY2829" s="146" t="s">
        <v>165</v>
      </c>
    </row>
    <row r="2830" spans="2:65" s="13" customFormat="1">
      <c r="B2830" s="151"/>
      <c r="D2830" s="145" t="s">
        <v>176</v>
      </c>
      <c r="E2830" s="152" t="s">
        <v>19</v>
      </c>
      <c r="F2830" s="153" t="s">
        <v>172</v>
      </c>
      <c r="H2830" s="154">
        <v>4</v>
      </c>
      <c r="I2830" s="155"/>
      <c r="L2830" s="151"/>
      <c r="M2830" s="156"/>
      <c r="T2830" s="157"/>
      <c r="AT2830" s="152" t="s">
        <v>176</v>
      </c>
      <c r="AU2830" s="152" t="s">
        <v>84</v>
      </c>
      <c r="AV2830" s="13" t="s">
        <v>84</v>
      </c>
      <c r="AW2830" s="13" t="s">
        <v>37</v>
      </c>
      <c r="AX2830" s="13" t="s">
        <v>75</v>
      </c>
      <c r="AY2830" s="152" t="s">
        <v>165</v>
      </c>
    </row>
    <row r="2831" spans="2:65" s="12" customFormat="1">
      <c r="B2831" s="144"/>
      <c r="D2831" s="145" t="s">
        <v>176</v>
      </c>
      <c r="E2831" s="146" t="s">
        <v>19</v>
      </c>
      <c r="F2831" s="147" t="s">
        <v>4020</v>
      </c>
      <c r="H2831" s="146" t="s">
        <v>19</v>
      </c>
      <c r="I2831" s="148"/>
      <c r="L2831" s="144"/>
      <c r="M2831" s="149"/>
      <c r="T2831" s="150"/>
      <c r="AT2831" s="146" t="s">
        <v>176</v>
      </c>
      <c r="AU2831" s="146" t="s">
        <v>84</v>
      </c>
      <c r="AV2831" s="12" t="s">
        <v>14</v>
      </c>
      <c r="AW2831" s="12" t="s">
        <v>37</v>
      </c>
      <c r="AX2831" s="12" t="s">
        <v>75</v>
      </c>
      <c r="AY2831" s="146" t="s">
        <v>165</v>
      </c>
    </row>
    <row r="2832" spans="2:65" s="13" customFormat="1">
      <c r="B2832" s="151"/>
      <c r="D2832" s="145" t="s">
        <v>176</v>
      </c>
      <c r="E2832" s="152" t="s">
        <v>19</v>
      </c>
      <c r="F2832" s="153" t="s">
        <v>84</v>
      </c>
      <c r="H2832" s="154">
        <v>2</v>
      </c>
      <c r="I2832" s="155"/>
      <c r="L2832" s="151"/>
      <c r="M2832" s="156"/>
      <c r="T2832" s="157"/>
      <c r="AT2832" s="152" t="s">
        <v>176</v>
      </c>
      <c r="AU2832" s="152" t="s">
        <v>84</v>
      </c>
      <c r="AV2832" s="13" t="s">
        <v>84</v>
      </c>
      <c r="AW2832" s="13" t="s">
        <v>37</v>
      </c>
      <c r="AX2832" s="13" t="s">
        <v>75</v>
      </c>
      <c r="AY2832" s="152" t="s">
        <v>165</v>
      </c>
    </row>
    <row r="2833" spans="2:65" s="12" customFormat="1">
      <c r="B2833" s="144"/>
      <c r="D2833" s="145" t="s">
        <v>176</v>
      </c>
      <c r="E2833" s="146" t="s">
        <v>19</v>
      </c>
      <c r="F2833" s="147" t="s">
        <v>4021</v>
      </c>
      <c r="H2833" s="146" t="s">
        <v>19</v>
      </c>
      <c r="I2833" s="148"/>
      <c r="L2833" s="144"/>
      <c r="M2833" s="149"/>
      <c r="T2833" s="150"/>
      <c r="AT2833" s="146" t="s">
        <v>176</v>
      </c>
      <c r="AU2833" s="146" t="s">
        <v>84</v>
      </c>
      <c r="AV2833" s="12" t="s">
        <v>14</v>
      </c>
      <c r="AW2833" s="12" t="s">
        <v>37</v>
      </c>
      <c r="AX2833" s="12" t="s">
        <v>75</v>
      </c>
      <c r="AY2833" s="146" t="s">
        <v>165</v>
      </c>
    </row>
    <row r="2834" spans="2:65" s="13" customFormat="1">
      <c r="B2834" s="151"/>
      <c r="D2834" s="145" t="s">
        <v>176</v>
      </c>
      <c r="E2834" s="152" t="s">
        <v>19</v>
      </c>
      <c r="F2834" s="153" t="s">
        <v>14</v>
      </c>
      <c r="H2834" s="154">
        <v>1</v>
      </c>
      <c r="I2834" s="155"/>
      <c r="L2834" s="151"/>
      <c r="M2834" s="156"/>
      <c r="T2834" s="157"/>
      <c r="AT2834" s="152" t="s">
        <v>176</v>
      </c>
      <c r="AU2834" s="152" t="s">
        <v>84</v>
      </c>
      <c r="AV2834" s="13" t="s">
        <v>84</v>
      </c>
      <c r="AW2834" s="13" t="s">
        <v>37</v>
      </c>
      <c r="AX2834" s="13" t="s">
        <v>75</v>
      </c>
      <c r="AY2834" s="152" t="s">
        <v>165</v>
      </c>
    </row>
    <row r="2835" spans="2:65" s="12" customFormat="1">
      <c r="B2835" s="144"/>
      <c r="D2835" s="145" t="s">
        <v>176</v>
      </c>
      <c r="E2835" s="146" t="s">
        <v>19</v>
      </c>
      <c r="F2835" s="147" t="s">
        <v>4022</v>
      </c>
      <c r="H2835" s="146" t="s">
        <v>19</v>
      </c>
      <c r="I2835" s="148"/>
      <c r="L2835" s="144"/>
      <c r="M2835" s="149"/>
      <c r="T2835" s="150"/>
      <c r="AT2835" s="146" t="s">
        <v>176</v>
      </c>
      <c r="AU2835" s="146" t="s">
        <v>84</v>
      </c>
      <c r="AV2835" s="12" t="s">
        <v>14</v>
      </c>
      <c r="AW2835" s="12" t="s">
        <v>37</v>
      </c>
      <c r="AX2835" s="12" t="s">
        <v>75</v>
      </c>
      <c r="AY2835" s="146" t="s">
        <v>165</v>
      </c>
    </row>
    <row r="2836" spans="2:65" s="13" customFormat="1">
      <c r="B2836" s="151"/>
      <c r="D2836" s="145" t="s">
        <v>176</v>
      </c>
      <c r="E2836" s="152" t="s">
        <v>19</v>
      </c>
      <c r="F2836" s="153" t="s">
        <v>810</v>
      </c>
      <c r="H2836" s="154">
        <v>4</v>
      </c>
      <c r="I2836" s="155"/>
      <c r="L2836" s="151"/>
      <c r="M2836" s="156"/>
      <c r="T2836" s="157"/>
      <c r="AT2836" s="152" t="s">
        <v>176</v>
      </c>
      <c r="AU2836" s="152" t="s">
        <v>84</v>
      </c>
      <c r="AV2836" s="13" t="s">
        <v>84</v>
      </c>
      <c r="AW2836" s="13" t="s">
        <v>37</v>
      </c>
      <c r="AX2836" s="13" t="s">
        <v>75</v>
      </c>
      <c r="AY2836" s="152" t="s">
        <v>165</v>
      </c>
    </row>
    <row r="2837" spans="2:65" s="12" customFormat="1">
      <c r="B2837" s="144"/>
      <c r="D2837" s="145" t="s">
        <v>176</v>
      </c>
      <c r="E2837" s="146" t="s">
        <v>19</v>
      </c>
      <c r="F2837" s="147" t="s">
        <v>4023</v>
      </c>
      <c r="H2837" s="146" t="s">
        <v>19</v>
      </c>
      <c r="I2837" s="148"/>
      <c r="L2837" s="144"/>
      <c r="M2837" s="149"/>
      <c r="T2837" s="150"/>
      <c r="AT2837" s="146" t="s">
        <v>176</v>
      </c>
      <c r="AU2837" s="146" t="s">
        <v>84</v>
      </c>
      <c r="AV2837" s="12" t="s">
        <v>14</v>
      </c>
      <c r="AW2837" s="12" t="s">
        <v>37</v>
      </c>
      <c r="AX2837" s="12" t="s">
        <v>75</v>
      </c>
      <c r="AY2837" s="146" t="s">
        <v>165</v>
      </c>
    </row>
    <row r="2838" spans="2:65" s="13" customFormat="1">
      <c r="B2838" s="151"/>
      <c r="D2838" s="145" t="s">
        <v>176</v>
      </c>
      <c r="E2838" s="152" t="s">
        <v>19</v>
      </c>
      <c r="F2838" s="153" t="s">
        <v>810</v>
      </c>
      <c r="H2838" s="154">
        <v>4</v>
      </c>
      <c r="I2838" s="155"/>
      <c r="L2838" s="151"/>
      <c r="M2838" s="156"/>
      <c r="T2838" s="157"/>
      <c r="AT2838" s="152" t="s">
        <v>176</v>
      </c>
      <c r="AU2838" s="152" t="s">
        <v>84</v>
      </c>
      <c r="AV2838" s="13" t="s">
        <v>84</v>
      </c>
      <c r="AW2838" s="13" t="s">
        <v>37</v>
      </c>
      <c r="AX2838" s="13" t="s">
        <v>75</v>
      </c>
      <c r="AY2838" s="152" t="s">
        <v>165</v>
      </c>
    </row>
    <row r="2839" spans="2:65" s="12" customFormat="1">
      <c r="B2839" s="144"/>
      <c r="D2839" s="145" t="s">
        <v>176</v>
      </c>
      <c r="E2839" s="146" t="s">
        <v>19</v>
      </c>
      <c r="F2839" s="147" t="s">
        <v>4024</v>
      </c>
      <c r="H2839" s="146" t="s">
        <v>19</v>
      </c>
      <c r="I2839" s="148"/>
      <c r="L2839" s="144"/>
      <c r="M2839" s="149"/>
      <c r="T2839" s="150"/>
      <c r="AT2839" s="146" t="s">
        <v>176</v>
      </c>
      <c r="AU2839" s="146" t="s">
        <v>84</v>
      </c>
      <c r="AV2839" s="12" t="s">
        <v>14</v>
      </c>
      <c r="AW2839" s="12" t="s">
        <v>37</v>
      </c>
      <c r="AX2839" s="12" t="s">
        <v>75</v>
      </c>
      <c r="AY2839" s="146" t="s">
        <v>165</v>
      </c>
    </row>
    <row r="2840" spans="2:65" s="13" customFormat="1">
      <c r="B2840" s="151"/>
      <c r="D2840" s="145" t="s">
        <v>176</v>
      </c>
      <c r="E2840" s="152" t="s">
        <v>19</v>
      </c>
      <c r="F2840" s="153" t="s">
        <v>14</v>
      </c>
      <c r="H2840" s="154">
        <v>1</v>
      </c>
      <c r="I2840" s="155"/>
      <c r="L2840" s="151"/>
      <c r="M2840" s="156"/>
      <c r="T2840" s="157"/>
      <c r="AT2840" s="152" t="s">
        <v>176</v>
      </c>
      <c r="AU2840" s="152" t="s">
        <v>84</v>
      </c>
      <c r="AV2840" s="13" t="s">
        <v>84</v>
      </c>
      <c r="AW2840" s="13" t="s">
        <v>37</v>
      </c>
      <c r="AX2840" s="13" t="s">
        <v>75</v>
      </c>
      <c r="AY2840" s="152" t="s">
        <v>165</v>
      </c>
    </row>
    <row r="2841" spans="2:65" s="12" customFormat="1">
      <c r="B2841" s="144"/>
      <c r="D2841" s="145" t="s">
        <v>176</v>
      </c>
      <c r="E2841" s="146" t="s">
        <v>19</v>
      </c>
      <c r="F2841" s="147" t="s">
        <v>4025</v>
      </c>
      <c r="H2841" s="146" t="s">
        <v>19</v>
      </c>
      <c r="I2841" s="148"/>
      <c r="L2841" s="144"/>
      <c r="M2841" s="149"/>
      <c r="T2841" s="150"/>
      <c r="AT2841" s="146" t="s">
        <v>176</v>
      </c>
      <c r="AU2841" s="146" t="s">
        <v>84</v>
      </c>
      <c r="AV2841" s="12" t="s">
        <v>14</v>
      </c>
      <c r="AW2841" s="12" t="s">
        <v>37</v>
      </c>
      <c r="AX2841" s="12" t="s">
        <v>75</v>
      </c>
      <c r="AY2841" s="146" t="s">
        <v>165</v>
      </c>
    </row>
    <row r="2842" spans="2:65" s="13" customFormat="1">
      <c r="B2842" s="151"/>
      <c r="D2842" s="145" t="s">
        <v>176</v>
      </c>
      <c r="E2842" s="152" t="s">
        <v>19</v>
      </c>
      <c r="F2842" s="153" t="s">
        <v>14</v>
      </c>
      <c r="H2842" s="154">
        <v>1</v>
      </c>
      <c r="I2842" s="155"/>
      <c r="L2842" s="151"/>
      <c r="M2842" s="156"/>
      <c r="T2842" s="157"/>
      <c r="AT2842" s="152" t="s">
        <v>176</v>
      </c>
      <c r="AU2842" s="152" t="s">
        <v>84</v>
      </c>
      <c r="AV2842" s="13" t="s">
        <v>84</v>
      </c>
      <c r="AW2842" s="13" t="s">
        <v>37</v>
      </c>
      <c r="AX2842" s="13" t="s">
        <v>75</v>
      </c>
      <c r="AY2842" s="152" t="s">
        <v>165</v>
      </c>
    </row>
    <row r="2843" spans="2:65" s="14" customFormat="1">
      <c r="B2843" s="158"/>
      <c r="D2843" s="145" t="s">
        <v>176</v>
      </c>
      <c r="E2843" s="159" t="s">
        <v>19</v>
      </c>
      <c r="F2843" s="160" t="s">
        <v>179</v>
      </c>
      <c r="H2843" s="161">
        <v>25</v>
      </c>
      <c r="I2843" s="162"/>
      <c r="L2843" s="158"/>
      <c r="M2843" s="163"/>
      <c r="T2843" s="164"/>
      <c r="AT2843" s="159" t="s">
        <v>176</v>
      </c>
      <c r="AU2843" s="159" t="s">
        <v>84</v>
      </c>
      <c r="AV2843" s="14" t="s">
        <v>172</v>
      </c>
      <c r="AW2843" s="14" t="s">
        <v>37</v>
      </c>
      <c r="AX2843" s="14" t="s">
        <v>14</v>
      </c>
      <c r="AY2843" s="159" t="s">
        <v>165</v>
      </c>
    </row>
    <row r="2844" spans="2:65" s="1" customFormat="1" ht="16.5" customHeight="1">
      <c r="B2844" s="32"/>
      <c r="C2844" s="165" t="s">
        <v>4026</v>
      </c>
      <c r="D2844" s="165" t="s">
        <v>349</v>
      </c>
      <c r="E2844" s="166" t="s">
        <v>4027</v>
      </c>
      <c r="F2844" s="167" t="s">
        <v>4028</v>
      </c>
      <c r="G2844" s="168" t="s">
        <v>182</v>
      </c>
      <c r="H2844" s="169">
        <v>1</v>
      </c>
      <c r="I2844" s="170"/>
      <c r="J2844" s="171">
        <f t="shared" ref="J2844:J2855" si="160">ROUND(I2844*H2844,2)</f>
        <v>0</v>
      </c>
      <c r="K2844" s="167" t="s">
        <v>19</v>
      </c>
      <c r="L2844" s="172"/>
      <c r="M2844" s="173" t="s">
        <v>19</v>
      </c>
      <c r="N2844" s="174" t="s">
        <v>46</v>
      </c>
      <c r="P2844" s="136">
        <f t="shared" ref="P2844:P2855" si="161">O2844*H2844</f>
        <v>0</v>
      </c>
      <c r="Q2844" s="136">
        <v>1.2E-2</v>
      </c>
      <c r="R2844" s="136">
        <f t="shared" ref="R2844:R2855" si="162">Q2844*H2844</f>
        <v>1.2E-2</v>
      </c>
      <c r="S2844" s="136">
        <v>0</v>
      </c>
      <c r="T2844" s="137">
        <f t="shared" ref="T2844:T2855" si="163">S2844*H2844</f>
        <v>0</v>
      </c>
      <c r="AR2844" s="138" t="s">
        <v>380</v>
      </c>
      <c r="AT2844" s="138" t="s">
        <v>349</v>
      </c>
      <c r="AU2844" s="138" t="s">
        <v>84</v>
      </c>
      <c r="AY2844" s="17" t="s">
        <v>165</v>
      </c>
      <c r="BE2844" s="139">
        <f t="shared" ref="BE2844:BE2855" si="164">IF(N2844="základní",J2844,0)</f>
        <v>0</v>
      </c>
      <c r="BF2844" s="139">
        <f t="shared" ref="BF2844:BF2855" si="165">IF(N2844="snížená",J2844,0)</f>
        <v>0</v>
      </c>
      <c r="BG2844" s="139">
        <f t="shared" ref="BG2844:BG2855" si="166">IF(N2844="zákl. přenesená",J2844,0)</f>
        <v>0</v>
      </c>
      <c r="BH2844" s="139">
        <f t="shared" ref="BH2844:BH2855" si="167">IF(N2844="sníž. přenesená",J2844,0)</f>
        <v>0</v>
      </c>
      <c r="BI2844" s="139">
        <f t="shared" ref="BI2844:BI2855" si="168">IF(N2844="nulová",J2844,0)</f>
        <v>0</v>
      </c>
      <c r="BJ2844" s="17" t="s">
        <v>14</v>
      </c>
      <c r="BK2844" s="139">
        <f t="shared" ref="BK2844:BK2855" si="169">ROUND(I2844*H2844,2)</f>
        <v>0</v>
      </c>
      <c r="BL2844" s="17" t="s">
        <v>277</v>
      </c>
      <c r="BM2844" s="138" t="s">
        <v>4029</v>
      </c>
    </row>
    <row r="2845" spans="2:65" s="1" customFormat="1" ht="24.15" customHeight="1">
      <c r="B2845" s="32"/>
      <c r="C2845" s="165" t="s">
        <v>4030</v>
      </c>
      <c r="D2845" s="165" t="s">
        <v>349</v>
      </c>
      <c r="E2845" s="166" t="s">
        <v>4031</v>
      </c>
      <c r="F2845" s="167" t="s">
        <v>4032</v>
      </c>
      <c r="G2845" s="168" t="s">
        <v>182</v>
      </c>
      <c r="H2845" s="169">
        <v>4</v>
      </c>
      <c r="I2845" s="170"/>
      <c r="J2845" s="171">
        <f t="shared" si="160"/>
        <v>0</v>
      </c>
      <c r="K2845" s="167" t="s">
        <v>171</v>
      </c>
      <c r="L2845" s="172"/>
      <c r="M2845" s="173" t="s">
        <v>19</v>
      </c>
      <c r="N2845" s="174" t="s">
        <v>46</v>
      </c>
      <c r="P2845" s="136">
        <f t="shared" si="161"/>
        <v>0</v>
      </c>
      <c r="Q2845" s="136">
        <v>2.07E-2</v>
      </c>
      <c r="R2845" s="136">
        <f t="shared" si="162"/>
        <v>8.2799999999999999E-2</v>
      </c>
      <c r="S2845" s="136">
        <v>0</v>
      </c>
      <c r="T2845" s="137">
        <f t="shared" si="163"/>
        <v>0</v>
      </c>
      <c r="AR2845" s="138" t="s">
        <v>380</v>
      </c>
      <c r="AT2845" s="138" t="s">
        <v>349</v>
      </c>
      <c r="AU2845" s="138" t="s">
        <v>84</v>
      </c>
      <c r="AY2845" s="17" t="s">
        <v>165</v>
      </c>
      <c r="BE2845" s="139">
        <f t="shared" si="164"/>
        <v>0</v>
      </c>
      <c r="BF2845" s="139">
        <f t="shared" si="165"/>
        <v>0</v>
      </c>
      <c r="BG2845" s="139">
        <f t="shared" si="166"/>
        <v>0</v>
      </c>
      <c r="BH2845" s="139">
        <f t="shared" si="167"/>
        <v>0</v>
      </c>
      <c r="BI2845" s="139">
        <f t="shared" si="168"/>
        <v>0</v>
      </c>
      <c r="BJ2845" s="17" t="s">
        <v>14</v>
      </c>
      <c r="BK2845" s="139">
        <f t="shared" si="169"/>
        <v>0</v>
      </c>
      <c r="BL2845" s="17" t="s">
        <v>277</v>
      </c>
      <c r="BM2845" s="138" t="s">
        <v>4033</v>
      </c>
    </row>
    <row r="2846" spans="2:65" s="1" customFormat="1" ht="24.15" customHeight="1">
      <c r="B2846" s="32"/>
      <c r="C2846" s="165" t="s">
        <v>4034</v>
      </c>
      <c r="D2846" s="165" t="s">
        <v>349</v>
      </c>
      <c r="E2846" s="166" t="s">
        <v>4035</v>
      </c>
      <c r="F2846" s="167" t="s">
        <v>4036</v>
      </c>
      <c r="G2846" s="168" t="s">
        <v>182</v>
      </c>
      <c r="H2846" s="169">
        <v>2</v>
      </c>
      <c r="I2846" s="170"/>
      <c r="J2846" s="171">
        <f t="shared" si="160"/>
        <v>0</v>
      </c>
      <c r="K2846" s="167" t="s">
        <v>171</v>
      </c>
      <c r="L2846" s="172"/>
      <c r="M2846" s="173" t="s">
        <v>19</v>
      </c>
      <c r="N2846" s="174" t="s">
        <v>46</v>
      </c>
      <c r="P2846" s="136">
        <f t="shared" si="161"/>
        <v>0</v>
      </c>
      <c r="Q2846" s="136">
        <v>2.3460000000000002E-2</v>
      </c>
      <c r="R2846" s="136">
        <f t="shared" si="162"/>
        <v>4.6920000000000003E-2</v>
      </c>
      <c r="S2846" s="136">
        <v>0</v>
      </c>
      <c r="T2846" s="137">
        <f t="shared" si="163"/>
        <v>0</v>
      </c>
      <c r="AR2846" s="138" t="s">
        <v>380</v>
      </c>
      <c r="AT2846" s="138" t="s">
        <v>349</v>
      </c>
      <c r="AU2846" s="138" t="s">
        <v>84</v>
      </c>
      <c r="AY2846" s="17" t="s">
        <v>165</v>
      </c>
      <c r="BE2846" s="139">
        <f t="shared" si="164"/>
        <v>0</v>
      </c>
      <c r="BF2846" s="139">
        <f t="shared" si="165"/>
        <v>0</v>
      </c>
      <c r="BG2846" s="139">
        <f t="shared" si="166"/>
        <v>0</v>
      </c>
      <c r="BH2846" s="139">
        <f t="shared" si="167"/>
        <v>0</v>
      </c>
      <c r="BI2846" s="139">
        <f t="shared" si="168"/>
        <v>0</v>
      </c>
      <c r="BJ2846" s="17" t="s">
        <v>14</v>
      </c>
      <c r="BK2846" s="139">
        <f t="shared" si="169"/>
        <v>0</v>
      </c>
      <c r="BL2846" s="17" t="s">
        <v>277</v>
      </c>
      <c r="BM2846" s="138" t="s">
        <v>4037</v>
      </c>
    </row>
    <row r="2847" spans="2:65" s="1" customFormat="1" ht="16.5" customHeight="1">
      <c r="B2847" s="32"/>
      <c r="C2847" s="165" t="s">
        <v>2650</v>
      </c>
      <c r="D2847" s="165" t="s">
        <v>349</v>
      </c>
      <c r="E2847" s="166" t="s">
        <v>4038</v>
      </c>
      <c r="F2847" s="167" t="s">
        <v>4039</v>
      </c>
      <c r="G2847" s="168" t="s">
        <v>182</v>
      </c>
      <c r="H2847" s="169">
        <v>2</v>
      </c>
      <c r="I2847" s="170"/>
      <c r="J2847" s="171">
        <f t="shared" si="160"/>
        <v>0</v>
      </c>
      <c r="K2847" s="167" t="s">
        <v>19</v>
      </c>
      <c r="L2847" s="172"/>
      <c r="M2847" s="173" t="s">
        <v>19</v>
      </c>
      <c r="N2847" s="174" t="s">
        <v>46</v>
      </c>
      <c r="P2847" s="136">
        <f t="shared" si="161"/>
        <v>0</v>
      </c>
      <c r="Q2847" s="136">
        <v>1.2E-2</v>
      </c>
      <c r="R2847" s="136">
        <f t="shared" si="162"/>
        <v>2.4E-2</v>
      </c>
      <c r="S2847" s="136">
        <v>0</v>
      </c>
      <c r="T2847" s="137">
        <f t="shared" si="163"/>
        <v>0</v>
      </c>
      <c r="AR2847" s="138" t="s">
        <v>380</v>
      </c>
      <c r="AT2847" s="138" t="s">
        <v>349</v>
      </c>
      <c r="AU2847" s="138" t="s">
        <v>84</v>
      </c>
      <c r="AY2847" s="17" t="s">
        <v>165</v>
      </c>
      <c r="BE2847" s="139">
        <f t="shared" si="164"/>
        <v>0</v>
      </c>
      <c r="BF2847" s="139">
        <f t="shared" si="165"/>
        <v>0</v>
      </c>
      <c r="BG2847" s="139">
        <f t="shared" si="166"/>
        <v>0</v>
      </c>
      <c r="BH2847" s="139">
        <f t="shared" si="167"/>
        <v>0</v>
      </c>
      <c r="BI2847" s="139">
        <f t="shared" si="168"/>
        <v>0</v>
      </c>
      <c r="BJ2847" s="17" t="s">
        <v>14</v>
      </c>
      <c r="BK2847" s="139">
        <f t="shared" si="169"/>
        <v>0</v>
      </c>
      <c r="BL2847" s="17" t="s">
        <v>277</v>
      </c>
      <c r="BM2847" s="138" t="s">
        <v>4040</v>
      </c>
    </row>
    <row r="2848" spans="2:65" s="1" customFormat="1" ht="16.5" customHeight="1">
      <c r="B2848" s="32"/>
      <c r="C2848" s="165" t="s">
        <v>4041</v>
      </c>
      <c r="D2848" s="165" t="s">
        <v>349</v>
      </c>
      <c r="E2848" s="166" t="s">
        <v>4042</v>
      </c>
      <c r="F2848" s="167" t="s">
        <v>4043</v>
      </c>
      <c r="G2848" s="168" t="s">
        <v>182</v>
      </c>
      <c r="H2848" s="169">
        <v>2</v>
      </c>
      <c r="I2848" s="170"/>
      <c r="J2848" s="171">
        <f t="shared" si="160"/>
        <v>0</v>
      </c>
      <c r="K2848" s="167" t="s">
        <v>19</v>
      </c>
      <c r="L2848" s="172"/>
      <c r="M2848" s="173" t="s">
        <v>19</v>
      </c>
      <c r="N2848" s="174" t="s">
        <v>46</v>
      </c>
      <c r="P2848" s="136">
        <f t="shared" si="161"/>
        <v>0</v>
      </c>
      <c r="Q2848" s="136">
        <v>1.4999999999999999E-2</v>
      </c>
      <c r="R2848" s="136">
        <f t="shared" si="162"/>
        <v>0.03</v>
      </c>
      <c r="S2848" s="136">
        <v>0</v>
      </c>
      <c r="T2848" s="137">
        <f t="shared" si="163"/>
        <v>0</v>
      </c>
      <c r="AR2848" s="138" t="s">
        <v>380</v>
      </c>
      <c r="AT2848" s="138" t="s">
        <v>349</v>
      </c>
      <c r="AU2848" s="138" t="s">
        <v>84</v>
      </c>
      <c r="AY2848" s="17" t="s">
        <v>165</v>
      </c>
      <c r="BE2848" s="139">
        <f t="shared" si="164"/>
        <v>0</v>
      </c>
      <c r="BF2848" s="139">
        <f t="shared" si="165"/>
        <v>0</v>
      </c>
      <c r="BG2848" s="139">
        <f t="shared" si="166"/>
        <v>0</v>
      </c>
      <c r="BH2848" s="139">
        <f t="shared" si="167"/>
        <v>0</v>
      </c>
      <c r="BI2848" s="139">
        <f t="shared" si="168"/>
        <v>0</v>
      </c>
      <c r="BJ2848" s="17" t="s">
        <v>14</v>
      </c>
      <c r="BK2848" s="139">
        <f t="shared" si="169"/>
        <v>0</v>
      </c>
      <c r="BL2848" s="17" t="s">
        <v>277</v>
      </c>
      <c r="BM2848" s="138" t="s">
        <v>4044</v>
      </c>
    </row>
    <row r="2849" spans="2:65" s="1" customFormat="1" ht="16.5" customHeight="1">
      <c r="B2849" s="32"/>
      <c r="C2849" s="165" t="s">
        <v>2656</v>
      </c>
      <c r="D2849" s="165" t="s">
        <v>349</v>
      </c>
      <c r="E2849" s="166" t="s">
        <v>4045</v>
      </c>
      <c r="F2849" s="167" t="s">
        <v>4046</v>
      </c>
      <c r="G2849" s="168" t="s">
        <v>182</v>
      </c>
      <c r="H2849" s="169">
        <v>2</v>
      </c>
      <c r="I2849" s="170"/>
      <c r="J2849" s="171">
        <f t="shared" si="160"/>
        <v>0</v>
      </c>
      <c r="K2849" s="167" t="s">
        <v>19</v>
      </c>
      <c r="L2849" s="172"/>
      <c r="M2849" s="173" t="s">
        <v>19</v>
      </c>
      <c r="N2849" s="174" t="s">
        <v>46</v>
      </c>
      <c r="P2849" s="136">
        <f t="shared" si="161"/>
        <v>0</v>
      </c>
      <c r="Q2849" s="136">
        <v>0.01</v>
      </c>
      <c r="R2849" s="136">
        <f t="shared" si="162"/>
        <v>0.02</v>
      </c>
      <c r="S2849" s="136">
        <v>0</v>
      </c>
      <c r="T2849" s="137">
        <f t="shared" si="163"/>
        <v>0</v>
      </c>
      <c r="AR2849" s="138" t="s">
        <v>380</v>
      </c>
      <c r="AT2849" s="138" t="s">
        <v>349</v>
      </c>
      <c r="AU2849" s="138" t="s">
        <v>84</v>
      </c>
      <c r="AY2849" s="17" t="s">
        <v>165</v>
      </c>
      <c r="BE2849" s="139">
        <f t="shared" si="164"/>
        <v>0</v>
      </c>
      <c r="BF2849" s="139">
        <f t="shared" si="165"/>
        <v>0</v>
      </c>
      <c r="BG2849" s="139">
        <f t="shared" si="166"/>
        <v>0</v>
      </c>
      <c r="BH2849" s="139">
        <f t="shared" si="167"/>
        <v>0</v>
      </c>
      <c r="BI2849" s="139">
        <f t="shared" si="168"/>
        <v>0</v>
      </c>
      <c r="BJ2849" s="17" t="s">
        <v>14</v>
      </c>
      <c r="BK2849" s="139">
        <f t="shared" si="169"/>
        <v>0</v>
      </c>
      <c r="BL2849" s="17" t="s">
        <v>277</v>
      </c>
      <c r="BM2849" s="138" t="s">
        <v>4047</v>
      </c>
    </row>
    <row r="2850" spans="2:65" s="1" customFormat="1" ht="16.5" customHeight="1">
      <c r="B2850" s="32"/>
      <c r="C2850" s="165" t="s">
        <v>4048</v>
      </c>
      <c r="D2850" s="165" t="s">
        <v>349</v>
      </c>
      <c r="E2850" s="166" t="s">
        <v>4049</v>
      </c>
      <c r="F2850" s="167" t="s">
        <v>4050</v>
      </c>
      <c r="G2850" s="168" t="s">
        <v>182</v>
      </c>
      <c r="H2850" s="169">
        <v>2</v>
      </c>
      <c r="I2850" s="170"/>
      <c r="J2850" s="171">
        <f t="shared" si="160"/>
        <v>0</v>
      </c>
      <c r="K2850" s="167" t="s">
        <v>19</v>
      </c>
      <c r="L2850" s="172"/>
      <c r="M2850" s="173" t="s">
        <v>19</v>
      </c>
      <c r="N2850" s="174" t="s">
        <v>46</v>
      </c>
      <c r="P2850" s="136">
        <f t="shared" si="161"/>
        <v>0</v>
      </c>
      <c r="Q2850" s="136">
        <v>1.4E-2</v>
      </c>
      <c r="R2850" s="136">
        <f t="shared" si="162"/>
        <v>2.8000000000000001E-2</v>
      </c>
      <c r="S2850" s="136">
        <v>0</v>
      </c>
      <c r="T2850" s="137">
        <f t="shared" si="163"/>
        <v>0</v>
      </c>
      <c r="AR2850" s="138" t="s">
        <v>380</v>
      </c>
      <c r="AT2850" s="138" t="s">
        <v>349</v>
      </c>
      <c r="AU2850" s="138" t="s">
        <v>84</v>
      </c>
      <c r="AY2850" s="17" t="s">
        <v>165</v>
      </c>
      <c r="BE2850" s="139">
        <f t="shared" si="164"/>
        <v>0</v>
      </c>
      <c r="BF2850" s="139">
        <f t="shared" si="165"/>
        <v>0</v>
      </c>
      <c r="BG2850" s="139">
        <f t="shared" si="166"/>
        <v>0</v>
      </c>
      <c r="BH2850" s="139">
        <f t="shared" si="167"/>
        <v>0</v>
      </c>
      <c r="BI2850" s="139">
        <f t="shared" si="168"/>
        <v>0</v>
      </c>
      <c r="BJ2850" s="17" t="s">
        <v>14</v>
      </c>
      <c r="BK2850" s="139">
        <f t="shared" si="169"/>
        <v>0</v>
      </c>
      <c r="BL2850" s="17" t="s">
        <v>277</v>
      </c>
      <c r="BM2850" s="138" t="s">
        <v>4051</v>
      </c>
    </row>
    <row r="2851" spans="2:65" s="1" customFormat="1" ht="16.5" customHeight="1">
      <c r="B2851" s="32"/>
      <c r="C2851" s="165" t="s">
        <v>4052</v>
      </c>
      <c r="D2851" s="165" t="s">
        <v>349</v>
      </c>
      <c r="E2851" s="166" t="s">
        <v>4053</v>
      </c>
      <c r="F2851" s="167" t="s">
        <v>4054</v>
      </c>
      <c r="G2851" s="168" t="s">
        <v>182</v>
      </c>
      <c r="H2851" s="169">
        <v>1</v>
      </c>
      <c r="I2851" s="170"/>
      <c r="J2851" s="171">
        <f t="shared" si="160"/>
        <v>0</v>
      </c>
      <c r="K2851" s="167" t="s">
        <v>19</v>
      </c>
      <c r="L2851" s="172"/>
      <c r="M2851" s="173" t="s">
        <v>19</v>
      </c>
      <c r="N2851" s="174" t="s">
        <v>46</v>
      </c>
      <c r="P2851" s="136">
        <f t="shared" si="161"/>
        <v>0</v>
      </c>
      <c r="Q2851" s="136">
        <v>8.0000000000000002E-3</v>
      </c>
      <c r="R2851" s="136">
        <f t="shared" si="162"/>
        <v>8.0000000000000002E-3</v>
      </c>
      <c r="S2851" s="136">
        <v>0</v>
      </c>
      <c r="T2851" s="137">
        <f t="shared" si="163"/>
        <v>0</v>
      </c>
      <c r="AR2851" s="138" t="s">
        <v>380</v>
      </c>
      <c r="AT2851" s="138" t="s">
        <v>349</v>
      </c>
      <c r="AU2851" s="138" t="s">
        <v>84</v>
      </c>
      <c r="AY2851" s="17" t="s">
        <v>165</v>
      </c>
      <c r="BE2851" s="139">
        <f t="shared" si="164"/>
        <v>0</v>
      </c>
      <c r="BF2851" s="139">
        <f t="shared" si="165"/>
        <v>0</v>
      </c>
      <c r="BG2851" s="139">
        <f t="shared" si="166"/>
        <v>0</v>
      </c>
      <c r="BH2851" s="139">
        <f t="shared" si="167"/>
        <v>0</v>
      </c>
      <c r="BI2851" s="139">
        <f t="shared" si="168"/>
        <v>0</v>
      </c>
      <c r="BJ2851" s="17" t="s">
        <v>14</v>
      </c>
      <c r="BK2851" s="139">
        <f t="shared" si="169"/>
        <v>0</v>
      </c>
      <c r="BL2851" s="17" t="s">
        <v>277</v>
      </c>
      <c r="BM2851" s="138" t="s">
        <v>4055</v>
      </c>
    </row>
    <row r="2852" spans="2:65" s="1" customFormat="1" ht="24.15" customHeight="1">
      <c r="B2852" s="32"/>
      <c r="C2852" s="165" t="s">
        <v>2663</v>
      </c>
      <c r="D2852" s="165" t="s">
        <v>349</v>
      </c>
      <c r="E2852" s="166" t="s">
        <v>4056</v>
      </c>
      <c r="F2852" s="167" t="s">
        <v>4057</v>
      </c>
      <c r="G2852" s="168" t="s">
        <v>182</v>
      </c>
      <c r="H2852" s="169">
        <v>3</v>
      </c>
      <c r="I2852" s="170"/>
      <c r="J2852" s="171">
        <f t="shared" si="160"/>
        <v>0</v>
      </c>
      <c r="K2852" s="167" t="s">
        <v>19</v>
      </c>
      <c r="L2852" s="172"/>
      <c r="M2852" s="173" t="s">
        <v>19</v>
      </c>
      <c r="N2852" s="174" t="s">
        <v>46</v>
      </c>
      <c r="P2852" s="136">
        <f t="shared" si="161"/>
        <v>0</v>
      </c>
      <c r="Q2852" s="136">
        <v>8.5000000000000006E-2</v>
      </c>
      <c r="R2852" s="136">
        <f t="shared" si="162"/>
        <v>0.255</v>
      </c>
      <c r="S2852" s="136">
        <v>0</v>
      </c>
      <c r="T2852" s="137">
        <f t="shared" si="163"/>
        <v>0</v>
      </c>
      <c r="AR2852" s="138" t="s">
        <v>380</v>
      </c>
      <c r="AT2852" s="138" t="s">
        <v>349</v>
      </c>
      <c r="AU2852" s="138" t="s">
        <v>84</v>
      </c>
      <c r="AY2852" s="17" t="s">
        <v>165</v>
      </c>
      <c r="BE2852" s="139">
        <f t="shared" si="164"/>
        <v>0</v>
      </c>
      <c r="BF2852" s="139">
        <f t="shared" si="165"/>
        <v>0</v>
      </c>
      <c r="BG2852" s="139">
        <f t="shared" si="166"/>
        <v>0</v>
      </c>
      <c r="BH2852" s="139">
        <f t="shared" si="167"/>
        <v>0</v>
      </c>
      <c r="BI2852" s="139">
        <f t="shared" si="168"/>
        <v>0</v>
      </c>
      <c r="BJ2852" s="17" t="s">
        <v>14</v>
      </c>
      <c r="BK2852" s="139">
        <f t="shared" si="169"/>
        <v>0</v>
      </c>
      <c r="BL2852" s="17" t="s">
        <v>277</v>
      </c>
      <c r="BM2852" s="138" t="s">
        <v>4058</v>
      </c>
    </row>
    <row r="2853" spans="2:65" s="1" customFormat="1" ht="24.15" customHeight="1">
      <c r="B2853" s="32"/>
      <c r="C2853" s="165" t="s">
        <v>4059</v>
      </c>
      <c r="D2853" s="165" t="s">
        <v>349</v>
      </c>
      <c r="E2853" s="166" t="s">
        <v>4060</v>
      </c>
      <c r="F2853" s="167" t="s">
        <v>4061</v>
      </c>
      <c r="G2853" s="168" t="s">
        <v>19</v>
      </c>
      <c r="H2853" s="169">
        <v>2</v>
      </c>
      <c r="I2853" s="170"/>
      <c r="J2853" s="171">
        <f t="shared" si="160"/>
        <v>0</v>
      </c>
      <c r="K2853" s="167" t="s">
        <v>19</v>
      </c>
      <c r="L2853" s="172"/>
      <c r="M2853" s="173" t="s">
        <v>19</v>
      </c>
      <c r="N2853" s="174" t="s">
        <v>46</v>
      </c>
      <c r="P2853" s="136">
        <f t="shared" si="161"/>
        <v>0</v>
      </c>
      <c r="Q2853" s="136">
        <v>8.2000000000000003E-2</v>
      </c>
      <c r="R2853" s="136">
        <f t="shared" si="162"/>
        <v>0.16400000000000001</v>
      </c>
      <c r="S2853" s="136">
        <v>0</v>
      </c>
      <c r="T2853" s="137">
        <f t="shared" si="163"/>
        <v>0</v>
      </c>
      <c r="AR2853" s="138" t="s">
        <v>380</v>
      </c>
      <c r="AT2853" s="138" t="s">
        <v>349</v>
      </c>
      <c r="AU2853" s="138" t="s">
        <v>84</v>
      </c>
      <c r="AY2853" s="17" t="s">
        <v>165</v>
      </c>
      <c r="BE2853" s="139">
        <f t="shared" si="164"/>
        <v>0</v>
      </c>
      <c r="BF2853" s="139">
        <f t="shared" si="165"/>
        <v>0</v>
      </c>
      <c r="BG2853" s="139">
        <f t="shared" si="166"/>
        <v>0</v>
      </c>
      <c r="BH2853" s="139">
        <f t="shared" si="167"/>
        <v>0</v>
      </c>
      <c r="BI2853" s="139">
        <f t="shared" si="168"/>
        <v>0</v>
      </c>
      <c r="BJ2853" s="17" t="s">
        <v>14</v>
      </c>
      <c r="BK2853" s="139">
        <f t="shared" si="169"/>
        <v>0</v>
      </c>
      <c r="BL2853" s="17" t="s">
        <v>277</v>
      </c>
      <c r="BM2853" s="138" t="s">
        <v>4062</v>
      </c>
    </row>
    <row r="2854" spans="2:65" s="1" customFormat="1" ht="16.5" customHeight="1">
      <c r="B2854" s="32"/>
      <c r="C2854" s="165" t="s">
        <v>4063</v>
      </c>
      <c r="D2854" s="165" t="s">
        <v>349</v>
      </c>
      <c r="E2854" s="166" t="s">
        <v>4064</v>
      </c>
      <c r="F2854" s="167" t="s">
        <v>4065</v>
      </c>
      <c r="G2854" s="168" t="s">
        <v>182</v>
      </c>
      <c r="H2854" s="169">
        <v>1</v>
      </c>
      <c r="I2854" s="170"/>
      <c r="J2854" s="171">
        <f t="shared" si="160"/>
        <v>0</v>
      </c>
      <c r="K2854" s="167" t="s">
        <v>19</v>
      </c>
      <c r="L2854" s="172"/>
      <c r="M2854" s="173" t="s">
        <v>19</v>
      </c>
      <c r="N2854" s="174" t="s">
        <v>46</v>
      </c>
      <c r="P2854" s="136">
        <f t="shared" si="161"/>
        <v>0</v>
      </c>
      <c r="Q2854" s="136">
        <v>1.4999999999999999E-2</v>
      </c>
      <c r="R2854" s="136">
        <f t="shared" si="162"/>
        <v>1.4999999999999999E-2</v>
      </c>
      <c r="S2854" s="136">
        <v>0</v>
      </c>
      <c r="T2854" s="137">
        <f t="shared" si="163"/>
        <v>0</v>
      </c>
      <c r="AR2854" s="138" t="s">
        <v>380</v>
      </c>
      <c r="AT2854" s="138" t="s">
        <v>349</v>
      </c>
      <c r="AU2854" s="138" t="s">
        <v>84</v>
      </c>
      <c r="AY2854" s="17" t="s">
        <v>165</v>
      </c>
      <c r="BE2854" s="139">
        <f t="shared" si="164"/>
        <v>0</v>
      </c>
      <c r="BF2854" s="139">
        <f t="shared" si="165"/>
        <v>0</v>
      </c>
      <c r="BG2854" s="139">
        <f t="shared" si="166"/>
        <v>0</v>
      </c>
      <c r="BH2854" s="139">
        <f t="shared" si="167"/>
        <v>0</v>
      </c>
      <c r="BI2854" s="139">
        <f t="shared" si="168"/>
        <v>0</v>
      </c>
      <c r="BJ2854" s="17" t="s">
        <v>14</v>
      </c>
      <c r="BK2854" s="139">
        <f t="shared" si="169"/>
        <v>0</v>
      </c>
      <c r="BL2854" s="17" t="s">
        <v>277</v>
      </c>
      <c r="BM2854" s="138" t="s">
        <v>4066</v>
      </c>
    </row>
    <row r="2855" spans="2:65" s="1" customFormat="1" ht="49.2" customHeight="1">
      <c r="B2855" s="32"/>
      <c r="C2855" s="127" t="s">
        <v>4067</v>
      </c>
      <c r="D2855" s="127" t="s">
        <v>167</v>
      </c>
      <c r="E2855" s="128" t="s">
        <v>4068</v>
      </c>
      <c r="F2855" s="129" t="s">
        <v>4069</v>
      </c>
      <c r="G2855" s="130" t="s">
        <v>307</v>
      </c>
      <c r="H2855" s="131">
        <v>3.9590000000000001</v>
      </c>
      <c r="I2855" s="132"/>
      <c r="J2855" s="133">
        <f t="shared" si="160"/>
        <v>0</v>
      </c>
      <c r="K2855" s="129" t="s">
        <v>171</v>
      </c>
      <c r="L2855" s="32"/>
      <c r="M2855" s="134" t="s">
        <v>19</v>
      </c>
      <c r="N2855" s="135" t="s">
        <v>46</v>
      </c>
      <c r="P2855" s="136">
        <f t="shared" si="161"/>
        <v>0</v>
      </c>
      <c r="Q2855" s="136">
        <v>0</v>
      </c>
      <c r="R2855" s="136">
        <f t="shared" si="162"/>
        <v>0</v>
      </c>
      <c r="S2855" s="136">
        <v>0</v>
      </c>
      <c r="T2855" s="137">
        <f t="shared" si="163"/>
        <v>0</v>
      </c>
      <c r="AR2855" s="138" t="s">
        <v>277</v>
      </c>
      <c r="AT2855" s="138" t="s">
        <v>167</v>
      </c>
      <c r="AU2855" s="138" t="s">
        <v>84</v>
      </c>
      <c r="AY2855" s="17" t="s">
        <v>165</v>
      </c>
      <c r="BE2855" s="139">
        <f t="shared" si="164"/>
        <v>0</v>
      </c>
      <c r="BF2855" s="139">
        <f t="shared" si="165"/>
        <v>0</v>
      </c>
      <c r="BG2855" s="139">
        <f t="shared" si="166"/>
        <v>0</v>
      </c>
      <c r="BH2855" s="139">
        <f t="shared" si="167"/>
        <v>0</v>
      </c>
      <c r="BI2855" s="139">
        <f t="shared" si="168"/>
        <v>0</v>
      </c>
      <c r="BJ2855" s="17" t="s">
        <v>14</v>
      </c>
      <c r="BK2855" s="139">
        <f t="shared" si="169"/>
        <v>0</v>
      </c>
      <c r="BL2855" s="17" t="s">
        <v>277</v>
      </c>
      <c r="BM2855" s="138" t="s">
        <v>4070</v>
      </c>
    </row>
    <row r="2856" spans="2:65" s="1" customFormat="1">
      <c r="B2856" s="32"/>
      <c r="D2856" s="140" t="s">
        <v>174</v>
      </c>
      <c r="F2856" s="141" t="s">
        <v>4071</v>
      </c>
      <c r="I2856" s="142"/>
      <c r="L2856" s="32"/>
      <c r="M2856" s="143"/>
      <c r="T2856" s="53"/>
      <c r="AT2856" s="17" t="s">
        <v>174</v>
      </c>
      <c r="AU2856" s="17" t="s">
        <v>84</v>
      </c>
    </row>
    <row r="2857" spans="2:65" s="11" customFormat="1" ht="22.95" customHeight="1">
      <c r="B2857" s="115"/>
      <c r="D2857" s="116" t="s">
        <v>74</v>
      </c>
      <c r="E2857" s="125" t="s">
        <v>4072</v>
      </c>
      <c r="F2857" s="125" t="s">
        <v>4073</v>
      </c>
      <c r="I2857" s="118"/>
      <c r="J2857" s="126">
        <f>BK2857</f>
        <v>0</v>
      </c>
      <c r="L2857" s="115"/>
      <c r="M2857" s="120"/>
      <c r="P2857" s="121">
        <f>SUM(P2858:P3034)</f>
        <v>0</v>
      </c>
      <c r="R2857" s="121">
        <f>SUM(R2858:R3034)</f>
        <v>4.5176751699999995</v>
      </c>
      <c r="T2857" s="122">
        <f>SUM(T2858:T3034)</f>
        <v>3.84876</v>
      </c>
      <c r="AR2857" s="116" t="s">
        <v>84</v>
      </c>
      <c r="AT2857" s="123" t="s">
        <v>74</v>
      </c>
      <c r="AU2857" s="123" t="s">
        <v>14</v>
      </c>
      <c r="AY2857" s="116" t="s">
        <v>165</v>
      </c>
      <c r="BK2857" s="124">
        <f>SUM(BK2858:BK3034)</f>
        <v>0</v>
      </c>
    </row>
    <row r="2858" spans="2:65" s="1" customFormat="1" ht="37.950000000000003" customHeight="1">
      <c r="B2858" s="32"/>
      <c r="C2858" s="127" t="s">
        <v>4074</v>
      </c>
      <c r="D2858" s="127" t="s">
        <v>167</v>
      </c>
      <c r="E2858" s="128" t="s">
        <v>4075</v>
      </c>
      <c r="F2858" s="129" t="s">
        <v>4076</v>
      </c>
      <c r="G2858" s="130" t="s">
        <v>170</v>
      </c>
      <c r="H2858" s="131">
        <v>2.0259999999999998</v>
      </c>
      <c r="I2858" s="132"/>
      <c r="J2858" s="133">
        <f>ROUND(I2858*H2858,2)</f>
        <v>0</v>
      </c>
      <c r="K2858" s="129" t="s">
        <v>171</v>
      </c>
      <c r="L2858" s="32"/>
      <c r="M2858" s="134" t="s">
        <v>19</v>
      </c>
      <c r="N2858" s="135" t="s">
        <v>46</v>
      </c>
      <c r="P2858" s="136">
        <f>O2858*H2858</f>
        <v>0</v>
      </c>
      <c r="Q2858" s="136">
        <v>2.4000000000000001E-4</v>
      </c>
      <c r="R2858" s="136">
        <f>Q2858*H2858</f>
        <v>4.8623999999999998E-4</v>
      </c>
      <c r="S2858" s="136">
        <v>0</v>
      </c>
      <c r="T2858" s="137">
        <f>S2858*H2858</f>
        <v>0</v>
      </c>
      <c r="AR2858" s="138" t="s">
        <v>277</v>
      </c>
      <c r="AT2858" s="138" t="s">
        <v>167</v>
      </c>
      <c r="AU2858" s="138" t="s">
        <v>84</v>
      </c>
      <c r="AY2858" s="17" t="s">
        <v>165</v>
      </c>
      <c r="BE2858" s="139">
        <f>IF(N2858="základní",J2858,0)</f>
        <v>0</v>
      </c>
      <c r="BF2858" s="139">
        <f>IF(N2858="snížená",J2858,0)</f>
        <v>0</v>
      </c>
      <c r="BG2858" s="139">
        <f>IF(N2858="zákl. přenesená",J2858,0)</f>
        <v>0</v>
      </c>
      <c r="BH2858" s="139">
        <f>IF(N2858="sníž. přenesená",J2858,0)</f>
        <v>0</v>
      </c>
      <c r="BI2858" s="139">
        <f>IF(N2858="nulová",J2858,0)</f>
        <v>0</v>
      </c>
      <c r="BJ2858" s="17" t="s">
        <v>14</v>
      </c>
      <c r="BK2858" s="139">
        <f>ROUND(I2858*H2858,2)</f>
        <v>0</v>
      </c>
      <c r="BL2858" s="17" t="s">
        <v>277</v>
      </c>
      <c r="BM2858" s="138" t="s">
        <v>4077</v>
      </c>
    </row>
    <row r="2859" spans="2:65" s="1" customFormat="1">
      <c r="B2859" s="32"/>
      <c r="D2859" s="140" t="s">
        <v>174</v>
      </c>
      <c r="F2859" s="141" t="s">
        <v>4078</v>
      </c>
      <c r="I2859" s="142"/>
      <c r="L2859" s="32"/>
      <c r="M2859" s="143"/>
      <c r="T2859" s="53"/>
      <c r="AT2859" s="17" t="s">
        <v>174</v>
      </c>
      <c r="AU2859" s="17" t="s">
        <v>84</v>
      </c>
    </row>
    <row r="2860" spans="2:65" s="12" customFormat="1">
      <c r="B2860" s="144"/>
      <c r="D2860" s="145" t="s">
        <v>176</v>
      </c>
      <c r="E2860" s="146" t="s">
        <v>19</v>
      </c>
      <c r="F2860" s="147" t="s">
        <v>4079</v>
      </c>
      <c r="H2860" s="146" t="s">
        <v>19</v>
      </c>
      <c r="I2860" s="148"/>
      <c r="L2860" s="144"/>
      <c r="M2860" s="149"/>
      <c r="T2860" s="150"/>
      <c r="AT2860" s="146" t="s">
        <v>176</v>
      </c>
      <c r="AU2860" s="146" t="s">
        <v>84</v>
      </c>
      <c r="AV2860" s="12" t="s">
        <v>14</v>
      </c>
      <c r="AW2860" s="12" t="s">
        <v>37</v>
      </c>
      <c r="AX2860" s="12" t="s">
        <v>75</v>
      </c>
      <c r="AY2860" s="146" t="s">
        <v>165</v>
      </c>
    </row>
    <row r="2861" spans="2:65" s="12" customFormat="1">
      <c r="B2861" s="144"/>
      <c r="D2861" s="145" t="s">
        <v>176</v>
      </c>
      <c r="E2861" s="146" t="s">
        <v>19</v>
      </c>
      <c r="F2861" s="147" t="s">
        <v>4080</v>
      </c>
      <c r="H2861" s="146" t="s">
        <v>19</v>
      </c>
      <c r="I2861" s="148"/>
      <c r="L2861" s="144"/>
      <c r="M2861" s="149"/>
      <c r="T2861" s="150"/>
      <c r="AT2861" s="146" t="s">
        <v>176</v>
      </c>
      <c r="AU2861" s="146" t="s">
        <v>84</v>
      </c>
      <c r="AV2861" s="12" t="s">
        <v>14</v>
      </c>
      <c r="AW2861" s="12" t="s">
        <v>37</v>
      </c>
      <c r="AX2861" s="12" t="s">
        <v>75</v>
      </c>
      <c r="AY2861" s="146" t="s">
        <v>165</v>
      </c>
    </row>
    <row r="2862" spans="2:65" s="13" customFormat="1">
      <c r="B2862" s="151"/>
      <c r="D2862" s="145" t="s">
        <v>176</v>
      </c>
      <c r="E2862" s="152" t="s">
        <v>19</v>
      </c>
      <c r="F2862" s="153" t="s">
        <v>4081</v>
      </c>
      <c r="H2862" s="154">
        <v>2.0259999999999998</v>
      </c>
      <c r="I2862" s="155"/>
      <c r="L2862" s="151"/>
      <c r="M2862" s="156"/>
      <c r="T2862" s="157"/>
      <c r="AT2862" s="152" t="s">
        <v>176</v>
      </c>
      <c r="AU2862" s="152" t="s">
        <v>84</v>
      </c>
      <c r="AV2862" s="13" t="s">
        <v>84</v>
      </c>
      <c r="AW2862" s="13" t="s">
        <v>37</v>
      </c>
      <c r="AX2862" s="13" t="s">
        <v>75</v>
      </c>
      <c r="AY2862" s="152" t="s">
        <v>165</v>
      </c>
    </row>
    <row r="2863" spans="2:65" s="14" customFormat="1">
      <c r="B2863" s="158"/>
      <c r="D2863" s="145" t="s">
        <v>176</v>
      </c>
      <c r="E2863" s="159" t="s">
        <v>19</v>
      </c>
      <c r="F2863" s="160" t="s">
        <v>179</v>
      </c>
      <c r="H2863" s="161">
        <v>2.0259999999999998</v>
      </c>
      <c r="I2863" s="162"/>
      <c r="L2863" s="158"/>
      <c r="M2863" s="163"/>
      <c r="T2863" s="164"/>
      <c r="AT2863" s="159" t="s">
        <v>176</v>
      </c>
      <c r="AU2863" s="159" t="s">
        <v>84</v>
      </c>
      <c r="AV2863" s="14" t="s">
        <v>172</v>
      </c>
      <c r="AW2863" s="14" t="s">
        <v>37</v>
      </c>
      <c r="AX2863" s="14" t="s">
        <v>14</v>
      </c>
      <c r="AY2863" s="159" t="s">
        <v>165</v>
      </c>
    </row>
    <row r="2864" spans="2:65" s="1" customFormat="1" ht="33" customHeight="1">
      <c r="B2864" s="32"/>
      <c r="C2864" s="165" t="s">
        <v>2670</v>
      </c>
      <c r="D2864" s="165" t="s">
        <v>349</v>
      </c>
      <c r="E2864" s="166" t="s">
        <v>4082</v>
      </c>
      <c r="F2864" s="167" t="s">
        <v>4083</v>
      </c>
      <c r="G2864" s="168" t="s">
        <v>170</v>
      </c>
      <c r="H2864" s="169">
        <v>2.0259999999999998</v>
      </c>
      <c r="I2864" s="170"/>
      <c r="J2864" s="171">
        <f>ROUND(I2864*H2864,2)</f>
        <v>0</v>
      </c>
      <c r="K2864" s="167" t="s">
        <v>19</v>
      </c>
      <c r="L2864" s="172"/>
      <c r="M2864" s="173" t="s">
        <v>19</v>
      </c>
      <c r="N2864" s="174" t="s">
        <v>46</v>
      </c>
      <c r="P2864" s="136">
        <f>O2864*H2864</f>
        <v>0</v>
      </c>
      <c r="Q2864" s="136">
        <v>3.95E-2</v>
      </c>
      <c r="R2864" s="136">
        <f>Q2864*H2864</f>
        <v>8.0026999999999987E-2</v>
      </c>
      <c r="S2864" s="136">
        <v>0</v>
      </c>
      <c r="T2864" s="137">
        <f>S2864*H2864</f>
        <v>0</v>
      </c>
      <c r="AR2864" s="138" t="s">
        <v>380</v>
      </c>
      <c r="AT2864" s="138" t="s">
        <v>349</v>
      </c>
      <c r="AU2864" s="138" t="s">
        <v>84</v>
      </c>
      <c r="AY2864" s="17" t="s">
        <v>165</v>
      </c>
      <c r="BE2864" s="139">
        <f>IF(N2864="základní",J2864,0)</f>
        <v>0</v>
      </c>
      <c r="BF2864" s="139">
        <f>IF(N2864="snížená",J2864,0)</f>
        <v>0</v>
      </c>
      <c r="BG2864" s="139">
        <f>IF(N2864="zákl. přenesená",J2864,0)</f>
        <v>0</v>
      </c>
      <c r="BH2864" s="139">
        <f>IF(N2864="sníž. přenesená",J2864,0)</f>
        <v>0</v>
      </c>
      <c r="BI2864" s="139">
        <f>IF(N2864="nulová",J2864,0)</f>
        <v>0</v>
      </c>
      <c r="BJ2864" s="17" t="s">
        <v>14</v>
      </c>
      <c r="BK2864" s="139">
        <f>ROUND(I2864*H2864,2)</f>
        <v>0</v>
      </c>
      <c r="BL2864" s="17" t="s">
        <v>277</v>
      </c>
      <c r="BM2864" s="138" t="s">
        <v>4084</v>
      </c>
    </row>
    <row r="2865" spans="2:65" s="1" customFormat="1" ht="37.950000000000003" customHeight="1">
      <c r="B2865" s="32"/>
      <c r="C2865" s="127" t="s">
        <v>3269</v>
      </c>
      <c r="D2865" s="127" t="s">
        <v>167</v>
      </c>
      <c r="E2865" s="128" t="s">
        <v>4085</v>
      </c>
      <c r="F2865" s="129" t="s">
        <v>4086</v>
      </c>
      <c r="G2865" s="130" t="s">
        <v>170</v>
      </c>
      <c r="H2865" s="131">
        <v>7.7030000000000003</v>
      </c>
      <c r="I2865" s="132"/>
      <c r="J2865" s="133">
        <f>ROUND(I2865*H2865,2)</f>
        <v>0</v>
      </c>
      <c r="K2865" s="129" t="s">
        <v>171</v>
      </c>
      <c r="L2865" s="32"/>
      <c r="M2865" s="134" t="s">
        <v>19</v>
      </c>
      <c r="N2865" s="135" t="s">
        <v>46</v>
      </c>
      <c r="P2865" s="136">
        <f>O2865*H2865</f>
        <v>0</v>
      </c>
      <c r="Q2865" s="136">
        <v>2.3000000000000001E-4</v>
      </c>
      <c r="R2865" s="136">
        <f>Q2865*H2865</f>
        <v>1.77169E-3</v>
      </c>
      <c r="S2865" s="136">
        <v>0</v>
      </c>
      <c r="T2865" s="137">
        <f>S2865*H2865</f>
        <v>0</v>
      </c>
      <c r="AR2865" s="138" t="s">
        <v>277</v>
      </c>
      <c r="AT2865" s="138" t="s">
        <v>167</v>
      </c>
      <c r="AU2865" s="138" t="s">
        <v>84</v>
      </c>
      <c r="AY2865" s="17" t="s">
        <v>165</v>
      </c>
      <c r="BE2865" s="139">
        <f>IF(N2865="základní",J2865,0)</f>
        <v>0</v>
      </c>
      <c r="BF2865" s="139">
        <f>IF(N2865="snížená",J2865,0)</f>
        <v>0</v>
      </c>
      <c r="BG2865" s="139">
        <f>IF(N2865="zákl. přenesená",J2865,0)</f>
        <v>0</v>
      </c>
      <c r="BH2865" s="139">
        <f>IF(N2865="sníž. přenesená",J2865,0)</f>
        <v>0</v>
      </c>
      <c r="BI2865" s="139">
        <f>IF(N2865="nulová",J2865,0)</f>
        <v>0</v>
      </c>
      <c r="BJ2865" s="17" t="s">
        <v>14</v>
      </c>
      <c r="BK2865" s="139">
        <f>ROUND(I2865*H2865,2)</f>
        <v>0</v>
      </c>
      <c r="BL2865" s="17" t="s">
        <v>277</v>
      </c>
      <c r="BM2865" s="138" t="s">
        <v>4087</v>
      </c>
    </row>
    <row r="2866" spans="2:65" s="1" customFormat="1">
      <c r="B2866" s="32"/>
      <c r="D2866" s="140" t="s">
        <v>174</v>
      </c>
      <c r="F2866" s="141" t="s">
        <v>4088</v>
      </c>
      <c r="I2866" s="142"/>
      <c r="L2866" s="32"/>
      <c r="M2866" s="143"/>
      <c r="T2866" s="53"/>
      <c r="AT2866" s="17" t="s">
        <v>174</v>
      </c>
      <c r="AU2866" s="17" t="s">
        <v>84</v>
      </c>
    </row>
    <row r="2867" spans="2:65" s="12" customFormat="1">
      <c r="B2867" s="144"/>
      <c r="D2867" s="145" t="s">
        <v>176</v>
      </c>
      <c r="E2867" s="146" t="s">
        <v>19</v>
      </c>
      <c r="F2867" s="147" t="s">
        <v>4079</v>
      </c>
      <c r="H2867" s="146" t="s">
        <v>19</v>
      </c>
      <c r="I2867" s="148"/>
      <c r="L2867" s="144"/>
      <c r="M2867" s="149"/>
      <c r="T2867" s="150"/>
      <c r="AT2867" s="146" t="s">
        <v>176</v>
      </c>
      <c r="AU2867" s="146" t="s">
        <v>84</v>
      </c>
      <c r="AV2867" s="12" t="s">
        <v>14</v>
      </c>
      <c r="AW2867" s="12" t="s">
        <v>37</v>
      </c>
      <c r="AX2867" s="12" t="s">
        <v>75</v>
      </c>
      <c r="AY2867" s="146" t="s">
        <v>165</v>
      </c>
    </row>
    <row r="2868" spans="2:65" s="12" customFormat="1">
      <c r="B2868" s="144"/>
      <c r="D2868" s="145" t="s">
        <v>176</v>
      </c>
      <c r="E2868" s="146" t="s">
        <v>19</v>
      </c>
      <c r="F2868" s="147" t="s">
        <v>4089</v>
      </c>
      <c r="H2868" s="146" t="s">
        <v>19</v>
      </c>
      <c r="I2868" s="148"/>
      <c r="L2868" s="144"/>
      <c r="M2868" s="149"/>
      <c r="T2868" s="150"/>
      <c r="AT2868" s="146" t="s">
        <v>176</v>
      </c>
      <c r="AU2868" s="146" t="s">
        <v>84</v>
      </c>
      <c r="AV2868" s="12" t="s">
        <v>14</v>
      </c>
      <c r="AW2868" s="12" t="s">
        <v>37</v>
      </c>
      <c r="AX2868" s="12" t="s">
        <v>75</v>
      </c>
      <c r="AY2868" s="146" t="s">
        <v>165</v>
      </c>
    </row>
    <row r="2869" spans="2:65" s="13" customFormat="1">
      <c r="B2869" s="151"/>
      <c r="D2869" s="145" t="s">
        <v>176</v>
      </c>
      <c r="E2869" s="152" t="s">
        <v>19</v>
      </c>
      <c r="F2869" s="153" t="s">
        <v>4090</v>
      </c>
      <c r="H2869" s="154">
        <v>7.7030000000000003</v>
      </c>
      <c r="I2869" s="155"/>
      <c r="L2869" s="151"/>
      <c r="M2869" s="156"/>
      <c r="T2869" s="157"/>
      <c r="AT2869" s="152" t="s">
        <v>176</v>
      </c>
      <c r="AU2869" s="152" t="s">
        <v>84</v>
      </c>
      <c r="AV2869" s="13" t="s">
        <v>84</v>
      </c>
      <c r="AW2869" s="13" t="s">
        <v>37</v>
      </c>
      <c r="AX2869" s="13" t="s">
        <v>75</v>
      </c>
      <c r="AY2869" s="152" t="s">
        <v>165</v>
      </c>
    </row>
    <row r="2870" spans="2:65" s="14" customFormat="1">
      <c r="B2870" s="158"/>
      <c r="D2870" s="145" t="s">
        <v>176</v>
      </c>
      <c r="E2870" s="159" t="s">
        <v>19</v>
      </c>
      <c r="F2870" s="160" t="s">
        <v>179</v>
      </c>
      <c r="H2870" s="161">
        <v>7.7030000000000003</v>
      </c>
      <c r="I2870" s="162"/>
      <c r="L2870" s="158"/>
      <c r="M2870" s="163"/>
      <c r="T2870" s="164"/>
      <c r="AT2870" s="159" t="s">
        <v>176</v>
      </c>
      <c r="AU2870" s="159" t="s">
        <v>84</v>
      </c>
      <c r="AV2870" s="14" t="s">
        <v>172</v>
      </c>
      <c r="AW2870" s="14" t="s">
        <v>37</v>
      </c>
      <c r="AX2870" s="14" t="s">
        <v>14</v>
      </c>
      <c r="AY2870" s="159" t="s">
        <v>165</v>
      </c>
    </row>
    <row r="2871" spans="2:65" s="1" customFormat="1" ht="33" customHeight="1">
      <c r="B2871" s="32"/>
      <c r="C2871" s="165" t="s">
        <v>4091</v>
      </c>
      <c r="D2871" s="165" t="s">
        <v>349</v>
      </c>
      <c r="E2871" s="166" t="s">
        <v>4082</v>
      </c>
      <c r="F2871" s="167" t="s">
        <v>4083</v>
      </c>
      <c r="G2871" s="168" t="s">
        <v>170</v>
      </c>
      <c r="H2871" s="169">
        <v>7.7030000000000003</v>
      </c>
      <c r="I2871" s="170"/>
      <c r="J2871" s="171">
        <f>ROUND(I2871*H2871,2)</f>
        <v>0</v>
      </c>
      <c r="K2871" s="167" t="s">
        <v>19</v>
      </c>
      <c r="L2871" s="172"/>
      <c r="M2871" s="173" t="s">
        <v>19</v>
      </c>
      <c r="N2871" s="174" t="s">
        <v>46</v>
      </c>
      <c r="P2871" s="136">
        <f>O2871*H2871</f>
        <v>0</v>
      </c>
      <c r="Q2871" s="136">
        <v>3.95E-2</v>
      </c>
      <c r="R2871" s="136">
        <f>Q2871*H2871</f>
        <v>0.3042685</v>
      </c>
      <c r="S2871" s="136">
        <v>0</v>
      </c>
      <c r="T2871" s="137">
        <f>S2871*H2871</f>
        <v>0</v>
      </c>
      <c r="AR2871" s="138" t="s">
        <v>380</v>
      </c>
      <c r="AT2871" s="138" t="s">
        <v>349</v>
      </c>
      <c r="AU2871" s="138" t="s">
        <v>84</v>
      </c>
      <c r="AY2871" s="17" t="s">
        <v>165</v>
      </c>
      <c r="BE2871" s="139">
        <f>IF(N2871="základní",J2871,0)</f>
        <v>0</v>
      </c>
      <c r="BF2871" s="139">
        <f>IF(N2871="snížená",J2871,0)</f>
        <v>0</v>
      </c>
      <c r="BG2871" s="139">
        <f>IF(N2871="zákl. přenesená",J2871,0)</f>
        <v>0</v>
      </c>
      <c r="BH2871" s="139">
        <f>IF(N2871="sníž. přenesená",J2871,0)</f>
        <v>0</v>
      </c>
      <c r="BI2871" s="139">
        <f>IF(N2871="nulová",J2871,0)</f>
        <v>0</v>
      </c>
      <c r="BJ2871" s="17" t="s">
        <v>14</v>
      </c>
      <c r="BK2871" s="139">
        <f>ROUND(I2871*H2871,2)</f>
        <v>0</v>
      </c>
      <c r="BL2871" s="17" t="s">
        <v>277</v>
      </c>
      <c r="BM2871" s="138" t="s">
        <v>4092</v>
      </c>
    </row>
    <row r="2872" spans="2:65" s="1" customFormat="1" ht="33" customHeight="1">
      <c r="B2872" s="32"/>
      <c r="C2872" s="127" t="s">
        <v>4093</v>
      </c>
      <c r="D2872" s="127" t="s">
        <v>167</v>
      </c>
      <c r="E2872" s="128" t="s">
        <v>4094</v>
      </c>
      <c r="F2872" s="129" t="s">
        <v>4095</v>
      </c>
      <c r="G2872" s="130" t="s">
        <v>170</v>
      </c>
      <c r="H2872" s="131">
        <v>4.3070000000000004</v>
      </c>
      <c r="I2872" s="132"/>
      <c r="J2872" s="133">
        <f>ROUND(I2872*H2872,2)</f>
        <v>0</v>
      </c>
      <c r="K2872" s="129" t="s">
        <v>171</v>
      </c>
      <c r="L2872" s="32"/>
      <c r="M2872" s="134" t="s">
        <v>19</v>
      </c>
      <c r="N2872" s="135" t="s">
        <v>46</v>
      </c>
      <c r="P2872" s="136">
        <f>O2872*H2872</f>
        <v>0</v>
      </c>
      <c r="Q2872" s="136">
        <v>0</v>
      </c>
      <c r="R2872" s="136">
        <f>Q2872*H2872</f>
        <v>0</v>
      </c>
      <c r="S2872" s="136">
        <v>0.04</v>
      </c>
      <c r="T2872" s="137">
        <f>S2872*H2872</f>
        <v>0.17228000000000002</v>
      </c>
      <c r="AR2872" s="138" t="s">
        <v>277</v>
      </c>
      <c r="AT2872" s="138" t="s">
        <v>167</v>
      </c>
      <c r="AU2872" s="138" t="s">
        <v>84</v>
      </c>
      <c r="AY2872" s="17" t="s">
        <v>165</v>
      </c>
      <c r="BE2872" s="139">
        <f>IF(N2872="základní",J2872,0)</f>
        <v>0</v>
      </c>
      <c r="BF2872" s="139">
        <f>IF(N2872="snížená",J2872,0)</f>
        <v>0</v>
      </c>
      <c r="BG2872" s="139">
        <f>IF(N2872="zákl. přenesená",J2872,0)</f>
        <v>0</v>
      </c>
      <c r="BH2872" s="139">
        <f>IF(N2872="sníž. přenesená",J2872,0)</f>
        <v>0</v>
      </c>
      <c r="BI2872" s="139">
        <f>IF(N2872="nulová",J2872,0)</f>
        <v>0</v>
      </c>
      <c r="BJ2872" s="17" t="s">
        <v>14</v>
      </c>
      <c r="BK2872" s="139">
        <f>ROUND(I2872*H2872,2)</f>
        <v>0</v>
      </c>
      <c r="BL2872" s="17" t="s">
        <v>277</v>
      </c>
      <c r="BM2872" s="138" t="s">
        <v>4096</v>
      </c>
    </row>
    <row r="2873" spans="2:65" s="1" customFormat="1">
      <c r="B2873" s="32"/>
      <c r="D2873" s="140" t="s">
        <v>174</v>
      </c>
      <c r="F2873" s="141" t="s">
        <v>4097</v>
      </c>
      <c r="I2873" s="142"/>
      <c r="L2873" s="32"/>
      <c r="M2873" s="143"/>
      <c r="T2873" s="53"/>
      <c r="AT2873" s="17" t="s">
        <v>174</v>
      </c>
      <c r="AU2873" s="17" t="s">
        <v>84</v>
      </c>
    </row>
    <row r="2874" spans="2:65" s="12" customFormat="1">
      <c r="B2874" s="144"/>
      <c r="D2874" s="145" t="s">
        <v>176</v>
      </c>
      <c r="E2874" s="146" t="s">
        <v>19</v>
      </c>
      <c r="F2874" s="147" t="s">
        <v>1631</v>
      </c>
      <c r="H2874" s="146" t="s">
        <v>19</v>
      </c>
      <c r="I2874" s="148"/>
      <c r="L2874" s="144"/>
      <c r="M2874" s="149"/>
      <c r="T2874" s="150"/>
      <c r="AT2874" s="146" t="s">
        <v>176</v>
      </c>
      <c r="AU2874" s="146" t="s">
        <v>84</v>
      </c>
      <c r="AV2874" s="12" t="s">
        <v>14</v>
      </c>
      <c r="AW2874" s="12" t="s">
        <v>37</v>
      </c>
      <c r="AX2874" s="12" t="s">
        <v>75</v>
      </c>
      <c r="AY2874" s="146" t="s">
        <v>165</v>
      </c>
    </row>
    <row r="2875" spans="2:65" s="13" customFormat="1">
      <c r="B2875" s="151"/>
      <c r="D2875" s="145" t="s">
        <v>176</v>
      </c>
      <c r="E2875" s="152" t="s">
        <v>19</v>
      </c>
      <c r="F2875" s="153" t="s">
        <v>4098</v>
      </c>
      <c r="H2875" s="154">
        <v>4.3070000000000004</v>
      </c>
      <c r="I2875" s="155"/>
      <c r="L2875" s="151"/>
      <c r="M2875" s="156"/>
      <c r="T2875" s="157"/>
      <c r="AT2875" s="152" t="s">
        <v>176</v>
      </c>
      <c r="AU2875" s="152" t="s">
        <v>84</v>
      </c>
      <c r="AV2875" s="13" t="s">
        <v>84</v>
      </c>
      <c r="AW2875" s="13" t="s">
        <v>37</v>
      </c>
      <c r="AX2875" s="13" t="s">
        <v>75</v>
      </c>
      <c r="AY2875" s="152" t="s">
        <v>165</v>
      </c>
    </row>
    <row r="2876" spans="2:65" s="14" customFormat="1">
      <c r="B2876" s="158"/>
      <c r="D2876" s="145" t="s">
        <v>176</v>
      </c>
      <c r="E2876" s="159" t="s">
        <v>19</v>
      </c>
      <c r="F2876" s="160" t="s">
        <v>179</v>
      </c>
      <c r="H2876" s="161">
        <v>4.3070000000000004</v>
      </c>
      <c r="I2876" s="162"/>
      <c r="L2876" s="158"/>
      <c r="M2876" s="163"/>
      <c r="T2876" s="164"/>
      <c r="AT2876" s="159" t="s">
        <v>176</v>
      </c>
      <c r="AU2876" s="159" t="s">
        <v>84</v>
      </c>
      <c r="AV2876" s="14" t="s">
        <v>172</v>
      </c>
      <c r="AW2876" s="14" t="s">
        <v>37</v>
      </c>
      <c r="AX2876" s="14" t="s">
        <v>14</v>
      </c>
      <c r="AY2876" s="159" t="s">
        <v>165</v>
      </c>
    </row>
    <row r="2877" spans="2:65" s="1" customFormat="1" ht="37.950000000000003" customHeight="1">
      <c r="B2877" s="32"/>
      <c r="C2877" s="127" t="s">
        <v>4099</v>
      </c>
      <c r="D2877" s="127" t="s">
        <v>167</v>
      </c>
      <c r="E2877" s="128" t="s">
        <v>4100</v>
      </c>
      <c r="F2877" s="129" t="s">
        <v>4101</v>
      </c>
      <c r="G2877" s="130" t="s">
        <v>170</v>
      </c>
      <c r="H2877" s="131">
        <v>16.314</v>
      </c>
      <c r="I2877" s="132"/>
      <c r="J2877" s="133">
        <f>ROUND(I2877*H2877,2)</f>
        <v>0</v>
      </c>
      <c r="K2877" s="129" t="s">
        <v>171</v>
      </c>
      <c r="L2877" s="32"/>
      <c r="M2877" s="134" t="s">
        <v>19</v>
      </c>
      <c r="N2877" s="135" t="s">
        <v>46</v>
      </c>
      <c r="P2877" s="136">
        <f>O2877*H2877</f>
        <v>0</v>
      </c>
      <c r="Q2877" s="136">
        <v>0</v>
      </c>
      <c r="R2877" s="136">
        <f>Q2877*H2877</f>
        <v>0</v>
      </c>
      <c r="S2877" s="136">
        <v>0.04</v>
      </c>
      <c r="T2877" s="137">
        <f>S2877*H2877</f>
        <v>0.65256000000000003</v>
      </c>
      <c r="AR2877" s="138" t="s">
        <v>277</v>
      </c>
      <c r="AT2877" s="138" t="s">
        <v>167</v>
      </c>
      <c r="AU2877" s="138" t="s">
        <v>84</v>
      </c>
      <c r="AY2877" s="17" t="s">
        <v>165</v>
      </c>
      <c r="BE2877" s="139">
        <f>IF(N2877="základní",J2877,0)</f>
        <v>0</v>
      </c>
      <c r="BF2877" s="139">
        <f>IF(N2877="snížená",J2877,0)</f>
        <v>0</v>
      </c>
      <c r="BG2877" s="139">
        <f>IF(N2877="zákl. přenesená",J2877,0)</f>
        <v>0</v>
      </c>
      <c r="BH2877" s="139">
        <f>IF(N2877="sníž. přenesená",J2877,0)</f>
        <v>0</v>
      </c>
      <c r="BI2877" s="139">
        <f>IF(N2877="nulová",J2877,0)</f>
        <v>0</v>
      </c>
      <c r="BJ2877" s="17" t="s">
        <v>14</v>
      </c>
      <c r="BK2877" s="139">
        <f>ROUND(I2877*H2877,2)</f>
        <v>0</v>
      </c>
      <c r="BL2877" s="17" t="s">
        <v>277</v>
      </c>
      <c r="BM2877" s="138" t="s">
        <v>4102</v>
      </c>
    </row>
    <row r="2878" spans="2:65" s="1" customFormat="1">
      <c r="B2878" s="32"/>
      <c r="D2878" s="140" t="s">
        <v>174</v>
      </c>
      <c r="F2878" s="141" t="s">
        <v>4103</v>
      </c>
      <c r="I2878" s="142"/>
      <c r="L2878" s="32"/>
      <c r="M2878" s="143"/>
      <c r="T2878" s="53"/>
      <c r="AT2878" s="17" t="s">
        <v>174</v>
      </c>
      <c r="AU2878" s="17" t="s">
        <v>84</v>
      </c>
    </row>
    <row r="2879" spans="2:65" s="12" customFormat="1">
      <c r="B2879" s="144"/>
      <c r="D2879" s="145" t="s">
        <v>176</v>
      </c>
      <c r="E2879" s="146" t="s">
        <v>19</v>
      </c>
      <c r="F2879" s="147" t="s">
        <v>1631</v>
      </c>
      <c r="H2879" s="146" t="s">
        <v>19</v>
      </c>
      <c r="I2879" s="148"/>
      <c r="L2879" s="144"/>
      <c r="M2879" s="149"/>
      <c r="T2879" s="150"/>
      <c r="AT2879" s="146" t="s">
        <v>176</v>
      </c>
      <c r="AU2879" s="146" t="s">
        <v>84</v>
      </c>
      <c r="AV2879" s="12" t="s">
        <v>14</v>
      </c>
      <c r="AW2879" s="12" t="s">
        <v>37</v>
      </c>
      <c r="AX2879" s="12" t="s">
        <v>75</v>
      </c>
      <c r="AY2879" s="146" t="s">
        <v>165</v>
      </c>
    </row>
    <row r="2880" spans="2:65" s="13" customFormat="1">
      <c r="B2880" s="151"/>
      <c r="D2880" s="145" t="s">
        <v>176</v>
      </c>
      <c r="E2880" s="152" t="s">
        <v>19</v>
      </c>
      <c r="F2880" s="153" t="s">
        <v>4104</v>
      </c>
      <c r="H2880" s="154">
        <v>16.314</v>
      </c>
      <c r="I2880" s="155"/>
      <c r="L2880" s="151"/>
      <c r="M2880" s="156"/>
      <c r="T2880" s="157"/>
      <c r="AT2880" s="152" t="s">
        <v>176</v>
      </c>
      <c r="AU2880" s="152" t="s">
        <v>84</v>
      </c>
      <c r="AV2880" s="13" t="s">
        <v>84</v>
      </c>
      <c r="AW2880" s="13" t="s">
        <v>37</v>
      </c>
      <c r="AX2880" s="13" t="s">
        <v>75</v>
      </c>
      <c r="AY2880" s="152" t="s">
        <v>165</v>
      </c>
    </row>
    <row r="2881" spans="2:65" s="14" customFormat="1">
      <c r="B2881" s="158"/>
      <c r="D2881" s="145" t="s">
        <v>176</v>
      </c>
      <c r="E2881" s="159" t="s">
        <v>19</v>
      </c>
      <c r="F2881" s="160" t="s">
        <v>179</v>
      </c>
      <c r="H2881" s="161">
        <v>16.314</v>
      </c>
      <c r="I2881" s="162"/>
      <c r="L2881" s="158"/>
      <c r="M2881" s="163"/>
      <c r="T2881" s="164"/>
      <c r="AT2881" s="159" t="s">
        <v>176</v>
      </c>
      <c r="AU2881" s="159" t="s">
        <v>84</v>
      </c>
      <c r="AV2881" s="14" t="s">
        <v>172</v>
      </c>
      <c r="AW2881" s="14" t="s">
        <v>37</v>
      </c>
      <c r="AX2881" s="14" t="s">
        <v>14</v>
      </c>
      <c r="AY2881" s="159" t="s">
        <v>165</v>
      </c>
    </row>
    <row r="2882" spans="2:65" s="1" customFormat="1" ht="33" customHeight="1">
      <c r="B2882" s="32"/>
      <c r="C2882" s="127" t="s">
        <v>4105</v>
      </c>
      <c r="D2882" s="127" t="s">
        <v>167</v>
      </c>
      <c r="E2882" s="128" t="s">
        <v>4106</v>
      </c>
      <c r="F2882" s="129" t="s">
        <v>4107</v>
      </c>
      <c r="G2882" s="130" t="s">
        <v>170</v>
      </c>
      <c r="H2882" s="131">
        <v>66.290000000000006</v>
      </c>
      <c r="I2882" s="132"/>
      <c r="J2882" s="133">
        <f>ROUND(I2882*H2882,2)</f>
        <v>0</v>
      </c>
      <c r="K2882" s="129" t="s">
        <v>171</v>
      </c>
      <c r="L2882" s="32"/>
      <c r="M2882" s="134" t="s">
        <v>19</v>
      </c>
      <c r="N2882" s="135" t="s">
        <v>46</v>
      </c>
      <c r="P2882" s="136">
        <f>O2882*H2882</f>
        <v>0</v>
      </c>
      <c r="Q2882" s="136">
        <v>0</v>
      </c>
      <c r="R2882" s="136">
        <f>Q2882*H2882</f>
        <v>0</v>
      </c>
      <c r="S2882" s="136">
        <v>0.04</v>
      </c>
      <c r="T2882" s="137">
        <f>S2882*H2882</f>
        <v>2.6516000000000002</v>
      </c>
      <c r="AR2882" s="138" t="s">
        <v>277</v>
      </c>
      <c r="AT2882" s="138" t="s">
        <v>167</v>
      </c>
      <c r="AU2882" s="138" t="s">
        <v>84</v>
      </c>
      <c r="AY2882" s="17" t="s">
        <v>165</v>
      </c>
      <c r="BE2882" s="139">
        <f>IF(N2882="základní",J2882,0)</f>
        <v>0</v>
      </c>
      <c r="BF2882" s="139">
        <f>IF(N2882="snížená",J2882,0)</f>
        <v>0</v>
      </c>
      <c r="BG2882" s="139">
        <f>IF(N2882="zákl. přenesená",J2882,0)</f>
        <v>0</v>
      </c>
      <c r="BH2882" s="139">
        <f>IF(N2882="sníž. přenesená",J2882,0)</f>
        <v>0</v>
      </c>
      <c r="BI2882" s="139">
        <f>IF(N2882="nulová",J2882,0)</f>
        <v>0</v>
      </c>
      <c r="BJ2882" s="17" t="s">
        <v>14</v>
      </c>
      <c r="BK2882" s="139">
        <f>ROUND(I2882*H2882,2)</f>
        <v>0</v>
      </c>
      <c r="BL2882" s="17" t="s">
        <v>277</v>
      </c>
      <c r="BM2882" s="138" t="s">
        <v>4108</v>
      </c>
    </row>
    <row r="2883" spans="2:65" s="1" customFormat="1">
      <c r="B2883" s="32"/>
      <c r="D2883" s="140" t="s">
        <v>174</v>
      </c>
      <c r="F2883" s="141" t="s">
        <v>4109</v>
      </c>
      <c r="I2883" s="142"/>
      <c r="L2883" s="32"/>
      <c r="M2883" s="143"/>
      <c r="T2883" s="53"/>
      <c r="AT2883" s="17" t="s">
        <v>174</v>
      </c>
      <c r="AU2883" s="17" t="s">
        <v>84</v>
      </c>
    </row>
    <row r="2884" spans="2:65" s="12" customFormat="1">
      <c r="B2884" s="144"/>
      <c r="D2884" s="145" t="s">
        <v>176</v>
      </c>
      <c r="E2884" s="146" t="s">
        <v>19</v>
      </c>
      <c r="F2884" s="147" t="s">
        <v>1631</v>
      </c>
      <c r="H2884" s="146" t="s">
        <v>19</v>
      </c>
      <c r="I2884" s="148"/>
      <c r="L2884" s="144"/>
      <c r="M2884" s="149"/>
      <c r="T2884" s="150"/>
      <c r="AT2884" s="146" t="s">
        <v>176</v>
      </c>
      <c r="AU2884" s="146" t="s">
        <v>84</v>
      </c>
      <c r="AV2884" s="12" t="s">
        <v>14</v>
      </c>
      <c r="AW2884" s="12" t="s">
        <v>37</v>
      </c>
      <c r="AX2884" s="12" t="s">
        <v>75</v>
      </c>
      <c r="AY2884" s="146" t="s">
        <v>165</v>
      </c>
    </row>
    <row r="2885" spans="2:65" s="13" customFormat="1">
      <c r="B2885" s="151"/>
      <c r="D2885" s="145" t="s">
        <v>176</v>
      </c>
      <c r="E2885" s="152" t="s">
        <v>19</v>
      </c>
      <c r="F2885" s="153" t="s">
        <v>4110</v>
      </c>
      <c r="H2885" s="154">
        <v>66.290000000000006</v>
      </c>
      <c r="I2885" s="155"/>
      <c r="L2885" s="151"/>
      <c r="M2885" s="156"/>
      <c r="T2885" s="157"/>
      <c r="AT2885" s="152" t="s">
        <v>176</v>
      </c>
      <c r="AU2885" s="152" t="s">
        <v>84</v>
      </c>
      <c r="AV2885" s="13" t="s">
        <v>84</v>
      </c>
      <c r="AW2885" s="13" t="s">
        <v>37</v>
      </c>
      <c r="AX2885" s="13" t="s">
        <v>75</v>
      </c>
      <c r="AY2885" s="152" t="s">
        <v>165</v>
      </c>
    </row>
    <row r="2886" spans="2:65" s="14" customFormat="1">
      <c r="B2886" s="158"/>
      <c r="D2886" s="145" t="s">
        <v>176</v>
      </c>
      <c r="E2886" s="159" t="s">
        <v>19</v>
      </c>
      <c r="F2886" s="160" t="s">
        <v>179</v>
      </c>
      <c r="H2886" s="161">
        <v>66.290000000000006</v>
      </c>
      <c r="I2886" s="162"/>
      <c r="L2886" s="158"/>
      <c r="M2886" s="163"/>
      <c r="T2886" s="164"/>
      <c r="AT2886" s="159" t="s">
        <v>176</v>
      </c>
      <c r="AU2886" s="159" t="s">
        <v>84</v>
      </c>
      <c r="AV2886" s="14" t="s">
        <v>172</v>
      </c>
      <c r="AW2886" s="14" t="s">
        <v>37</v>
      </c>
      <c r="AX2886" s="14" t="s">
        <v>14</v>
      </c>
      <c r="AY2886" s="159" t="s">
        <v>165</v>
      </c>
    </row>
    <row r="2887" spans="2:65" s="1" customFormat="1" ht="33" customHeight="1">
      <c r="B2887" s="32"/>
      <c r="C2887" s="127" t="s">
        <v>4111</v>
      </c>
      <c r="D2887" s="127" t="s">
        <v>167</v>
      </c>
      <c r="E2887" s="128" t="s">
        <v>4112</v>
      </c>
      <c r="F2887" s="129" t="s">
        <v>4113</v>
      </c>
      <c r="G2887" s="130" t="s">
        <v>700</v>
      </c>
      <c r="H2887" s="131">
        <v>10.4</v>
      </c>
      <c r="I2887" s="132"/>
      <c r="J2887" s="133">
        <f>ROUND(I2887*H2887,2)</f>
        <v>0</v>
      </c>
      <c r="K2887" s="129" t="s">
        <v>171</v>
      </c>
      <c r="L2887" s="32"/>
      <c r="M2887" s="134" t="s">
        <v>19</v>
      </c>
      <c r="N2887" s="135" t="s">
        <v>46</v>
      </c>
      <c r="P2887" s="136">
        <f>O2887*H2887</f>
        <v>0</v>
      </c>
      <c r="Q2887" s="136">
        <v>0</v>
      </c>
      <c r="R2887" s="136">
        <f>Q2887*H2887</f>
        <v>0</v>
      </c>
      <c r="S2887" s="136">
        <v>2.5000000000000001E-2</v>
      </c>
      <c r="T2887" s="137">
        <f>S2887*H2887</f>
        <v>0.26</v>
      </c>
      <c r="AR2887" s="138" t="s">
        <v>277</v>
      </c>
      <c r="AT2887" s="138" t="s">
        <v>167</v>
      </c>
      <c r="AU2887" s="138" t="s">
        <v>84</v>
      </c>
      <c r="AY2887" s="17" t="s">
        <v>165</v>
      </c>
      <c r="BE2887" s="139">
        <f>IF(N2887="základní",J2887,0)</f>
        <v>0</v>
      </c>
      <c r="BF2887" s="139">
        <f>IF(N2887="snížená",J2887,0)</f>
        <v>0</v>
      </c>
      <c r="BG2887" s="139">
        <f>IF(N2887="zákl. přenesená",J2887,0)</f>
        <v>0</v>
      </c>
      <c r="BH2887" s="139">
        <f>IF(N2887="sníž. přenesená",J2887,0)</f>
        <v>0</v>
      </c>
      <c r="BI2887" s="139">
        <f>IF(N2887="nulová",J2887,0)</f>
        <v>0</v>
      </c>
      <c r="BJ2887" s="17" t="s">
        <v>14</v>
      </c>
      <c r="BK2887" s="139">
        <f>ROUND(I2887*H2887,2)</f>
        <v>0</v>
      </c>
      <c r="BL2887" s="17" t="s">
        <v>277</v>
      </c>
      <c r="BM2887" s="138" t="s">
        <v>4114</v>
      </c>
    </row>
    <row r="2888" spans="2:65" s="1" customFormat="1">
      <c r="B2888" s="32"/>
      <c r="D2888" s="140" t="s">
        <v>174</v>
      </c>
      <c r="F2888" s="141" t="s">
        <v>4115</v>
      </c>
      <c r="I2888" s="142"/>
      <c r="L2888" s="32"/>
      <c r="M2888" s="143"/>
      <c r="T2888" s="53"/>
      <c r="AT2888" s="17" t="s">
        <v>174</v>
      </c>
      <c r="AU2888" s="17" t="s">
        <v>84</v>
      </c>
    </row>
    <row r="2889" spans="2:65" s="12" customFormat="1">
      <c r="B2889" s="144"/>
      <c r="D2889" s="145" t="s">
        <v>176</v>
      </c>
      <c r="E2889" s="146" t="s">
        <v>19</v>
      </c>
      <c r="F2889" s="147" t="s">
        <v>4116</v>
      </c>
      <c r="H2889" s="146" t="s">
        <v>19</v>
      </c>
      <c r="I2889" s="148"/>
      <c r="L2889" s="144"/>
      <c r="M2889" s="149"/>
      <c r="T2889" s="150"/>
      <c r="AT2889" s="146" t="s">
        <v>176</v>
      </c>
      <c r="AU2889" s="146" t="s">
        <v>84</v>
      </c>
      <c r="AV2889" s="12" t="s">
        <v>14</v>
      </c>
      <c r="AW2889" s="12" t="s">
        <v>37</v>
      </c>
      <c r="AX2889" s="12" t="s">
        <v>75</v>
      </c>
      <c r="AY2889" s="146" t="s">
        <v>165</v>
      </c>
    </row>
    <row r="2890" spans="2:65" s="13" customFormat="1">
      <c r="B2890" s="151"/>
      <c r="D2890" s="145" t="s">
        <v>176</v>
      </c>
      <c r="E2890" s="152" t="s">
        <v>19</v>
      </c>
      <c r="F2890" s="153" t="s">
        <v>4117</v>
      </c>
      <c r="H2890" s="154">
        <v>10.4</v>
      </c>
      <c r="I2890" s="155"/>
      <c r="L2890" s="151"/>
      <c r="M2890" s="156"/>
      <c r="T2890" s="157"/>
      <c r="AT2890" s="152" t="s">
        <v>176</v>
      </c>
      <c r="AU2890" s="152" t="s">
        <v>84</v>
      </c>
      <c r="AV2890" s="13" t="s">
        <v>84</v>
      </c>
      <c r="AW2890" s="13" t="s">
        <v>37</v>
      </c>
      <c r="AX2890" s="13" t="s">
        <v>75</v>
      </c>
      <c r="AY2890" s="152" t="s">
        <v>165</v>
      </c>
    </row>
    <row r="2891" spans="2:65" s="14" customFormat="1">
      <c r="B2891" s="158"/>
      <c r="D2891" s="145" t="s">
        <v>176</v>
      </c>
      <c r="E2891" s="159" t="s">
        <v>19</v>
      </c>
      <c r="F2891" s="160" t="s">
        <v>179</v>
      </c>
      <c r="H2891" s="161">
        <v>10.4</v>
      </c>
      <c r="I2891" s="162"/>
      <c r="L2891" s="158"/>
      <c r="M2891" s="163"/>
      <c r="T2891" s="164"/>
      <c r="AT2891" s="159" t="s">
        <v>176</v>
      </c>
      <c r="AU2891" s="159" t="s">
        <v>84</v>
      </c>
      <c r="AV2891" s="14" t="s">
        <v>172</v>
      </c>
      <c r="AW2891" s="14" t="s">
        <v>37</v>
      </c>
      <c r="AX2891" s="14" t="s">
        <v>14</v>
      </c>
      <c r="AY2891" s="159" t="s">
        <v>165</v>
      </c>
    </row>
    <row r="2892" spans="2:65" s="1" customFormat="1" ht="24.15" customHeight="1">
      <c r="B2892" s="32"/>
      <c r="C2892" s="127" t="s">
        <v>4118</v>
      </c>
      <c r="D2892" s="127" t="s">
        <v>167</v>
      </c>
      <c r="E2892" s="128" t="s">
        <v>4119</v>
      </c>
      <c r="F2892" s="129" t="s">
        <v>4120</v>
      </c>
      <c r="G2892" s="130" t="s">
        <v>700</v>
      </c>
      <c r="H2892" s="131">
        <v>10.4</v>
      </c>
      <c r="I2892" s="132"/>
      <c r="J2892" s="133">
        <f>ROUND(I2892*H2892,2)</f>
        <v>0</v>
      </c>
      <c r="K2892" s="129" t="s">
        <v>171</v>
      </c>
      <c r="L2892" s="32"/>
      <c r="M2892" s="134" t="s">
        <v>19</v>
      </c>
      <c r="N2892" s="135" t="s">
        <v>46</v>
      </c>
      <c r="P2892" s="136">
        <f>O2892*H2892</f>
        <v>0</v>
      </c>
      <c r="Q2892" s="136">
        <v>8.5999999999999998E-4</v>
      </c>
      <c r="R2892" s="136">
        <f>Q2892*H2892</f>
        <v>8.9440000000000006E-3</v>
      </c>
      <c r="S2892" s="136">
        <v>0</v>
      </c>
      <c r="T2892" s="137">
        <f>S2892*H2892</f>
        <v>0</v>
      </c>
      <c r="AR2892" s="138" t="s">
        <v>277</v>
      </c>
      <c r="AT2892" s="138" t="s">
        <v>167</v>
      </c>
      <c r="AU2892" s="138" t="s">
        <v>84</v>
      </c>
      <c r="AY2892" s="17" t="s">
        <v>165</v>
      </c>
      <c r="BE2892" s="139">
        <f>IF(N2892="základní",J2892,0)</f>
        <v>0</v>
      </c>
      <c r="BF2892" s="139">
        <f>IF(N2892="snížená",J2892,0)</f>
        <v>0</v>
      </c>
      <c r="BG2892" s="139">
        <f>IF(N2892="zákl. přenesená",J2892,0)</f>
        <v>0</v>
      </c>
      <c r="BH2892" s="139">
        <f>IF(N2892="sníž. přenesená",J2892,0)</f>
        <v>0</v>
      </c>
      <c r="BI2892" s="139">
        <f>IF(N2892="nulová",J2892,0)</f>
        <v>0</v>
      </c>
      <c r="BJ2892" s="17" t="s">
        <v>14</v>
      </c>
      <c r="BK2892" s="139">
        <f>ROUND(I2892*H2892,2)</f>
        <v>0</v>
      </c>
      <c r="BL2892" s="17" t="s">
        <v>277</v>
      </c>
      <c r="BM2892" s="138" t="s">
        <v>4121</v>
      </c>
    </row>
    <row r="2893" spans="2:65" s="1" customFormat="1">
      <c r="B2893" s="32"/>
      <c r="D2893" s="140" t="s">
        <v>174</v>
      </c>
      <c r="F2893" s="141" t="s">
        <v>4122</v>
      </c>
      <c r="I2893" s="142"/>
      <c r="L2893" s="32"/>
      <c r="M2893" s="143"/>
      <c r="T2893" s="53"/>
      <c r="AT2893" s="17" t="s">
        <v>174</v>
      </c>
      <c r="AU2893" s="17" t="s">
        <v>84</v>
      </c>
    </row>
    <row r="2894" spans="2:65" s="12" customFormat="1">
      <c r="B2894" s="144"/>
      <c r="D2894" s="145" t="s">
        <v>176</v>
      </c>
      <c r="E2894" s="146" t="s">
        <v>19</v>
      </c>
      <c r="F2894" s="147" t="s">
        <v>4116</v>
      </c>
      <c r="H2894" s="146" t="s">
        <v>19</v>
      </c>
      <c r="I2894" s="148"/>
      <c r="L2894" s="144"/>
      <c r="M2894" s="149"/>
      <c r="T2894" s="150"/>
      <c r="AT2894" s="146" t="s">
        <v>176</v>
      </c>
      <c r="AU2894" s="146" t="s">
        <v>84</v>
      </c>
      <c r="AV2894" s="12" t="s">
        <v>14</v>
      </c>
      <c r="AW2894" s="12" t="s">
        <v>37</v>
      </c>
      <c r="AX2894" s="12" t="s">
        <v>75</v>
      </c>
      <c r="AY2894" s="146" t="s">
        <v>165</v>
      </c>
    </row>
    <row r="2895" spans="2:65" s="13" customFormat="1">
      <c r="B2895" s="151"/>
      <c r="D2895" s="145" t="s">
        <v>176</v>
      </c>
      <c r="E2895" s="152" t="s">
        <v>19</v>
      </c>
      <c r="F2895" s="153" t="s">
        <v>4117</v>
      </c>
      <c r="H2895" s="154">
        <v>10.4</v>
      </c>
      <c r="I2895" s="155"/>
      <c r="L2895" s="151"/>
      <c r="M2895" s="156"/>
      <c r="T2895" s="157"/>
      <c r="AT2895" s="152" t="s">
        <v>176</v>
      </c>
      <c r="AU2895" s="152" t="s">
        <v>84</v>
      </c>
      <c r="AV2895" s="13" t="s">
        <v>84</v>
      </c>
      <c r="AW2895" s="13" t="s">
        <v>37</v>
      </c>
      <c r="AX2895" s="13" t="s">
        <v>75</v>
      </c>
      <c r="AY2895" s="152" t="s">
        <v>165</v>
      </c>
    </row>
    <row r="2896" spans="2:65" s="14" customFormat="1">
      <c r="B2896" s="158"/>
      <c r="D2896" s="145" t="s">
        <v>176</v>
      </c>
      <c r="E2896" s="159" t="s">
        <v>19</v>
      </c>
      <c r="F2896" s="160" t="s">
        <v>179</v>
      </c>
      <c r="H2896" s="161">
        <v>10.4</v>
      </c>
      <c r="I2896" s="162"/>
      <c r="L2896" s="158"/>
      <c r="M2896" s="163"/>
      <c r="T2896" s="164"/>
      <c r="AT2896" s="159" t="s">
        <v>176</v>
      </c>
      <c r="AU2896" s="159" t="s">
        <v>84</v>
      </c>
      <c r="AV2896" s="14" t="s">
        <v>172</v>
      </c>
      <c r="AW2896" s="14" t="s">
        <v>37</v>
      </c>
      <c r="AX2896" s="14" t="s">
        <v>14</v>
      </c>
      <c r="AY2896" s="159" t="s">
        <v>165</v>
      </c>
    </row>
    <row r="2897" spans="2:65" s="1" customFormat="1" ht="24.15" customHeight="1">
      <c r="B2897" s="32"/>
      <c r="C2897" s="127" t="s">
        <v>4123</v>
      </c>
      <c r="D2897" s="127" t="s">
        <v>167</v>
      </c>
      <c r="E2897" s="128" t="s">
        <v>4124</v>
      </c>
      <c r="F2897" s="129" t="s">
        <v>4125</v>
      </c>
      <c r="G2897" s="130" t="s">
        <v>170</v>
      </c>
      <c r="H2897" s="131">
        <v>4.32</v>
      </c>
      <c r="I2897" s="132"/>
      <c r="J2897" s="133">
        <f>ROUND(I2897*H2897,2)</f>
        <v>0</v>
      </c>
      <c r="K2897" s="129" t="s">
        <v>171</v>
      </c>
      <c r="L2897" s="32"/>
      <c r="M2897" s="134" t="s">
        <v>19</v>
      </c>
      <c r="N2897" s="135" t="s">
        <v>46</v>
      </c>
      <c r="P2897" s="136">
        <f>O2897*H2897</f>
        <v>0</v>
      </c>
      <c r="Q2897" s="136">
        <v>0</v>
      </c>
      <c r="R2897" s="136">
        <f>Q2897*H2897</f>
        <v>0</v>
      </c>
      <c r="S2897" s="136">
        <v>2.5999999999999999E-2</v>
      </c>
      <c r="T2897" s="137">
        <f>S2897*H2897</f>
        <v>0.11232</v>
      </c>
      <c r="AR2897" s="138" t="s">
        <v>277</v>
      </c>
      <c r="AT2897" s="138" t="s">
        <v>167</v>
      </c>
      <c r="AU2897" s="138" t="s">
        <v>84</v>
      </c>
      <c r="AY2897" s="17" t="s">
        <v>165</v>
      </c>
      <c r="BE2897" s="139">
        <f>IF(N2897="základní",J2897,0)</f>
        <v>0</v>
      </c>
      <c r="BF2897" s="139">
        <f>IF(N2897="snížená",J2897,0)</f>
        <v>0</v>
      </c>
      <c r="BG2897" s="139">
        <f>IF(N2897="zákl. přenesená",J2897,0)</f>
        <v>0</v>
      </c>
      <c r="BH2897" s="139">
        <f>IF(N2897="sníž. přenesená",J2897,0)</f>
        <v>0</v>
      </c>
      <c r="BI2897" s="139">
        <f>IF(N2897="nulová",J2897,0)</f>
        <v>0</v>
      </c>
      <c r="BJ2897" s="17" t="s">
        <v>14</v>
      </c>
      <c r="BK2897" s="139">
        <f>ROUND(I2897*H2897,2)</f>
        <v>0</v>
      </c>
      <c r="BL2897" s="17" t="s">
        <v>277</v>
      </c>
      <c r="BM2897" s="138" t="s">
        <v>4126</v>
      </c>
    </row>
    <row r="2898" spans="2:65" s="1" customFormat="1">
      <c r="B2898" s="32"/>
      <c r="D2898" s="140" t="s">
        <v>174</v>
      </c>
      <c r="F2898" s="141" t="s">
        <v>4127</v>
      </c>
      <c r="I2898" s="142"/>
      <c r="L2898" s="32"/>
      <c r="M2898" s="143"/>
      <c r="T2898" s="53"/>
      <c r="AT2898" s="17" t="s">
        <v>174</v>
      </c>
      <c r="AU2898" s="17" t="s">
        <v>84</v>
      </c>
    </row>
    <row r="2899" spans="2:65" s="12" customFormat="1">
      <c r="B2899" s="144"/>
      <c r="D2899" s="145" t="s">
        <v>176</v>
      </c>
      <c r="E2899" s="146" t="s">
        <v>19</v>
      </c>
      <c r="F2899" s="147" t="s">
        <v>4128</v>
      </c>
      <c r="H2899" s="146" t="s">
        <v>19</v>
      </c>
      <c r="I2899" s="148"/>
      <c r="L2899" s="144"/>
      <c r="M2899" s="149"/>
      <c r="T2899" s="150"/>
      <c r="AT2899" s="146" t="s">
        <v>176</v>
      </c>
      <c r="AU2899" s="146" t="s">
        <v>84</v>
      </c>
      <c r="AV2899" s="12" t="s">
        <v>14</v>
      </c>
      <c r="AW2899" s="12" t="s">
        <v>37</v>
      </c>
      <c r="AX2899" s="12" t="s">
        <v>75</v>
      </c>
      <c r="AY2899" s="146" t="s">
        <v>165</v>
      </c>
    </row>
    <row r="2900" spans="2:65" s="13" customFormat="1">
      <c r="B2900" s="151"/>
      <c r="D2900" s="145" t="s">
        <v>176</v>
      </c>
      <c r="E2900" s="152" t="s">
        <v>19</v>
      </c>
      <c r="F2900" s="153" t="s">
        <v>4129</v>
      </c>
      <c r="H2900" s="154">
        <v>4.32</v>
      </c>
      <c r="I2900" s="155"/>
      <c r="L2900" s="151"/>
      <c r="M2900" s="156"/>
      <c r="T2900" s="157"/>
      <c r="AT2900" s="152" t="s">
        <v>176</v>
      </c>
      <c r="AU2900" s="152" t="s">
        <v>84</v>
      </c>
      <c r="AV2900" s="13" t="s">
        <v>84</v>
      </c>
      <c r="AW2900" s="13" t="s">
        <v>37</v>
      </c>
      <c r="AX2900" s="13" t="s">
        <v>75</v>
      </c>
      <c r="AY2900" s="152" t="s">
        <v>165</v>
      </c>
    </row>
    <row r="2901" spans="2:65" s="14" customFormat="1">
      <c r="B2901" s="158"/>
      <c r="D2901" s="145" t="s">
        <v>176</v>
      </c>
      <c r="E2901" s="159" t="s">
        <v>19</v>
      </c>
      <c r="F2901" s="160" t="s">
        <v>179</v>
      </c>
      <c r="H2901" s="161">
        <v>4.32</v>
      </c>
      <c r="I2901" s="162"/>
      <c r="L2901" s="158"/>
      <c r="M2901" s="163"/>
      <c r="T2901" s="164"/>
      <c r="AT2901" s="159" t="s">
        <v>176</v>
      </c>
      <c r="AU2901" s="159" t="s">
        <v>84</v>
      </c>
      <c r="AV2901" s="14" t="s">
        <v>172</v>
      </c>
      <c r="AW2901" s="14" t="s">
        <v>37</v>
      </c>
      <c r="AX2901" s="14" t="s">
        <v>14</v>
      </c>
      <c r="AY2901" s="159" t="s">
        <v>165</v>
      </c>
    </row>
    <row r="2902" spans="2:65" s="1" customFormat="1" ht="21.75" customHeight="1">
      <c r="B2902" s="32"/>
      <c r="C2902" s="127" t="s">
        <v>4130</v>
      </c>
      <c r="D2902" s="127" t="s">
        <v>167</v>
      </c>
      <c r="E2902" s="128" t="s">
        <v>4131</v>
      </c>
      <c r="F2902" s="129" t="s">
        <v>4132</v>
      </c>
      <c r="G2902" s="130" t="s">
        <v>170</v>
      </c>
      <c r="H2902" s="131">
        <v>29.16</v>
      </c>
      <c r="I2902" s="132"/>
      <c r="J2902" s="133">
        <f>ROUND(I2902*H2902,2)</f>
        <v>0</v>
      </c>
      <c r="K2902" s="129" t="s">
        <v>171</v>
      </c>
      <c r="L2902" s="32"/>
      <c r="M2902" s="134" t="s">
        <v>19</v>
      </c>
      <c r="N2902" s="135" t="s">
        <v>46</v>
      </c>
      <c r="P2902" s="136">
        <f>O2902*H2902</f>
        <v>0</v>
      </c>
      <c r="Q2902" s="136">
        <v>1.0000000000000001E-5</v>
      </c>
      <c r="R2902" s="136">
        <f>Q2902*H2902</f>
        <v>2.9160000000000004E-4</v>
      </c>
      <c r="S2902" s="136">
        <v>0</v>
      </c>
      <c r="T2902" s="137">
        <f>S2902*H2902</f>
        <v>0</v>
      </c>
      <c r="AR2902" s="138" t="s">
        <v>277</v>
      </c>
      <c r="AT2902" s="138" t="s">
        <v>167</v>
      </c>
      <c r="AU2902" s="138" t="s">
        <v>84</v>
      </c>
      <c r="AY2902" s="17" t="s">
        <v>165</v>
      </c>
      <c r="BE2902" s="139">
        <f>IF(N2902="základní",J2902,0)</f>
        <v>0</v>
      </c>
      <c r="BF2902" s="139">
        <f>IF(N2902="snížená",J2902,0)</f>
        <v>0</v>
      </c>
      <c r="BG2902" s="139">
        <f>IF(N2902="zákl. přenesená",J2902,0)</f>
        <v>0</v>
      </c>
      <c r="BH2902" s="139">
        <f>IF(N2902="sníž. přenesená",J2902,0)</f>
        <v>0</v>
      </c>
      <c r="BI2902" s="139">
        <f>IF(N2902="nulová",J2902,0)</f>
        <v>0</v>
      </c>
      <c r="BJ2902" s="17" t="s">
        <v>14</v>
      </c>
      <c r="BK2902" s="139">
        <f>ROUND(I2902*H2902,2)</f>
        <v>0</v>
      </c>
      <c r="BL2902" s="17" t="s">
        <v>277</v>
      </c>
      <c r="BM2902" s="138" t="s">
        <v>4133</v>
      </c>
    </row>
    <row r="2903" spans="2:65" s="1" customFormat="1">
      <c r="B2903" s="32"/>
      <c r="D2903" s="140" t="s">
        <v>174</v>
      </c>
      <c r="F2903" s="141" t="s">
        <v>4134</v>
      </c>
      <c r="I2903" s="142"/>
      <c r="L2903" s="32"/>
      <c r="M2903" s="143"/>
      <c r="T2903" s="53"/>
      <c r="AT2903" s="17" t="s">
        <v>174</v>
      </c>
      <c r="AU2903" s="17" t="s">
        <v>84</v>
      </c>
    </row>
    <row r="2904" spans="2:65" s="12" customFormat="1">
      <c r="B2904" s="144"/>
      <c r="D2904" s="145" t="s">
        <v>176</v>
      </c>
      <c r="E2904" s="146" t="s">
        <v>19</v>
      </c>
      <c r="F2904" s="147" t="s">
        <v>4135</v>
      </c>
      <c r="H2904" s="146" t="s">
        <v>19</v>
      </c>
      <c r="I2904" s="148"/>
      <c r="L2904" s="144"/>
      <c r="M2904" s="149"/>
      <c r="T2904" s="150"/>
      <c r="AT2904" s="146" t="s">
        <v>176</v>
      </c>
      <c r="AU2904" s="146" t="s">
        <v>84</v>
      </c>
      <c r="AV2904" s="12" t="s">
        <v>14</v>
      </c>
      <c r="AW2904" s="12" t="s">
        <v>37</v>
      </c>
      <c r="AX2904" s="12" t="s">
        <v>75</v>
      </c>
      <c r="AY2904" s="146" t="s">
        <v>165</v>
      </c>
    </row>
    <row r="2905" spans="2:65" s="13" customFormat="1">
      <c r="B2905" s="151"/>
      <c r="D2905" s="145" t="s">
        <v>176</v>
      </c>
      <c r="E2905" s="152" t="s">
        <v>19</v>
      </c>
      <c r="F2905" s="153" t="s">
        <v>4136</v>
      </c>
      <c r="H2905" s="154">
        <v>29.16</v>
      </c>
      <c r="I2905" s="155"/>
      <c r="L2905" s="151"/>
      <c r="M2905" s="156"/>
      <c r="T2905" s="157"/>
      <c r="AT2905" s="152" t="s">
        <v>176</v>
      </c>
      <c r="AU2905" s="152" t="s">
        <v>84</v>
      </c>
      <c r="AV2905" s="13" t="s">
        <v>84</v>
      </c>
      <c r="AW2905" s="13" t="s">
        <v>37</v>
      </c>
      <c r="AX2905" s="13" t="s">
        <v>14</v>
      </c>
      <c r="AY2905" s="152" t="s">
        <v>165</v>
      </c>
    </row>
    <row r="2906" spans="2:65" s="1" customFormat="1" ht="16.5" customHeight="1">
      <c r="B2906" s="32"/>
      <c r="C2906" s="165" t="s">
        <v>3613</v>
      </c>
      <c r="D2906" s="165" t="s">
        <v>349</v>
      </c>
      <c r="E2906" s="166" t="s">
        <v>4137</v>
      </c>
      <c r="F2906" s="167" t="s">
        <v>4138</v>
      </c>
      <c r="G2906" s="168" t="s">
        <v>170</v>
      </c>
      <c r="H2906" s="169">
        <v>30.617999999999999</v>
      </c>
      <c r="I2906" s="170"/>
      <c r="J2906" s="171">
        <f>ROUND(I2906*H2906,2)</f>
        <v>0</v>
      </c>
      <c r="K2906" s="167" t="s">
        <v>19</v>
      </c>
      <c r="L2906" s="172"/>
      <c r="M2906" s="173" t="s">
        <v>19</v>
      </c>
      <c r="N2906" s="174" t="s">
        <v>46</v>
      </c>
      <c r="P2906" s="136">
        <f>O2906*H2906</f>
        <v>0</v>
      </c>
      <c r="Q2906" s="136">
        <v>1.7999999999999999E-2</v>
      </c>
      <c r="R2906" s="136">
        <f>Q2906*H2906</f>
        <v>0.55112399999999995</v>
      </c>
      <c r="S2906" s="136">
        <v>0</v>
      </c>
      <c r="T2906" s="137">
        <f>S2906*H2906</f>
        <v>0</v>
      </c>
      <c r="AR2906" s="138" t="s">
        <v>380</v>
      </c>
      <c r="AT2906" s="138" t="s">
        <v>349</v>
      </c>
      <c r="AU2906" s="138" t="s">
        <v>84</v>
      </c>
      <c r="AY2906" s="17" t="s">
        <v>165</v>
      </c>
      <c r="BE2906" s="139">
        <f>IF(N2906="základní",J2906,0)</f>
        <v>0</v>
      </c>
      <c r="BF2906" s="139">
        <f>IF(N2906="snížená",J2906,0)</f>
        <v>0</v>
      </c>
      <c r="BG2906" s="139">
        <f>IF(N2906="zákl. přenesená",J2906,0)</f>
        <v>0</v>
      </c>
      <c r="BH2906" s="139">
        <f>IF(N2906="sníž. přenesená",J2906,0)</f>
        <v>0</v>
      </c>
      <c r="BI2906" s="139">
        <f>IF(N2906="nulová",J2906,0)</f>
        <v>0</v>
      </c>
      <c r="BJ2906" s="17" t="s">
        <v>14</v>
      </c>
      <c r="BK2906" s="139">
        <f>ROUND(I2906*H2906,2)</f>
        <v>0</v>
      </c>
      <c r="BL2906" s="17" t="s">
        <v>277</v>
      </c>
      <c r="BM2906" s="138" t="s">
        <v>4139</v>
      </c>
    </row>
    <row r="2907" spans="2:65" s="13" customFormat="1">
      <c r="B2907" s="151"/>
      <c r="D2907" s="145" t="s">
        <v>176</v>
      </c>
      <c r="F2907" s="153" t="s">
        <v>4140</v>
      </c>
      <c r="H2907" s="154">
        <v>30.617999999999999</v>
      </c>
      <c r="I2907" s="155"/>
      <c r="L2907" s="151"/>
      <c r="M2907" s="156"/>
      <c r="T2907" s="157"/>
      <c r="AT2907" s="152" t="s">
        <v>176</v>
      </c>
      <c r="AU2907" s="152" t="s">
        <v>84</v>
      </c>
      <c r="AV2907" s="13" t="s">
        <v>84</v>
      </c>
      <c r="AW2907" s="13" t="s">
        <v>4</v>
      </c>
      <c r="AX2907" s="13" t="s">
        <v>14</v>
      </c>
      <c r="AY2907" s="152" t="s">
        <v>165</v>
      </c>
    </row>
    <row r="2908" spans="2:65" s="1" customFormat="1" ht="44.25" customHeight="1">
      <c r="B2908" s="32"/>
      <c r="C2908" s="127" t="s">
        <v>4141</v>
      </c>
      <c r="D2908" s="127" t="s">
        <v>167</v>
      </c>
      <c r="E2908" s="128" t="s">
        <v>4142</v>
      </c>
      <c r="F2908" s="129" t="s">
        <v>4143</v>
      </c>
      <c r="G2908" s="130" t="s">
        <v>170</v>
      </c>
      <c r="H2908" s="131">
        <v>15.3</v>
      </c>
      <c r="I2908" s="132"/>
      <c r="J2908" s="133">
        <f>ROUND(I2908*H2908,2)</f>
        <v>0</v>
      </c>
      <c r="K2908" s="129" t="s">
        <v>171</v>
      </c>
      <c r="L2908" s="32"/>
      <c r="M2908" s="134" t="s">
        <v>19</v>
      </c>
      <c r="N2908" s="135" t="s">
        <v>46</v>
      </c>
      <c r="P2908" s="136">
        <f>O2908*H2908</f>
        <v>0</v>
      </c>
      <c r="Q2908" s="136">
        <v>4.8000000000000001E-4</v>
      </c>
      <c r="R2908" s="136">
        <f>Q2908*H2908</f>
        <v>7.3440000000000007E-3</v>
      </c>
      <c r="S2908" s="136">
        <v>0</v>
      </c>
      <c r="T2908" s="137">
        <f>S2908*H2908</f>
        <v>0</v>
      </c>
      <c r="AR2908" s="138" t="s">
        <v>277</v>
      </c>
      <c r="AT2908" s="138" t="s">
        <v>167</v>
      </c>
      <c r="AU2908" s="138" t="s">
        <v>84</v>
      </c>
      <c r="AY2908" s="17" t="s">
        <v>165</v>
      </c>
      <c r="BE2908" s="139">
        <f>IF(N2908="základní",J2908,0)</f>
        <v>0</v>
      </c>
      <c r="BF2908" s="139">
        <f>IF(N2908="snížená",J2908,0)</f>
        <v>0</v>
      </c>
      <c r="BG2908" s="139">
        <f>IF(N2908="zákl. přenesená",J2908,0)</f>
        <v>0</v>
      </c>
      <c r="BH2908" s="139">
        <f>IF(N2908="sníž. přenesená",J2908,0)</f>
        <v>0</v>
      </c>
      <c r="BI2908" s="139">
        <f>IF(N2908="nulová",J2908,0)</f>
        <v>0</v>
      </c>
      <c r="BJ2908" s="17" t="s">
        <v>14</v>
      </c>
      <c r="BK2908" s="139">
        <f>ROUND(I2908*H2908,2)</f>
        <v>0</v>
      </c>
      <c r="BL2908" s="17" t="s">
        <v>277</v>
      </c>
      <c r="BM2908" s="138" t="s">
        <v>4144</v>
      </c>
    </row>
    <row r="2909" spans="2:65" s="1" customFormat="1">
      <c r="B2909" s="32"/>
      <c r="D2909" s="140" t="s">
        <v>174</v>
      </c>
      <c r="F2909" s="141" t="s">
        <v>4145</v>
      </c>
      <c r="I2909" s="142"/>
      <c r="L2909" s="32"/>
      <c r="M2909" s="143"/>
      <c r="T2909" s="53"/>
      <c r="AT2909" s="17" t="s">
        <v>174</v>
      </c>
      <c r="AU2909" s="17" t="s">
        <v>84</v>
      </c>
    </row>
    <row r="2910" spans="2:65" s="12" customFormat="1">
      <c r="B2910" s="144"/>
      <c r="D2910" s="145" t="s">
        <v>176</v>
      </c>
      <c r="E2910" s="146" t="s">
        <v>19</v>
      </c>
      <c r="F2910" s="147" t="s">
        <v>4079</v>
      </c>
      <c r="H2910" s="146" t="s">
        <v>19</v>
      </c>
      <c r="I2910" s="148"/>
      <c r="L2910" s="144"/>
      <c r="M2910" s="149"/>
      <c r="T2910" s="150"/>
      <c r="AT2910" s="146" t="s">
        <v>176</v>
      </c>
      <c r="AU2910" s="146" t="s">
        <v>84</v>
      </c>
      <c r="AV2910" s="12" t="s">
        <v>14</v>
      </c>
      <c r="AW2910" s="12" t="s">
        <v>37</v>
      </c>
      <c r="AX2910" s="12" t="s">
        <v>75</v>
      </c>
      <c r="AY2910" s="146" t="s">
        <v>165</v>
      </c>
    </row>
    <row r="2911" spans="2:65" s="12" customFormat="1">
      <c r="B2911" s="144"/>
      <c r="D2911" s="145" t="s">
        <v>176</v>
      </c>
      <c r="E2911" s="146" t="s">
        <v>19</v>
      </c>
      <c r="F2911" s="147" t="s">
        <v>4146</v>
      </c>
      <c r="H2911" s="146" t="s">
        <v>19</v>
      </c>
      <c r="I2911" s="148"/>
      <c r="L2911" s="144"/>
      <c r="M2911" s="149"/>
      <c r="T2911" s="150"/>
      <c r="AT2911" s="146" t="s">
        <v>176</v>
      </c>
      <c r="AU2911" s="146" t="s">
        <v>84</v>
      </c>
      <c r="AV2911" s="12" t="s">
        <v>14</v>
      </c>
      <c r="AW2911" s="12" t="s">
        <v>37</v>
      </c>
      <c r="AX2911" s="12" t="s">
        <v>75</v>
      </c>
      <c r="AY2911" s="146" t="s">
        <v>165</v>
      </c>
    </row>
    <row r="2912" spans="2:65" s="13" customFormat="1">
      <c r="B2912" s="151"/>
      <c r="D2912" s="145" t="s">
        <v>176</v>
      </c>
      <c r="E2912" s="152" t="s">
        <v>19</v>
      </c>
      <c r="F2912" s="153" t="s">
        <v>4147</v>
      </c>
      <c r="H2912" s="154">
        <v>8.9250000000000007</v>
      </c>
      <c r="I2912" s="155"/>
      <c r="L2912" s="151"/>
      <c r="M2912" s="156"/>
      <c r="T2912" s="157"/>
      <c r="AT2912" s="152" t="s">
        <v>176</v>
      </c>
      <c r="AU2912" s="152" t="s">
        <v>84</v>
      </c>
      <c r="AV2912" s="13" t="s">
        <v>84</v>
      </c>
      <c r="AW2912" s="13" t="s">
        <v>37</v>
      </c>
      <c r="AX2912" s="13" t="s">
        <v>75</v>
      </c>
      <c r="AY2912" s="152" t="s">
        <v>165</v>
      </c>
    </row>
    <row r="2913" spans="2:65" s="12" customFormat="1">
      <c r="B2913" s="144"/>
      <c r="D2913" s="145" t="s">
        <v>176</v>
      </c>
      <c r="E2913" s="146" t="s">
        <v>19</v>
      </c>
      <c r="F2913" s="147" t="s">
        <v>4148</v>
      </c>
      <c r="H2913" s="146" t="s">
        <v>19</v>
      </c>
      <c r="I2913" s="148"/>
      <c r="L2913" s="144"/>
      <c r="M2913" s="149"/>
      <c r="T2913" s="150"/>
      <c r="AT2913" s="146" t="s">
        <v>176</v>
      </c>
      <c r="AU2913" s="146" t="s">
        <v>84</v>
      </c>
      <c r="AV2913" s="12" t="s">
        <v>14</v>
      </c>
      <c r="AW2913" s="12" t="s">
        <v>37</v>
      </c>
      <c r="AX2913" s="12" t="s">
        <v>75</v>
      </c>
      <c r="AY2913" s="146" t="s">
        <v>165</v>
      </c>
    </row>
    <row r="2914" spans="2:65" s="13" customFormat="1">
      <c r="B2914" s="151"/>
      <c r="D2914" s="145" t="s">
        <v>176</v>
      </c>
      <c r="E2914" s="152" t="s">
        <v>19</v>
      </c>
      <c r="F2914" s="153" t="s">
        <v>4149</v>
      </c>
      <c r="H2914" s="154">
        <v>6.375</v>
      </c>
      <c r="I2914" s="155"/>
      <c r="L2914" s="151"/>
      <c r="M2914" s="156"/>
      <c r="T2914" s="157"/>
      <c r="AT2914" s="152" t="s">
        <v>176</v>
      </c>
      <c r="AU2914" s="152" t="s">
        <v>84</v>
      </c>
      <c r="AV2914" s="13" t="s">
        <v>84</v>
      </c>
      <c r="AW2914" s="13" t="s">
        <v>37</v>
      </c>
      <c r="AX2914" s="13" t="s">
        <v>75</v>
      </c>
      <c r="AY2914" s="152" t="s">
        <v>165</v>
      </c>
    </row>
    <row r="2915" spans="2:65" s="14" customFormat="1">
      <c r="B2915" s="158"/>
      <c r="D2915" s="145" t="s">
        <v>176</v>
      </c>
      <c r="E2915" s="159" t="s">
        <v>19</v>
      </c>
      <c r="F2915" s="160" t="s">
        <v>179</v>
      </c>
      <c r="H2915" s="161">
        <v>15.3</v>
      </c>
      <c r="I2915" s="162"/>
      <c r="L2915" s="158"/>
      <c r="M2915" s="163"/>
      <c r="T2915" s="164"/>
      <c r="AT2915" s="159" t="s">
        <v>176</v>
      </c>
      <c r="AU2915" s="159" t="s">
        <v>84</v>
      </c>
      <c r="AV2915" s="14" t="s">
        <v>172</v>
      </c>
      <c r="AW2915" s="14" t="s">
        <v>37</v>
      </c>
      <c r="AX2915" s="14" t="s">
        <v>14</v>
      </c>
      <c r="AY2915" s="159" t="s">
        <v>165</v>
      </c>
    </row>
    <row r="2916" spans="2:65" s="1" customFormat="1" ht="24.15" customHeight="1">
      <c r="B2916" s="32"/>
      <c r="C2916" s="165" t="s">
        <v>4150</v>
      </c>
      <c r="D2916" s="165" t="s">
        <v>349</v>
      </c>
      <c r="E2916" s="166" t="s">
        <v>4151</v>
      </c>
      <c r="F2916" s="167" t="s">
        <v>4152</v>
      </c>
      <c r="G2916" s="168" t="s">
        <v>170</v>
      </c>
      <c r="H2916" s="169">
        <v>15.3</v>
      </c>
      <c r="I2916" s="170"/>
      <c r="J2916" s="171">
        <f>ROUND(I2916*H2916,2)</f>
        <v>0</v>
      </c>
      <c r="K2916" s="167" t="s">
        <v>171</v>
      </c>
      <c r="L2916" s="172"/>
      <c r="M2916" s="173" t="s">
        <v>19</v>
      </c>
      <c r="N2916" s="174" t="s">
        <v>46</v>
      </c>
      <c r="P2916" s="136">
        <f>O2916*H2916</f>
        <v>0</v>
      </c>
      <c r="Q2916" s="136">
        <v>1.7999999999999999E-2</v>
      </c>
      <c r="R2916" s="136">
        <f>Q2916*H2916</f>
        <v>0.27539999999999998</v>
      </c>
      <c r="S2916" s="136">
        <v>0</v>
      </c>
      <c r="T2916" s="137">
        <f>S2916*H2916</f>
        <v>0</v>
      </c>
      <c r="AR2916" s="138" t="s">
        <v>380</v>
      </c>
      <c r="AT2916" s="138" t="s">
        <v>349</v>
      </c>
      <c r="AU2916" s="138" t="s">
        <v>84</v>
      </c>
      <c r="AY2916" s="17" t="s">
        <v>165</v>
      </c>
      <c r="BE2916" s="139">
        <f>IF(N2916="základní",J2916,0)</f>
        <v>0</v>
      </c>
      <c r="BF2916" s="139">
        <f>IF(N2916="snížená",J2916,0)</f>
        <v>0</v>
      </c>
      <c r="BG2916" s="139">
        <f>IF(N2916="zákl. přenesená",J2916,0)</f>
        <v>0</v>
      </c>
      <c r="BH2916" s="139">
        <f>IF(N2916="sníž. přenesená",J2916,0)</f>
        <v>0</v>
      </c>
      <c r="BI2916" s="139">
        <f>IF(N2916="nulová",J2916,0)</f>
        <v>0</v>
      </c>
      <c r="BJ2916" s="17" t="s">
        <v>14</v>
      </c>
      <c r="BK2916" s="139">
        <f>ROUND(I2916*H2916,2)</f>
        <v>0</v>
      </c>
      <c r="BL2916" s="17" t="s">
        <v>277</v>
      </c>
      <c r="BM2916" s="138" t="s">
        <v>4153</v>
      </c>
    </row>
    <row r="2917" spans="2:65" s="1" customFormat="1" ht="24.15" customHeight="1">
      <c r="B2917" s="32"/>
      <c r="C2917" s="127" t="s">
        <v>4154</v>
      </c>
      <c r="D2917" s="127" t="s">
        <v>167</v>
      </c>
      <c r="E2917" s="128" t="s">
        <v>4155</v>
      </c>
      <c r="F2917" s="129" t="s">
        <v>4156</v>
      </c>
      <c r="G2917" s="130" t="s">
        <v>182</v>
      </c>
      <c r="H2917" s="131">
        <v>1</v>
      </c>
      <c r="I2917" s="132"/>
      <c r="J2917" s="133">
        <f>ROUND(I2917*H2917,2)</f>
        <v>0</v>
      </c>
      <c r="K2917" s="129" t="s">
        <v>171</v>
      </c>
      <c r="L2917" s="32"/>
      <c r="M2917" s="134" t="s">
        <v>19</v>
      </c>
      <c r="N2917" s="135" t="s">
        <v>46</v>
      </c>
      <c r="P2917" s="136">
        <f>O2917*H2917</f>
        <v>0</v>
      </c>
      <c r="Q2917" s="136">
        <v>0</v>
      </c>
      <c r="R2917" s="136">
        <f>Q2917*H2917</f>
        <v>0</v>
      </c>
      <c r="S2917" s="136">
        <v>0</v>
      </c>
      <c r="T2917" s="137">
        <f>S2917*H2917</f>
        <v>0</v>
      </c>
      <c r="AR2917" s="138" t="s">
        <v>277</v>
      </c>
      <c r="AT2917" s="138" t="s">
        <v>167</v>
      </c>
      <c r="AU2917" s="138" t="s">
        <v>84</v>
      </c>
      <c r="AY2917" s="17" t="s">
        <v>165</v>
      </c>
      <c r="BE2917" s="139">
        <f>IF(N2917="základní",J2917,0)</f>
        <v>0</v>
      </c>
      <c r="BF2917" s="139">
        <f>IF(N2917="snížená",J2917,0)</f>
        <v>0</v>
      </c>
      <c r="BG2917" s="139">
        <f>IF(N2917="zákl. přenesená",J2917,0)</f>
        <v>0</v>
      </c>
      <c r="BH2917" s="139">
        <f>IF(N2917="sníž. přenesená",J2917,0)</f>
        <v>0</v>
      </c>
      <c r="BI2917" s="139">
        <f>IF(N2917="nulová",J2917,0)</f>
        <v>0</v>
      </c>
      <c r="BJ2917" s="17" t="s">
        <v>14</v>
      </c>
      <c r="BK2917" s="139">
        <f>ROUND(I2917*H2917,2)</f>
        <v>0</v>
      </c>
      <c r="BL2917" s="17" t="s">
        <v>277</v>
      </c>
      <c r="BM2917" s="138" t="s">
        <v>4157</v>
      </c>
    </row>
    <row r="2918" spans="2:65" s="1" customFormat="1">
      <c r="B2918" s="32"/>
      <c r="D2918" s="140" t="s">
        <v>174</v>
      </c>
      <c r="F2918" s="141" t="s">
        <v>4158</v>
      </c>
      <c r="I2918" s="142"/>
      <c r="L2918" s="32"/>
      <c r="M2918" s="143"/>
      <c r="T2918" s="53"/>
      <c r="AT2918" s="17" t="s">
        <v>174</v>
      </c>
      <c r="AU2918" s="17" t="s">
        <v>84</v>
      </c>
    </row>
    <row r="2919" spans="2:65" s="12" customFormat="1">
      <c r="B2919" s="144"/>
      <c r="D2919" s="145" t="s">
        <v>176</v>
      </c>
      <c r="E2919" s="146" t="s">
        <v>19</v>
      </c>
      <c r="F2919" s="147" t="s">
        <v>4159</v>
      </c>
      <c r="H2919" s="146" t="s">
        <v>19</v>
      </c>
      <c r="I2919" s="148"/>
      <c r="L2919" s="144"/>
      <c r="M2919" s="149"/>
      <c r="T2919" s="150"/>
      <c r="AT2919" s="146" t="s">
        <v>176</v>
      </c>
      <c r="AU2919" s="146" t="s">
        <v>84</v>
      </c>
      <c r="AV2919" s="12" t="s">
        <v>14</v>
      </c>
      <c r="AW2919" s="12" t="s">
        <v>37</v>
      </c>
      <c r="AX2919" s="12" t="s">
        <v>75</v>
      </c>
      <c r="AY2919" s="146" t="s">
        <v>165</v>
      </c>
    </row>
    <row r="2920" spans="2:65" s="13" customFormat="1">
      <c r="B2920" s="151"/>
      <c r="D2920" s="145" t="s">
        <v>176</v>
      </c>
      <c r="E2920" s="152" t="s">
        <v>19</v>
      </c>
      <c r="F2920" s="153" t="s">
        <v>14</v>
      </c>
      <c r="H2920" s="154">
        <v>1</v>
      </c>
      <c r="I2920" s="155"/>
      <c r="L2920" s="151"/>
      <c r="M2920" s="156"/>
      <c r="T2920" s="157"/>
      <c r="AT2920" s="152" t="s">
        <v>176</v>
      </c>
      <c r="AU2920" s="152" t="s">
        <v>84</v>
      </c>
      <c r="AV2920" s="13" t="s">
        <v>84</v>
      </c>
      <c r="AW2920" s="13" t="s">
        <v>37</v>
      </c>
      <c r="AX2920" s="13" t="s">
        <v>75</v>
      </c>
      <c r="AY2920" s="152" t="s">
        <v>165</v>
      </c>
    </row>
    <row r="2921" spans="2:65" s="14" customFormat="1">
      <c r="B2921" s="158"/>
      <c r="D2921" s="145" t="s">
        <v>176</v>
      </c>
      <c r="E2921" s="159" t="s">
        <v>19</v>
      </c>
      <c r="F2921" s="160" t="s">
        <v>179</v>
      </c>
      <c r="H2921" s="161">
        <v>1</v>
      </c>
      <c r="I2921" s="162"/>
      <c r="L2921" s="158"/>
      <c r="M2921" s="163"/>
      <c r="T2921" s="164"/>
      <c r="AT2921" s="159" t="s">
        <v>176</v>
      </c>
      <c r="AU2921" s="159" t="s">
        <v>84</v>
      </c>
      <c r="AV2921" s="14" t="s">
        <v>172</v>
      </c>
      <c r="AW2921" s="14" t="s">
        <v>37</v>
      </c>
      <c r="AX2921" s="14" t="s">
        <v>14</v>
      </c>
      <c r="AY2921" s="159" t="s">
        <v>165</v>
      </c>
    </row>
    <row r="2922" spans="2:65" s="1" customFormat="1" ht="24.15" customHeight="1">
      <c r="B2922" s="32"/>
      <c r="C2922" s="165" t="s">
        <v>4160</v>
      </c>
      <c r="D2922" s="165" t="s">
        <v>349</v>
      </c>
      <c r="E2922" s="166" t="s">
        <v>4161</v>
      </c>
      <c r="F2922" s="167" t="s">
        <v>4162</v>
      </c>
      <c r="G2922" s="168" t="s">
        <v>182</v>
      </c>
      <c r="H2922" s="169">
        <v>1</v>
      </c>
      <c r="I2922" s="170"/>
      <c r="J2922" s="171">
        <f>ROUND(I2922*H2922,2)</f>
        <v>0</v>
      </c>
      <c r="K2922" s="167" t="s">
        <v>171</v>
      </c>
      <c r="L2922" s="172"/>
      <c r="M2922" s="173" t="s">
        <v>19</v>
      </c>
      <c r="N2922" s="174" t="s">
        <v>46</v>
      </c>
      <c r="P2922" s="136">
        <f>O2922*H2922</f>
        <v>0</v>
      </c>
      <c r="Q2922" s="136">
        <v>3.5999999999999997E-2</v>
      </c>
      <c r="R2922" s="136">
        <f>Q2922*H2922</f>
        <v>3.5999999999999997E-2</v>
      </c>
      <c r="S2922" s="136">
        <v>0</v>
      </c>
      <c r="T2922" s="137">
        <f>S2922*H2922</f>
        <v>0</v>
      </c>
      <c r="AR2922" s="138" t="s">
        <v>380</v>
      </c>
      <c r="AT2922" s="138" t="s">
        <v>349</v>
      </c>
      <c r="AU2922" s="138" t="s">
        <v>84</v>
      </c>
      <c r="AY2922" s="17" t="s">
        <v>165</v>
      </c>
      <c r="BE2922" s="139">
        <f>IF(N2922="základní",J2922,0)</f>
        <v>0</v>
      </c>
      <c r="BF2922" s="139">
        <f>IF(N2922="snížená",J2922,0)</f>
        <v>0</v>
      </c>
      <c r="BG2922" s="139">
        <f>IF(N2922="zákl. přenesená",J2922,0)</f>
        <v>0</v>
      </c>
      <c r="BH2922" s="139">
        <f>IF(N2922="sníž. přenesená",J2922,0)</f>
        <v>0</v>
      </c>
      <c r="BI2922" s="139">
        <f>IF(N2922="nulová",J2922,0)</f>
        <v>0</v>
      </c>
      <c r="BJ2922" s="17" t="s">
        <v>14</v>
      </c>
      <c r="BK2922" s="139">
        <f>ROUND(I2922*H2922,2)</f>
        <v>0</v>
      </c>
      <c r="BL2922" s="17" t="s">
        <v>277</v>
      </c>
      <c r="BM2922" s="138" t="s">
        <v>4163</v>
      </c>
    </row>
    <row r="2923" spans="2:65" s="1" customFormat="1" ht="24.15" customHeight="1">
      <c r="B2923" s="32"/>
      <c r="C2923" s="127" t="s">
        <v>4164</v>
      </c>
      <c r="D2923" s="127" t="s">
        <v>167</v>
      </c>
      <c r="E2923" s="128" t="s">
        <v>4165</v>
      </c>
      <c r="F2923" s="129" t="s">
        <v>4166</v>
      </c>
      <c r="G2923" s="130" t="s">
        <v>182</v>
      </c>
      <c r="H2923" s="131">
        <v>6</v>
      </c>
      <c r="I2923" s="132"/>
      <c r="J2923" s="133">
        <f>ROUND(I2923*H2923,2)</f>
        <v>0</v>
      </c>
      <c r="K2923" s="129" t="s">
        <v>171</v>
      </c>
      <c r="L2923" s="32"/>
      <c r="M2923" s="134" t="s">
        <v>19</v>
      </c>
      <c r="N2923" s="135" t="s">
        <v>46</v>
      </c>
      <c r="P2923" s="136">
        <f>O2923*H2923</f>
        <v>0</v>
      </c>
      <c r="Q2923" s="136">
        <v>0</v>
      </c>
      <c r="R2923" s="136">
        <f>Q2923*H2923</f>
        <v>0</v>
      </c>
      <c r="S2923" s="136">
        <v>0</v>
      </c>
      <c r="T2923" s="137">
        <f>S2923*H2923</f>
        <v>0</v>
      </c>
      <c r="AR2923" s="138" t="s">
        <v>277</v>
      </c>
      <c r="AT2923" s="138" t="s">
        <v>167</v>
      </c>
      <c r="AU2923" s="138" t="s">
        <v>84</v>
      </c>
      <c r="AY2923" s="17" t="s">
        <v>165</v>
      </c>
      <c r="BE2923" s="139">
        <f>IF(N2923="základní",J2923,0)</f>
        <v>0</v>
      </c>
      <c r="BF2923" s="139">
        <f>IF(N2923="snížená",J2923,0)</f>
        <v>0</v>
      </c>
      <c r="BG2923" s="139">
        <f>IF(N2923="zákl. přenesená",J2923,0)</f>
        <v>0</v>
      </c>
      <c r="BH2923" s="139">
        <f>IF(N2923="sníž. přenesená",J2923,0)</f>
        <v>0</v>
      </c>
      <c r="BI2923" s="139">
        <f>IF(N2923="nulová",J2923,0)</f>
        <v>0</v>
      </c>
      <c r="BJ2923" s="17" t="s">
        <v>14</v>
      </c>
      <c r="BK2923" s="139">
        <f>ROUND(I2923*H2923,2)</f>
        <v>0</v>
      </c>
      <c r="BL2923" s="17" t="s">
        <v>277</v>
      </c>
      <c r="BM2923" s="138" t="s">
        <v>4167</v>
      </c>
    </row>
    <row r="2924" spans="2:65" s="1" customFormat="1">
      <c r="B2924" s="32"/>
      <c r="D2924" s="140" t="s">
        <v>174</v>
      </c>
      <c r="F2924" s="141" t="s">
        <v>4168</v>
      </c>
      <c r="I2924" s="142"/>
      <c r="L2924" s="32"/>
      <c r="M2924" s="143"/>
      <c r="T2924" s="53"/>
      <c r="AT2924" s="17" t="s">
        <v>174</v>
      </c>
      <c r="AU2924" s="17" t="s">
        <v>84</v>
      </c>
    </row>
    <row r="2925" spans="2:65" s="12" customFormat="1">
      <c r="B2925" s="144"/>
      <c r="D2925" s="145" t="s">
        <v>176</v>
      </c>
      <c r="E2925" s="146" t="s">
        <v>19</v>
      </c>
      <c r="F2925" s="147" t="s">
        <v>1631</v>
      </c>
      <c r="H2925" s="146" t="s">
        <v>19</v>
      </c>
      <c r="I2925" s="148"/>
      <c r="L2925" s="144"/>
      <c r="M2925" s="149"/>
      <c r="T2925" s="150"/>
      <c r="AT2925" s="146" t="s">
        <v>176</v>
      </c>
      <c r="AU2925" s="146" t="s">
        <v>84</v>
      </c>
      <c r="AV2925" s="12" t="s">
        <v>14</v>
      </c>
      <c r="AW2925" s="12" t="s">
        <v>37</v>
      </c>
      <c r="AX2925" s="12" t="s">
        <v>75</v>
      </c>
      <c r="AY2925" s="146" t="s">
        <v>165</v>
      </c>
    </row>
    <row r="2926" spans="2:65" s="13" customFormat="1">
      <c r="B2926" s="151"/>
      <c r="D2926" s="145" t="s">
        <v>176</v>
      </c>
      <c r="E2926" s="152" t="s">
        <v>19</v>
      </c>
      <c r="F2926" s="153" t="s">
        <v>205</v>
      </c>
      <c r="H2926" s="154">
        <v>6</v>
      </c>
      <c r="I2926" s="155"/>
      <c r="L2926" s="151"/>
      <c r="M2926" s="156"/>
      <c r="T2926" s="157"/>
      <c r="AT2926" s="152" t="s">
        <v>176</v>
      </c>
      <c r="AU2926" s="152" t="s">
        <v>84</v>
      </c>
      <c r="AV2926" s="13" t="s">
        <v>84</v>
      </c>
      <c r="AW2926" s="13" t="s">
        <v>37</v>
      </c>
      <c r="AX2926" s="13" t="s">
        <v>75</v>
      </c>
      <c r="AY2926" s="152" t="s">
        <v>165</v>
      </c>
    </row>
    <row r="2927" spans="2:65" s="14" customFormat="1">
      <c r="B2927" s="158"/>
      <c r="D2927" s="145" t="s">
        <v>176</v>
      </c>
      <c r="E2927" s="159" t="s">
        <v>19</v>
      </c>
      <c r="F2927" s="160" t="s">
        <v>179</v>
      </c>
      <c r="H2927" s="161">
        <v>6</v>
      </c>
      <c r="I2927" s="162"/>
      <c r="L2927" s="158"/>
      <c r="M2927" s="163"/>
      <c r="T2927" s="164"/>
      <c r="AT2927" s="159" t="s">
        <v>176</v>
      </c>
      <c r="AU2927" s="159" t="s">
        <v>84</v>
      </c>
      <c r="AV2927" s="14" t="s">
        <v>172</v>
      </c>
      <c r="AW2927" s="14" t="s">
        <v>37</v>
      </c>
      <c r="AX2927" s="14" t="s">
        <v>14</v>
      </c>
      <c r="AY2927" s="159" t="s">
        <v>165</v>
      </c>
    </row>
    <row r="2928" spans="2:65" s="1" customFormat="1" ht="24.15" customHeight="1">
      <c r="B2928" s="32"/>
      <c r="C2928" s="127" t="s">
        <v>4169</v>
      </c>
      <c r="D2928" s="127" t="s">
        <v>167</v>
      </c>
      <c r="E2928" s="128" t="s">
        <v>4170</v>
      </c>
      <c r="F2928" s="129" t="s">
        <v>4171</v>
      </c>
      <c r="G2928" s="130" t="s">
        <v>1991</v>
      </c>
      <c r="H2928" s="131">
        <v>12</v>
      </c>
      <c r="I2928" s="132"/>
      <c r="J2928" s="133">
        <f>ROUND(I2928*H2928,2)</f>
        <v>0</v>
      </c>
      <c r="K2928" s="129" t="s">
        <v>171</v>
      </c>
      <c r="L2928" s="32"/>
      <c r="M2928" s="134" t="s">
        <v>19</v>
      </c>
      <c r="N2928" s="135" t="s">
        <v>46</v>
      </c>
      <c r="P2928" s="136">
        <f>O2928*H2928</f>
        <v>0</v>
      </c>
      <c r="Q2928" s="136">
        <v>6.9999999999999994E-5</v>
      </c>
      <c r="R2928" s="136">
        <f>Q2928*H2928</f>
        <v>8.3999999999999993E-4</v>
      </c>
      <c r="S2928" s="136">
        <v>0</v>
      </c>
      <c r="T2928" s="137">
        <f>S2928*H2928</f>
        <v>0</v>
      </c>
      <c r="AR2928" s="138" t="s">
        <v>277</v>
      </c>
      <c r="AT2928" s="138" t="s">
        <v>167</v>
      </c>
      <c r="AU2928" s="138" t="s">
        <v>84</v>
      </c>
      <c r="AY2928" s="17" t="s">
        <v>165</v>
      </c>
      <c r="BE2928" s="139">
        <f>IF(N2928="základní",J2928,0)</f>
        <v>0</v>
      </c>
      <c r="BF2928" s="139">
        <f>IF(N2928="snížená",J2928,0)</f>
        <v>0</v>
      </c>
      <c r="BG2928" s="139">
        <f>IF(N2928="zákl. přenesená",J2928,0)</f>
        <v>0</v>
      </c>
      <c r="BH2928" s="139">
        <f>IF(N2928="sníž. přenesená",J2928,0)</f>
        <v>0</v>
      </c>
      <c r="BI2928" s="139">
        <f>IF(N2928="nulová",J2928,0)</f>
        <v>0</v>
      </c>
      <c r="BJ2928" s="17" t="s">
        <v>14</v>
      </c>
      <c r="BK2928" s="139">
        <f>ROUND(I2928*H2928,2)</f>
        <v>0</v>
      </c>
      <c r="BL2928" s="17" t="s">
        <v>277</v>
      </c>
      <c r="BM2928" s="138" t="s">
        <v>4172</v>
      </c>
    </row>
    <row r="2929" spans="2:65" s="1" customFormat="1">
      <c r="B2929" s="32"/>
      <c r="D2929" s="140" t="s">
        <v>174</v>
      </c>
      <c r="F2929" s="141" t="s">
        <v>4173</v>
      </c>
      <c r="I2929" s="142"/>
      <c r="L2929" s="32"/>
      <c r="M2929" s="143"/>
      <c r="T2929" s="53"/>
      <c r="AT2929" s="17" t="s">
        <v>174</v>
      </c>
      <c r="AU2929" s="17" t="s">
        <v>84</v>
      </c>
    </row>
    <row r="2930" spans="2:65" s="12" customFormat="1">
      <c r="B2930" s="144"/>
      <c r="D2930" s="145" t="s">
        <v>176</v>
      </c>
      <c r="E2930" s="146" t="s">
        <v>19</v>
      </c>
      <c r="F2930" s="147" t="s">
        <v>4174</v>
      </c>
      <c r="H2930" s="146" t="s">
        <v>19</v>
      </c>
      <c r="I2930" s="148"/>
      <c r="L2930" s="144"/>
      <c r="M2930" s="149"/>
      <c r="T2930" s="150"/>
      <c r="AT2930" s="146" t="s">
        <v>176</v>
      </c>
      <c r="AU2930" s="146" t="s">
        <v>84</v>
      </c>
      <c r="AV2930" s="12" t="s">
        <v>14</v>
      </c>
      <c r="AW2930" s="12" t="s">
        <v>37</v>
      </c>
      <c r="AX2930" s="12" t="s">
        <v>75</v>
      </c>
      <c r="AY2930" s="146" t="s">
        <v>165</v>
      </c>
    </row>
    <row r="2931" spans="2:65" s="13" customFormat="1">
      <c r="B2931" s="151"/>
      <c r="D2931" s="145" t="s">
        <v>176</v>
      </c>
      <c r="E2931" s="152" t="s">
        <v>19</v>
      </c>
      <c r="F2931" s="153" t="s">
        <v>1604</v>
      </c>
      <c r="H2931" s="154">
        <v>12</v>
      </c>
      <c r="I2931" s="155"/>
      <c r="L2931" s="151"/>
      <c r="M2931" s="156"/>
      <c r="T2931" s="157"/>
      <c r="AT2931" s="152" t="s">
        <v>176</v>
      </c>
      <c r="AU2931" s="152" t="s">
        <v>84</v>
      </c>
      <c r="AV2931" s="13" t="s">
        <v>84</v>
      </c>
      <c r="AW2931" s="13" t="s">
        <v>37</v>
      </c>
      <c r="AX2931" s="13" t="s">
        <v>75</v>
      </c>
      <c r="AY2931" s="152" t="s">
        <v>165</v>
      </c>
    </row>
    <row r="2932" spans="2:65" s="14" customFormat="1">
      <c r="B2932" s="158"/>
      <c r="D2932" s="145" t="s">
        <v>176</v>
      </c>
      <c r="E2932" s="159" t="s">
        <v>19</v>
      </c>
      <c r="F2932" s="160" t="s">
        <v>179</v>
      </c>
      <c r="H2932" s="161">
        <v>12</v>
      </c>
      <c r="I2932" s="162"/>
      <c r="L2932" s="158"/>
      <c r="M2932" s="163"/>
      <c r="T2932" s="164"/>
      <c r="AT2932" s="159" t="s">
        <v>176</v>
      </c>
      <c r="AU2932" s="159" t="s">
        <v>84</v>
      </c>
      <c r="AV2932" s="14" t="s">
        <v>172</v>
      </c>
      <c r="AW2932" s="14" t="s">
        <v>37</v>
      </c>
      <c r="AX2932" s="14" t="s">
        <v>14</v>
      </c>
      <c r="AY2932" s="159" t="s">
        <v>165</v>
      </c>
    </row>
    <row r="2933" spans="2:65" s="1" customFormat="1" ht="16.5" customHeight="1">
      <c r="B2933" s="32"/>
      <c r="C2933" s="165" t="s">
        <v>4175</v>
      </c>
      <c r="D2933" s="165" t="s">
        <v>349</v>
      </c>
      <c r="E2933" s="166" t="s">
        <v>4176</v>
      </c>
      <c r="F2933" s="167" t="s">
        <v>4177</v>
      </c>
      <c r="G2933" s="168" t="s">
        <v>170</v>
      </c>
      <c r="H2933" s="169">
        <v>16.065000000000001</v>
      </c>
      <c r="I2933" s="170"/>
      <c r="J2933" s="171">
        <f>ROUND(I2933*H2933,2)</f>
        <v>0</v>
      </c>
      <c r="K2933" s="167" t="s">
        <v>19</v>
      </c>
      <c r="L2933" s="172"/>
      <c r="M2933" s="173" t="s">
        <v>19</v>
      </c>
      <c r="N2933" s="174" t="s">
        <v>46</v>
      </c>
      <c r="P2933" s="136">
        <f>O2933*H2933</f>
        <v>0</v>
      </c>
      <c r="Q2933" s="136">
        <v>3.0000000000000001E-3</v>
      </c>
      <c r="R2933" s="136">
        <f>Q2933*H2933</f>
        <v>4.8195000000000002E-2</v>
      </c>
      <c r="S2933" s="136">
        <v>0</v>
      </c>
      <c r="T2933" s="137">
        <f>S2933*H2933</f>
        <v>0</v>
      </c>
      <c r="AR2933" s="138" t="s">
        <v>380</v>
      </c>
      <c r="AT2933" s="138" t="s">
        <v>349</v>
      </c>
      <c r="AU2933" s="138" t="s">
        <v>84</v>
      </c>
      <c r="AY2933" s="17" t="s">
        <v>165</v>
      </c>
      <c r="BE2933" s="139">
        <f>IF(N2933="základní",J2933,0)</f>
        <v>0</v>
      </c>
      <c r="BF2933" s="139">
        <f>IF(N2933="snížená",J2933,0)</f>
        <v>0</v>
      </c>
      <c r="BG2933" s="139">
        <f>IF(N2933="zákl. přenesená",J2933,0)</f>
        <v>0</v>
      </c>
      <c r="BH2933" s="139">
        <f>IF(N2933="sníž. přenesená",J2933,0)</f>
        <v>0</v>
      </c>
      <c r="BI2933" s="139">
        <f>IF(N2933="nulová",J2933,0)</f>
        <v>0</v>
      </c>
      <c r="BJ2933" s="17" t="s">
        <v>14</v>
      </c>
      <c r="BK2933" s="139">
        <f>ROUND(I2933*H2933,2)</f>
        <v>0</v>
      </c>
      <c r="BL2933" s="17" t="s">
        <v>277</v>
      </c>
      <c r="BM2933" s="138" t="s">
        <v>4178</v>
      </c>
    </row>
    <row r="2934" spans="2:65" s="12" customFormat="1">
      <c r="B2934" s="144"/>
      <c r="D2934" s="145" t="s">
        <v>176</v>
      </c>
      <c r="E2934" s="146" t="s">
        <v>19</v>
      </c>
      <c r="F2934" s="147" t="s">
        <v>4174</v>
      </c>
      <c r="H2934" s="146" t="s">
        <v>19</v>
      </c>
      <c r="I2934" s="148"/>
      <c r="L2934" s="144"/>
      <c r="M2934" s="149"/>
      <c r="T2934" s="150"/>
      <c r="AT2934" s="146" t="s">
        <v>176</v>
      </c>
      <c r="AU2934" s="146" t="s">
        <v>84</v>
      </c>
      <c r="AV2934" s="12" t="s">
        <v>14</v>
      </c>
      <c r="AW2934" s="12" t="s">
        <v>37</v>
      </c>
      <c r="AX2934" s="12" t="s">
        <v>75</v>
      </c>
      <c r="AY2934" s="146" t="s">
        <v>165</v>
      </c>
    </row>
    <row r="2935" spans="2:65" s="13" customFormat="1">
      <c r="B2935" s="151"/>
      <c r="D2935" s="145" t="s">
        <v>176</v>
      </c>
      <c r="E2935" s="152" t="s">
        <v>19</v>
      </c>
      <c r="F2935" s="153" t="s">
        <v>4179</v>
      </c>
      <c r="H2935" s="154">
        <v>15.3</v>
      </c>
      <c r="I2935" s="155"/>
      <c r="L2935" s="151"/>
      <c r="M2935" s="156"/>
      <c r="T2935" s="157"/>
      <c r="AT2935" s="152" t="s">
        <v>176</v>
      </c>
      <c r="AU2935" s="152" t="s">
        <v>84</v>
      </c>
      <c r="AV2935" s="13" t="s">
        <v>84</v>
      </c>
      <c r="AW2935" s="13" t="s">
        <v>37</v>
      </c>
      <c r="AX2935" s="13" t="s">
        <v>75</v>
      </c>
      <c r="AY2935" s="152" t="s">
        <v>165</v>
      </c>
    </row>
    <row r="2936" spans="2:65" s="14" customFormat="1">
      <c r="B2936" s="158"/>
      <c r="D2936" s="145" t="s">
        <v>176</v>
      </c>
      <c r="E2936" s="159" t="s">
        <v>19</v>
      </c>
      <c r="F2936" s="160" t="s">
        <v>179</v>
      </c>
      <c r="H2936" s="161">
        <v>15.3</v>
      </c>
      <c r="I2936" s="162"/>
      <c r="L2936" s="158"/>
      <c r="M2936" s="163"/>
      <c r="T2936" s="164"/>
      <c r="AT2936" s="159" t="s">
        <v>176</v>
      </c>
      <c r="AU2936" s="159" t="s">
        <v>84</v>
      </c>
      <c r="AV2936" s="14" t="s">
        <v>172</v>
      </c>
      <c r="AW2936" s="14" t="s">
        <v>37</v>
      </c>
      <c r="AX2936" s="14" t="s">
        <v>14</v>
      </c>
      <c r="AY2936" s="159" t="s">
        <v>165</v>
      </c>
    </row>
    <row r="2937" spans="2:65" s="13" customFormat="1">
      <c r="B2937" s="151"/>
      <c r="D2937" s="145" t="s">
        <v>176</v>
      </c>
      <c r="F2937" s="153" t="s">
        <v>4180</v>
      </c>
      <c r="H2937" s="154">
        <v>16.065000000000001</v>
      </c>
      <c r="I2937" s="155"/>
      <c r="L2937" s="151"/>
      <c r="M2937" s="156"/>
      <c r="T2937" s="157"/>
      <c r="AT2937" s="152" t="s">
        <v>176</v>
      </c>
      <c r="AU2937" s="152" t="s">
        <v>84</v>
      </c>
      <c r="AV2937" s="13" t="s">
        <v>84</v>
      </c>
      <c r="AW2937" s="13" t="s">
        <v>4</v>
      </c>
      <c r="AX2937" s="13" t="s">
        <v>14</v>
      </c>
      <c r="AY2937" s="152" t="s">
        <v>165</v>
      </c>
    </row>
    <row r="2938" spans="2:65" s="1" customFormat="1" ht="24.15" customHeight="1">
      <c r="B2938" s="32"/>
      <c r="C2938" s="127" t="s">
        <v>4181</v>
      </c>
      <c r="D2938" s="127" t="s">
        <v>167</v>
      </c>
      <c r="E2938" s="128" t="s">
        <v>4182</v>
      </c>
      <c r="F2938" s="129" t="s">
        <v>4183</v>
      </c>
      <c r="G2938" s="130" t="s">
        <v>1991</v>
      </c>
      <c r="H2938" s="131">
        <v>218.16200000000001</v>
      </c>
      <c r="I2938" s="132"/>
      <c r="J2938" s="133">
        <f>ROUND(I2938*H2938,2)</f>
        <v>0</v>
      </c>
      <c r="K2938" s="129" t="s">
        <v>171</v>
      </c>
      <c r="L2938" s="32"/>
      <c r="M2938" s="134" t="s">
        <v>19</v>
      </c>
      <c r="N2938" s="135" t="s">
        <v>46</v>
      </c>
      <c r="P2938" s="136">
        <f>O2938*H2938</f>
        <v>0</v>
      </c>
      <c r="Q2938" s="136">
        <v>6.9999999999999994E-5</v>
      </c>
      <c r="R2938" s="136">
        <f>Q2938*H2938</f>
        <v>1.527134E-2</v>
      </c>
      <c r="S2938" s="136">
        <v>0</v>
      </c>
      <c r="T2938" s="137">
        <f>S2938*H2938</f>
        <v>0</v>
      </c>
      <c r="AR2938" s="138" t="s">
        <v>277</v>
      </c>
      <c r="AT2938" s="138" t="s">
        <v>167</v>
      </c>
      <c r="AU2938" s="138" t="s">
        <v>84</v>
      </c>
      <c r="AY2938" s="17" t="s">
        <v>165</v>
      </c>
      <c r="BE2938" s="139">
        <f>IF(N2938="základní",J2938,0)</f>
        <v>0</v>
      </c>
      <c r="BF2938" s="139">
        <f>IF(N2938="snížená",J2938,0)</f>
        <v>0</v>
      </c>
      <c r="BG2938" s="139">
        <f>IF(N2938="zákl. přenesená",J2938,0)</f>
        <v>0</v>
      </c>
      <c r="BH2938" s="139">
        <f>IF(N2938="sníž. přenesená",J2938,0)</f>
        <v>0</v>
      </c>
      <c r="BI2938" s="139">
        <f>IF(N2938="nulová",J2938,0)</f>
        <v>0</v>
      </c>
      <c r="BJ2938" s="17" t="s">
        <v>14</v>
      </c>
      <c r="BK2938" s="139">
        <f>ROUND(I2938*H2938,2)</f>
        <v>0</v>
      </c>
      <c r="BL2938" s="17" t="s">
        <v>277</v>
      </c>
      <c r="BM2938" s="138" t="s">
        <v>4184</v>
      </c>
    </row>
    <row r="2939" spans="2:65" s="1" customFormat="1">
      <c r="B2939" s="32"/>
      <c r="D2939" s="140" t="s">
        <v>174</v>
      </c>
      <c r="F2939" s="141" t="s">
        <v>4185</v>
      </c>
      <c r="I2939" s="142"/>
      <c r="L2939" s="32"/>
      <c r="M2939" s="143"/>
      <c r="T2939" s="53"/>
      <c r="AT2939" s="17" t="s">
        <v>174</v>
      </c>
      <c r="AU2939" s="17" t="s">
        <v>84</v>
      </c>
    </row>
    <row r="2940" spans="2:65" s="12" customFormat="1">
      <c r="B2940" s="144"/>
      <c r="D2940" s="145" t="s">
        <v>176</v>
      </c>
      <c r="E2940" s="146" t="s">
        <v>19</v>
      </c>
      <c r="F2940" s="147" t="s">
        <v>4186</v>
      </c>
      <c r="H2940" s="146" t="s">
        <v>19</v>
      </c>
      <c r="I2940" s="148"/>
      <c r="L2940" s="144"/>
      <c r="M2940" s="149"/>
      <c r="T2940" s="150"/>
      <c r="AT2940" s="146" t="s">
        <v>176</v>
      </c>
      <c r="AU2940" s="146" t="s">
        <v>84</v>
      </c>
      <c r="AV2940" s="12" t="s">
        <v>14</v>
      </c>
      <c r="AW2940" s="12" t="s">
        <v>37</v>
      </c>
      <c r="AX2940" s="12" t="s">
        <v>75</v>
      </c>
      <c r="AY2940" s="146" t="s">
        <v>165</v>
      </c>
    </row>
    <row r="2941" spans="2:65" s="13" customFormat="1">
      <c r="B2941" s="151"/>
      <c r="D2941" s="145" t="s">
        <v>176</v>
      </c>
      <c r="E2941" s="152" t="s">
        <v>19</v>
      </c>
      <c r="F2941" s="153" t="s">
        <v>4187</v>
      </c>
      <c r="H2941" s="154">
        <v>1.9E-2</v>
      </c>
      <c r="I2941" s="155"/>
      <c r="L2941" s="151"/>
      <c r="M2941" s="156"/>
      <c r="T2941" s="157"/>
      <c r="AT2941" s="152" t="s">
        <v>176</v>
      </c>
      <c r="AU2941" s="152" t="s">
        <v>84</v>
      </c>
      <c r="AV2941" s="13" t="s">
        <v>84</v>
      </c>
      <c r="AW2941" s="13" t="s">
        <v>37</v>
      </c>
      <c r="AX2941" s="13" t="s">
        <v>75</v>
      </c>
      <c r="AY2941" s="152" t="s">
        <v>165</v>
      </c>
    </row>
    <row r="2942" spans="2:65" s="12" customFormat="1" ht="20.399999999999999">
      <c r="B2942" s="144"/>
      <c r="D2942" s="145" t="s">
        <v>176</v>
      </c>
      <c r="E2942" s="146" t="s">
        <v>19</v>
      </c>
      <c r="F2942" s="147" t="s">
        <v>4188</v>
      </c>
      <c r="H2942" s="146" t="s">
        <v>19</v>
      </c>
      <c r="I2942" s="148"/>
      <c r="L2942" s="144"/>
      <c r="M2942" s="149"/>
      <c r="T2942" s="150"/>
      <c r="AT2942" s="146" t="s">
        <v>176</v>
      </c>
      <c r="AU2942" s="146" t="s">
        <v>84</v>
      </c>
      <c r="AV2942" s="12" t="s">
        <v>14</v>
      </c>
      <c r="AW2942" s="12" t="s">
        <v>37</v>
      </c>
      <c r="AX2942" s="12" t="s">
        <v>75</v>
      </c>
      <c r="AY2942" s="146" t="s">
        <v>165</v>
      </c>
    </row>
    <row r="2943" spans="2:65" s="13" customFormat="1">
      <c r="B2943" s="151"/>
      <c r="D2943" s="145" t="s">
        <v>176</v>
      </c>
      <c r="E2943" s="152" t="s">
        <v>19</v>
      </c>
      <c r="F2943" s="153" t="s">
        <v>4189</v>
      </c>
      <c r="H2943" s="154">
        <v>25.12</v>
      </c>
      <c r="I2943" s="155"/>
      <c r="L2943" s="151"/>
      <c r="M2943" s="156"/>
      <c r="T2943" s="157"/>
      <c r="AT2943" s="152" t="s">
        <v>176</v>
      </c>
      <c r="AU2943" s="152" t="s">
        <v>84</v>
      </c>
      <c r="AV2943" s="13" t="s">
        <v>84</v>
      </c>
      <c r="AW2943" s="13" t="s">
        <v>37</v>
      </c>
      <c r="AX2943" s="13" t="s">
        <v>75</v>
      </c>
      <c r="AY2943" s="152" t="s">
        <v>165</v>
      </c>
    </row>
    <row r="2944" spans="2:65" s="12" customFormat="1">
      <c r="B2944" s="144"/>
      <c r="D2944" s="145" t="s">
        <v>176</v>
      </c>
      <c r="E2944" s="146" t="s">
        <v>19</v>
      </c>
      <c r="F2944" s="147" t="s">
        <v>4190</v>
      </c>
      <c r="H2944" s="146" t="s">
        <v>19</v>
      </c>
      <c r="I2944" s="148"/>
      <c r="L2944" s="144"/>
      <c r="M2944" s="149"/>
      <c r="T2944" s="150"/>
      <c r="AT2944" s="146" t="s">
        <v>176</v>
      </c>
      <c r="AU2944" s="146" t="s">
        <v>84</v>
      </c>
      <c r="AV2944" s="12" t="s">
        <v>14</v>
      </c>
      <c r="AW2944" s="12" t="s">
        <v>37</v>
      </c>
      <c r="AX2944" s="12" t="s">
        <v>75</v>
      </c>
      <c r="AY2944" s="146" t="s">
        <v>165</v>
      </c>
    </row>
    <row r="2945" spans="2:51" s="13" customFormat="1">
      <c r="B2945" s="151"/>
      <c r="D2945" s="145" t="s">
        <v>176</v>
      </c>
      <c r="E2945" s="152" t="s">
        <v>19</v>
      </c>
      <c r="F2945" s="153" t="s">
        <v>4191</v>
      </c>
      <c r="H2945" s="154">
        <v>14.067</v>
      </c>
      <c r="I2945" s="155"/>
      <c r="L2945" s="151"/>
      <c r="M2945" s="156"/>
      <c r="T2945" s="157"/>
      <c r="AT2945" s="152" t="s">
        <v>176</v>
      </c>
      <c r="AU2945" s="152" t="s">
        <v>84</v>
      </c>
      <c r="AV2945" s="13" t="s">
        <v>84</v>
      </c>
      <c r="AW2945" s="13" t="s">
        <v>37</v>
      </c>
      <c r="AX2945" s="13" t="s">
        <v>75</v>
      </c>
      <c r="AY2945" s="152" t="s">
        <v>165</v>
      </c>
    </row>
    <row r="2946" spans="2:51" s="12" customFormat="1" ht="20.399999999999999">
      <c r="B2946" s="144"/>
      <c r="D2946" s="145" t="s">
        <v>176</v>
      </c>
      <c r="E2946" s="146" t="s">
        <v>19</v>
      </c>
      <c r="F2946" s="147" t="s">
        <v>4192</v>
      </c>
      <c r="H2946" s="146" t="s">
        <v>19</v>
      </c>
      <c r="I2946" s="148"/>
      <c r="L2946" s="144"/>
      <c r="M2946" s="149"/>
      <c r="T2946" s="150"/>
      <c r="AT2946" s="146" t="s">
        <v>176</v>
      </c>
      <c r="AU2946" s="146" t="s">
        <v>84</v>
      </c>
      <c r="AV2946" s="12" t="s">
        <v>14</v>
      </c>
      <c r="AW2946" s="12" t="s">
        <v>37</v>
      </c>
      <c r="AX2946" s="12" t="s">
        <v>75</v>
      </c>
      <c r="AY2946" s="146" t="s">
        <v>165</v>
      </c>
    </row>
    <row r="2947" spans="2:51" s="13" customFormat="1">
      <c r="B2947" s="151"/>
      <c r="D2947" s="145" t="s">
        <v>176</v>
      </c>
      <c r="E2947" s="152" t="s">
        <v>19</v>
      </c>
      <c r="F2947" s="153" t="s">
        <v>4193</v>
      </c>
      <c r="H2947" s="154">
        <v>21.1</v>
      </c>
      <c r="I2947" s="155"/>
      <c r="L2947" s="151"/>
      <c r="M2947" s="156"/>
      <c r="T2947" s="157"/>
      <c r="AT2947" s="152" t="s">
        <v>176</v>
      </c>
      <c r="AU2947" s="152" t="s">
        <v>84</v>
      </c>
      <c r="AV2947" s="13" t="s">
        <v>84</v>
      </c>
      <c r="AW2947" s="13" t="s">
        <v>37</v>
      </c>
      <c r="AX2947" s="13" t="s">
        <v>75</v>
      </c>
      <c r="AY2947" s="152" t="s">
        <v>165</v>
      </c>
    </row>
    <row r="2948" spans="2:51" s="12" customFormat="1">
      <c r="B2948" s="144"/>
      <c r="D2948" s="145" t="s">
        <v>176</v>
      </c>
      <c r="E2948" s="146" t="s">
        <v>19</v>
      </c>
      <c r="F2948" s="147" t="s">
        <v>4194</v>
      </c>
      <c r="H2948" s="146" t="s">
        <v>19</v>
      </c>
      <c r="I2948" s="148"/>
      <c r="L2948" s="144"/>
      <c r="M2948" s="149"/>
      <c r="T2948" s="150"/>
      <c r="AT2948" s="146" t="s">
        <v>176</v>
      </c>
      <c r="AU2948" s="146" t="s">
        <v>84</v>
      </c>
      <c r="AV2948" s="12" t="s">
        <v>14</v>
      </c>
      <c r="AW2948" s="12" t="s">
        <v>37</v>
      </c>
      <c r="AX2948" s="12" t="s">
        <v>75</v>
      </c>
      <c r="AY2948" s="146" t="s">
        <v>165</v>
      </c>
    </row>
    <row r="2949" spans="2:51" s="13" customFormat="1">
      <c r="B2949" s="151"/>
      <c r="D2949" s="145" t="s">
        <v>176</v>
      </c>
      <c r="E2949" s="152" t="s">
        <v>19</v>
      </c>
      <c r="F2949" s="153" t="s">
        <v>4195</v>
      </c>
      <c r="H2949" s="154">
        <v>56.52</v>
      </c>
      <c r="I2949" s="155"/>
      <c r="L2949" s="151"/>
      <c r="M2949" s="156"/>
      <c r="T2949" s="157"/>
      <c r="AT2949" s="152" t="s">
        <v>176</v>
      </c>
      <c r="AU2949" s="152" t="s">
        <v>84</v>
      </c>
      <c r="AV2949" s="13" t="s">
        <v>84</v>
      </c>
      <c r="AW2949" s="13" t="s">
        <v>37</v>
      </c>
      <c r="AX2949" s="13" t="s">
        <v>75</v>
      </c>
      <c r="AY2949" s="152" t="s">
        <v>165</v>
      </c>
    </row>
    <row r="2950" spans="2:51" s="12" customFormat="1">
      <c r="B2950" s="144"/>
      <c r="D2950" s="145" t="s">
        <v>176</v>
      </c>
      <c r="E2950" s="146" t="s">
        <v>19</v>
      </c>
      <c r="F2950" s="147" t="s">
        <v>4196</v>
      </c>
      <c r="H2950" s="146" t="s">
        <v>19</v>
      </c>
      <c r="I2950" s="148"/>
      <c r="L2950" s="144"/>
      <c r="M2950" s="149"/>
      <c r="T2950" s="150"/>
      <c r="AT2950" s="146" t="s">
        <v>176</v>
      </c>
      <c r="AU2950" s="146" t="s">
        <v>84</v>
      </c>
      <c r="AV2950" s="12" t="s">
        <v>14</v>
      </c>
      <c r="AW2950" s="12" t="s">
        <v>37</v>
      </c>
      <c r="AX2950" s="12" t="s">
        <v>75</v>
      </c>
      <c r="AY2950" s="146" t="s">
        <v>165</v>
      </c>
    </row>
    <row r="2951" spans="2:51" s="13" customFormat="1">
      <c r="B2951" s="151"/>
      <c r="D2951" s="145" t="s">
        <v>176</v>
      </c>
      <c r="E2951" s="152" t="s">
        <v>19</v>
      </c>
      <c r="F2951" s="153" t="s">
        <v>4197</v>
      </c>
      <c r="H2951" s="154">
        <v>12.714</v>
      </c>
      <c r="I2951" s="155"/>
      <c r="L2951" s="151"/>
      <c r="M2951" s="156"/>
      <c r="T2951" s="157"/>
      <c r="AT2951" s="152" t="s">
        <v>176</v>
      </c>
      <c r="AU2951" s="152" t="s">
        <v>84</v>
      </c>
      <c r="AV2951" s="13" t="s">
        <v>84</v>
      </c>
      <c r="AW2951" s="13" t="s">
        <v>37</v>
      </c>
      <c r="AX2951" s="13" t="s">
        <v>75</v>
      </c>
      <c r="AY2951" s="152" t="s">
        <v>165</v>
      </c>
    </row>
    <row r="2952" spans="2:51" s="12" customFormat="1">
      <c r="B2952" s="144"/>
      <c r="D2952" s="145" t="s">
        <v>176</v>
      </c>
      <c r="E2952" s="146" t="s">
        <v>19</v>
      </c>
      <c r="F2952" s="147" t="s">
        <v>4198</v>
      </c>
      <c r="H2952" s="146" t="s">
        <v>19</v>
      </c>
      <c r="I2952" s="148"/>
      <c r="L2952" s="144"/>
      <c r="M2952" s="149"/>
      <c r="T2952" s="150"/>
      <c r="AT2952" s="146" t="s">
        <v>176</v>
      </c>
      <c r="AU2952" s="146" t="s">
        <v>84</v>
      </c>
      <c r="AV2952" s="12" t="s">
        <v>14</v>
      </c>
      <c r="AW2952" s="12" t="s">
        <v>37</v>
      </c>
      <c r="AX2952" s="12" t="s">
        <v>75</v>
      </c>
      <c r="AY2952" s="146" t="s">
        <v>165</v>
      </c>
    </row>
    <row r="2953" spans="2:51" s="13" customFormat="1">
      <c r="B2953" s="151"/>
      <c r="D2953" s="145" t="s">
        <v>176</v>
      </c>
      <c r="E2953" s="152" t="s">
        <v>19</v>
      </c>
      <c r="F2953" s="153" t="s">
        <v>4199</v>
      </c>
      <c r="H2953" s="154">
        <v>25.622</v>
      </c>
      <c r="I2953" s="155"/>
      <c r="L2953" s="151"/>
      <c r="M2953" s="156"/>
      <c r="T2953" s="157"/>
      <c r="AT2953" s="152" t="s">
        <v>176</v>
      </c>
      <c r="AU2953" s="152" t="s">
        <v>84</v>
      </c>
      <c r="AV2953" s="13" t="s">
        <v>84</v>
      </c>
      <c r="AW2953" s="13" t="s">
        <v>37</v>
      </c>
      <c r="AX2953" s="13" t="s">
        <v>75</v>
      </c>
      <c r="AY2953" s="152" t="s">
        <v>165</v>
      </c>
    </row>
    <row r="2954" spans="2:51" s="12" customFormat="1">
      <c r="B2954" s="144"/>
      <c r="D2954" s="145" t="s">
        <v>176</v>
      </c>
      <c r="E2954" s="146" t="s">
        <v>19</v>
      </c>
      <c r="F2954" s="147" t="s">
        <v>4200</v>
      </c>
      <c r="H2954" s="146" t="s">
        <v>19</v>
      </c>
      <c r="I2954" s="148"/>
      <c r="L2954" s="144"/>
      <c r="M2954" s="149"/>
      <c r="T2954" s="150"/>
      <c r="AT2954" s="146" t="s">
        <v>176</v>
      </c>
      <c r="AU2954" s="146" t="s">
        <v>84</v>
      </c>
      <c r="AV2954" s="12" t="s">
        <v>14</v>
      </c>
      <c r="AW2954" s="12" t="s">
        <v>37</v>
      </c>
      <c r="AX2954" s="12" t="s">
        <v>75</v>
      </c>
      <c r="AY2954" s="146" t="s">
        <v>165</v>
      </c>
    </row>
    <row r="2955" spans="2:51" s="13" customFormat="1">
      <c r="B2955" s="151"/>
      <c r="D2955" s="145" t="s">
        <v>176</v>
      </c>
      <c r="E2955" s="152" t="s">
        <v>19</v>
      </c>
      <c r="F2955" s="153" t="s">
        <v>4201</v>
      </c>
      <c r="H2955" s="154">
        <v>16.077000000000002</v>
      </c>
      <c r="I2955" s="155"/>
      <c r="L2955" s="151"/>
      <c r="M2955" s="156"/>
      <c r="T2955" s="157"/>
      <c r="AT2955" s="152" t="s">
        <v>176</v>
      </c>
      <c r="AU2955" s="152" t="s">
        <v>84</v>
      </c>
      <c r="AV2955" s="13" t="s">
        <v>84</v>
      </c>
      <c r="AW2955" s="13" t="s">
        <v>37</v>
      </c>
      <c r="AX2955" s="13" t="s">
        <v>75</v>
      </c>
      <c r="AY2955" s="152" t="s">
        <v>165</v>
      </c>
    </row>
    <row r="2956" spans="2:51" s="12" customFormat="1">
      <c r="B2956" s="144"/>
      <c r="D2956" s="145" t="s">
        <v>176</v>
      </c>
      <c r="E2956" s="146" t="s">
        <v>19</v>
      </c>
      <c r="F2956" s="147" t="s">
        <v>4202</v>
      </c>
      <c r="H2956" s="146" t="s">
        <v>19</v>
      </c>
      <c r="I2956" s="148"/>
      <c r="L2956" s="144"/>
      <c r="M2956" s="149"/>
      <c r="T2956" s="150"/>
      <c r="AT2956" s="146" t="s">
        <v>176</v>
      </c>
      <c r="AU2956" s="146" t="s">
        <v>84</v>
      </c>
      <c r="AV2956" s="12" t="s">
        <v>14</v>
      </c>
      <c r="AW2956" s="12" t="s">
        <v>37</v>
      </c>
      <c r="AX2956" s="12" t="s">
        <v>75</v>
      </c>
      <c r="AY2956" s="146" t="s">
        <v>165</v>
      </c>
    </row>
    <row r="2957" spans="2:51" s="13" customFormat="1">
      <c r="B2957" s="151"/>
      <c r="D2957" s="145" t="s">
        <v>176</v>
      </c>
      <c r="E2957" s="152" t="s">
        <v>19</v>
      </c>
      <c r="F2957" s="153" t="s">
        <v>4203</v>
      </c>
      <c r="H2957" s="154">
        <v>40.923000000000002</v>
      </c>
      <c r="I2957" s="155"/>
      <c r="L2957" s="151"/>
      <c r="M2957" s="156"/>
      <c r="T2957" s="157"/>
      <c r="AT2957" s="152" t="s">
        <v>176</v>
      </c>
      <c r="AU2957" s="152" t="s">
        <v>84</v>
      </c>
      <c r="AV2957" s="13" t="s">
        <v>84</v>
      </c>
      <c r="AW2957" s="13" t="s">
        <v>37</v>
      </c>
      <c r="AX2957" s="13" t="s">
        <v>75</v>
      </c>
      <c r="AY2957" s="152" t="s">
        <v>165</v>
      </c>
    </row>
    <row r="2958" spans="2:51" s="12" customFormat="1">
      <c r="B2958" s="144"/>
      <c r="D2958" s="145" t="s">
        <v>176</v>
      </c>
      <c r="E2958" s="146" t="s">
        <v>19</v>
      </c>
      <c r="F2958" s="147" t="s">
        <v>4204</v>
      </c>
      <c r="H2958" s="146" t="s">
        <v>19</v>
      </c>
      <c r="I2958" s="148"/>
      <c r="L2958" s="144"/>
      <c r="M2958" s="149"/>
      <c r="T2958" s="150"/>
      <c r="AT2958" s="146" t="s">
        <v>176</v>
      </c>
      <c r="AU2958" s="146" t="s">
        <v>84</v>
      </c>
      <c r="AV2958" s="12" t="s">
        <v>14</v>
      </c>
      <c r="AW2958" s="12" t="s">
        <v>37</v>
      </c>
      <c r="AX2958" s="12" t="s">
        <v>75</v>
      </c>
      <c r="AY2958" s="146" t="s">
        <v>165</v>
      </c>
    </row>
    <row r="2959" spans="2:51" s="13" customFormat="1">
      <c r="B2959" s="151"/>
      <c r="D2959" s="145" t="s">
        <v>176</v>
      </c>
      <c r="E2959" s="152" t="s">
        <v>19</v>
      </c>
      <c r="F2959" s="153" t="s">
        <v>205</v>
      </c>
      <c r="H2959" s="154">
        <v>6</v>
      </c>
      <c r="I2959" s="155"/>
      <c r="L2959" s="151"/>
      <c r="M2959" s="156"/>
      <c r="T2959" s="157"/>
      <c r="AT2959" s="152" t="s">
        <v>176</v>
      </c>
      <c r="AU2959" s="152" t="s">
        <v>84</v>
      </c>
      <c r="AV2959" s="13" t="s">
        <v>84</v>
      </c>
      <c r="AW2959" s="13" t="s">
        <v>37</v>
      </c>
      <c r="AX2959" s="13" t="s">
        <v>75</v>
      </c>
      <c r="AY2959" s="152" t="s">
        <v>165</v>
      </c>
    </row>
    <row r="2960" spans="2:51" s="14" customFormat="1">
      <c r="B2960" s="158"/>
      <c r="D2960" s="145" t="s">
        <v>176</v>
      </c>
      <c r="E2960" s="159" t="s">
        <v>19</v>
      </c>
      <c r="F2960" s="160" t="s">
        <v>179</v>
      </c>
      <c r="H2960" s="161">
        <v>218.16200000000001</v>
      </c>
      <c r="I2960" s="162"/>
      <c r="L2960" s="158"/>
      <c r="M2960" s="163"/>
      <c r="T2960" s="164"/>
      <c r="AT2960" s="159" t="s">
        <v>176</v>
      </c>
      <c r="AU2960" s="159" t="s">
        <v>84</v>
      </c>
      <c r="AV2960" s="14" t="s">
        <v>172</v>
      </c>
      <c r="AW2960" s="14" t="s">
        <v>37</v>
      </c>
      <c r="AX2960" s="14" t="s">
        <v>14</v>
      </c>
      <c r="AY2960" s="159" t="s">
        <v>165</v>
      </c>
    </row>
    <row r="2961" spans="2:65" s="1" customFormat="1" ht="16.5" customHeight="1">
      <c r="B2961" s="32"/>
      <c r="C2961" s="165" t="s">
        <v>4205</v>
      </c>
      <c r="D2961" s="165" t="s">
        <v>349</v>
      </c>
      <c r="E2961" s="166" t="s">
        <v>4206</v>
      </c>
      <c r="F2961" s="167" t="s">
        <v>4207</v>
      </c>
      <c r="G2961" s="168" t="s">
        <v>307</v>
      </c>
      <c r="H2961" s="169">
        <v>0.02</v>
      </c>
      <c r="I2961" s="170"/>
      <c r="J2961" s="171">
        <f>ROUND(I2961*H2961,2)</f>
        <v>0</v>
      </c>
      <c r="K2961" s="167" t="s">
        <v>19</v>
      </c>
      <c r="L2961" s="172"/>
      <c r="M2961" s="173" t="s">
        <v>19</v>
      </c>
      <c r="N2961" s="174" t="s">
        <v>46</v>
      </c>
      <c r="P2961" s="136">
        <f>O2961*H2961</f>
        <v>0</v>
      </c>
      <c r="Q2961" s="136">
        <v>1</v>
      </c>
      <c r="R2961" s="136">
        <f>Q2961*H2961</f>
        <v>0.02</v>
      </c>
      <c r="S2961" s="136">
        <v>0</v>
      </c>
      <c r="T2961" s="137">
        <f>S2961*H2961</f>
        <v>0</v>
      </c>
      <c r="AR2961" s="138" t="s">
        <v>380</v>
      </c>
      <c r="AT2961" s="138" t="s">
        <v>349</v>
      </c>
      <c r="AU2961" s="138" t="s">
        <v>84</v>
      </c>
      <c r="AY2961" s="17" t="s">
        <v>165</v>
      </c>
      <c r="BE2961" s="139">
        <f>IF(N2961="základní",J2961,0)</f>
        <v>0</v>
      </c>
      <c r="BF2961" s="139">
        <f>IF(N2961="snížená",J2961,0)</f>
        <v>0</v>
      </c>
      <c r="BG2961" s="139">
        <f>IF(N2961="zákl. přenesená",J2961,0)</f>
        <v>0</v>
      </c>
      <c r="BH2961" s="139">
        <f>IF(N2961="sníž. přenesená",J2961,0)</f>
        <v>0</v>
      </c>
      <c r="BI2961" s="139">
        <f>IF(N2961="nulová",J2961,0)</f>
        <v>0</v>
      </c>
      <c r="BJ2961" s="17" t="s">
        <v>14</v>
      </c>
      <c r="BK2961" s="139">
        <f>ROUND(I2961*H2961,2)</f>
        <v>0</v>
      </c>
      <c r="BL2961" s="17" t="s">
        <v>277</v>
      </c>
      <c r="BM2961" s="138" t="s">
        <v>4208</v>
      </c>
    </row>
    <row r="2962" spans="2:65" s="13" customFormat="1" ht="20.399999999999999">
      <c r="B2962" s="151"/>
      <c r="D2962" s="145" t="s">
        <v>176</v>
      </c>
      <c r="F2962" s="153" t="s">
        <v>4209</v>
      </c>
      <c r="H2962" s="154">
        <v>0.02</v>
      </c>
      <c r="I2962" s="155"/>
      <c r="L2962" s="151"/>
      <c r="M2962" s="156"/>
      <c r="T2962" s="157"/>
      <c r="AT2962" s="152" t="s">
        <v>176</v>
      </c>
      <c r="AU2962" s="152" t="s">
        <v>84</v>
      </c>
      <c r="AV2962" s="13" t="s">
        <v>84</v>
      </c>
      <c r="AW2962" s="13" t="s">
        <v>4</v>
      </c>
      <c r="AX2962" s="13" t="s">
        <v>14</v>
      </c>
      <c r="AY2962" s="152" t="s">
        <v>165</v>
      </c>
    </row>
    <row r="2963" spans="2:65" s="1" customFormat="1" ht="21.75" customHeight="1">
      <c r="B2963" s="32"/>
      <c r="C2963" s="165" t="s">
        <v>4210</v>
      </c>
      <c r="D2963" s="165" t="s">
        <v>349</v>
      </c>
      <c r="E2963" s="166" t="s">
        <v>4211</v>
      </c>
      <c r="F2963" s="167" t="s">
        <v>4212</v>
      </c>
      <c r="G2963" s="168" t="s">
        <v>307</v>
      </c>
      <c r="H2963" s="169">
        <v>1.4999999999999999E-2</v>
      </c>
      <c r="I2963" s="170"/>
      <c r="J2963" s="171">
        <f>ROUND(I2963*H2963,2)</f>
        <v>0</v>
      </c>
      <c r="K2963" s="167" t="s">
        <v>171</v>
      </c>
      <c r="L2963" s="172"/>
      <c r="M2963" s="173" t="s">
        <v>19</v>
      </c>
      <c r="N2963" s="174" t="s">
        <v>46</v>
      </c>
      <c r="P2963" s="136">
        <f>O2963*H2963</f>
        <v>0</v>
      </c>
      <c r="Q2963" s="136">
        <v>1</v>
      </c>
      <c r="R2963" s="136">
        <f>Q2963*H2963</f>
        <v>1.4999999999999999E-2</v>
      </c>
      <c r="S2963" s="136">
        <v>0</v>
      </c>
      <c r="T2963" s="137">
        <f>S2963*H2963</f>
        <v>0</v>
      </c>
      <c r="AR2963" s="138" t="s">
        <v>380</v>
      </c>
      <c r="AT2963" s="138" t="s">
        <v>349</v>
      </c>
      <c r="AU2963" s="138" t="s">
        <v>84</v>
      </c>
      <c r="AY2963" s="17" t="s">
        <v>165</v>
      </c>
      <c r="BE2963" s="139">
        <f>IF(N2963="základní",J2963,0)</f>
        <v>0</v>
      </c>
      <c r="BF2963" s="139">
        <f>IF(N2963="snížená",J2963,0)</f>
        <v>0</v>
      </c>
      <c r="BG2963" s="139">
        <f>IF(N2963="zákl. přenesená",J2963,0)</f>
        <v>0</v>
      </c>
      <c r="BH2963" s="139">
        <f>IF(N2963="sníž. přenesená",J2963,0)</f>
        <v>0</v>
      </c>
      <c r="BI2963" s="139">
        <f>IF(N2963="nulová",J2963,0)</f>
        <v>0</v>
      </c>
      <c r="BJ2963" s="17" t="s">
        <v>14</v>
      </c>
      <c r="BK2963" s="139">
        <f>ROUND(I2963*H2963,2)</f>
        <v>0</v>
      </c>
      <c r="BL2963" s="17" t="s">
        <v>277</v>
      </c>
      <c r="BM2963" s="138" t="s">
        <v>4213</v>
      </c>
    </row>
    <row r="2964" spans="2:65" s="13" customFormat="1" ht="20.399999999999999">
      <c r="B2964" s="151"/>
      <c r="D2964" s="145" t="s">
        <v>176</v>
      </c>
      <c r="F2964" s="153" t="s">
        <v>4214</v>
      </c>
      <c r="H2964" s="154">
        <v>1.4999999999999999E-2</v>
      </c>
      <c r="I2964" s="155"/>
      <c r="L2964" s="151"/>
      <c r="M2964" s="156"/>
      <c r="T2964" s="157"/>
      <c r="AT2964" s="152" t="s">
        <v>176</v>
      </c>
      <c r="AU2964" s="152" t="s">
        <v>84</v>
      </c>
      <c r="AV2964" s="13" t="s">
        <v>84</v>
      </c>
      <c r="AW2964" s="13" t="s">
        <v>4</v>
      </c>
      <c r="AX2964" s="13" t="s">
        <v>14</v>
      </c>
      <c r="AY2964" s="152" t="s">
        <v>165</v>
      </c>
    </row>
    <row r="2965" spans="2:65" s="1" customFormat="1" ht="21.75" customHeight="1">
      <c r="B2965" s="32"/>
      <c r="C2965" s="165" t="s">
        <v>3642</v>
      </c>
      <c r="D2965" s="165" t="s">
        <v>349</v>
      </c>
      <c r="E2965" s="166" t="s">
        <v>4215</v>
      </c>
      <c r="F2965" s="167" t="s">
        <v>4216</v>
      </c>
      <c r="G2965" s="168" t="s">
        <v>307</v>
      </c>
      <c r="H2965" s="169">
        <v>0.02</v>
      </c>
      <c r="I2965" s="170"/>
      <c r="J2965" s="171">
        <f>ROUND(I2965*H2965,2)</f>
        <v>0</v>
      </c>
      <c r="K2965" s="167" t="s">
        <v>171</v>
      </c>
      <c r="L2965" s="172"/>
      <c r="M2965" s="173" t="s">
        <v>19</v>
      </c>
      <c r="N2965" s="174" t="s">
        <v>46</v>
      </c>
      <c r="P2965" s="136">
        <f>O2965*H2965</f>
        <v>0</v>
      </c>
      <c r="Q2965" s="136">
        <v>1</v>
      </c>
      <c r="R2965" s="136">
        <f>Q2965*H2965</f>
        <v>0.02</v>
      </c>
      <c r="S2965" s="136">
        <v>0</v>
      </c>
      <c r="T2965" s="137">
        <f>S2965*H2965</f>
        <v>0</v>
      </c>
      <c r="AR2965" s="138" t="s">
        <v>380</v>
      </c>
      <c r="AT2965" s="138" t="s">
        <v>349</v>
      </c>
      <c r="AU2965" s="138" t="s">
        <v>84</v>
      </c>
      <c r="AY2965" s="17" t="s">
        <v>165</v>
      </c>
      <c r="BE2965" s="139">
        <f>IF(N2965="základní",J2965,0)</f>
        <v>0</v>
      </c>
      <c r="BF2965" s="139">
        <f>IF(N2965="snížená",J2965,0)</f>
        <v>0</v>
      </c>
      <c r="BG2965" s="139">
        <f>IF(N2965="zákl. přenesená",J2965,0)</f>
        <v>0</v>
      </c>
      <c r="BH2965" s="139">
        <f>IF(N2965="sníž. přenesená",J2965,0)</f>
        <v>0</v>
      </c>
      <c r="BI2965" s="139">
        <f>IF(N2965="nulová",J2965,0)</f>
        <v>0</v>
      </c>
      <c r="BJ2965" s="17" t="s">
        <v>14</v>
      </c>
      <c r="BK2965" s="139">
        <f>ROUND(I2965*H2965,2)</f>
        <v>0</v>
      </c>
      <c r="BL2965" s="17" t="s">
        <v>277</v>
      </c>
      <c r="BM2965" s="138" t="s">
        <v>4217</v>
      </c>
    </row>
    <row r="2966" spans="2:65" s="13" customFormat="1">
      <c r="B2966" s="151"/>
      <c r="D2966" s="145" t="s">
        <v>176</v>
      </c>
      <c r="F2966" s="153" t="s">
        <v>4218</v>
      </c>
      <c r="H2966" s="154">
        <v>0.02</v>
      </c>
      <c r="I2966" s="155"/>
      <c r="L2966" s="151"/>
      <c r="M2966" s="156"/>
      <c r="T2966" s="157"/>
      <c r="AT2966" s="152" t="s">
        <v>176</v>
      </c>
      <c r="AU2966" s="152" t="s">
        <v>84</v>
      </c>
      <c r="AV2966" s="13" t="s">
        <v>84</v>
      </c>
      <c r="AW2966" s="13" t="s">
        <v>4</v>
      </c>
      <c r="AX2966" s="13" t="s">
        <v>14</v>
      </c>
      <c r="AY2966" s="152" t="s">
        <v>165</v>
      </c>
    </row>
    <row r="2967" spans="2:65" s="1" customFormat="1" ht="21.75" customHeight="1">
      <c r="B2967" s="32"/>
      <c r="C2967" s="165" t="s">
        <v>3767</v>
      </c>
      <c r="D2967" s="165" t="s">
        <v>349</v>
      </c>
      <c r="E2967" s="166" t="s">
        <v>4219</v>
      </c>
      <c r="F2967" s="167" t="s">
        <v>4220</v>
      </c>
      <c r="G2967" s="168" t="s">
        <v>307</v>
      </c>
      <c r="H2967" s="169">
        <v>0.129</v>
      </c>
      <c r="I2967" s="170"/>
      <c r="J2967" s="171">
        <f>ROUND(I2967*H2967,2)</f>
        <v>0</v>
      </c>
      <c r="K2967" s="167" t="s">
        <v>19</v>
      </c>
      <c r="L2967" s="172"/>
      <c r="M2967" s="173" t="s">
        <v>19</v>
      </c>
      <c r="N2967" s="174" t="s">
        <v>46</v>
      </c>
      <c r="P2967" s="136">
        <f>O2967*H2967</f>
        <v>0</v>
      </c>
      <c r="Q2967" s="136">
        <v>1</v>
      </c>
      <c r="R2967" s="136">
        <f>Q2967*H2967</f>
        <v>0.129</v>
      </c>
      <c r="S2967" s="136">
        <v>0</v>
      </c>
      <c r="T2967" s="137">
        <f>S2967*H2967</f>
        <v>0</v>
      </c>
      <c r="AR2967" s="138" t="s">
        <v>380</v>
      </c>
      <c r="AT2967" s="138" t="s">
        <v>349</v>
      </c>
      <c r="AU2967" s="138" t="s">
        <v>84</v>
      </c>
      <c r="AY2967" s="17" t="s">
        <v>165</v>
      </c>
      <c r="BE2967" s="139">
        <f>IF(N2967="základní",J2967,0)</f>
        <v>0</v>
      </c>
      <c r="BF2967" s="139">
        <f>IF(N2967="snížená",J2967,0)</f>
        <v>0</v>
      </c>
      <c r="BG2967" s="139">
        <f>IF(N2967="zákl. přenesená",J2967,0)</f>
        <v>0</v>
      </c>
      <c r="BH2967" s="139">
        <f>IF(N2967="sníž. přenesená",J2967,0)</f>
        <v>0</v>
      </c>
      <c r="BI2967" s="139">
        <f>IF(N2967="nulová",J2967,0)</f>
        <v>0</v>
      </c>
      <c r="BJ2967" s="17" t="s">
        <v>14</v>
      </c>
      <c r="BK2967" s="139">
        <f>ROUND(I2967*H2967,2)</f>
        <v>0</v>
      </c>
      <c r="BL2967" s="17" t="s">
        <v>277</v>
      </c>
      <c r="BM2967" s="138" t="s">
        <v>4221</v>
      </c>
    </row>
    <row r="2968" spans="2:65" s="13" customFormat="1">
      <c r="B2968" s="151"/>
      <c r="D2968" s="145" t="s">
        <v>176</v>
      </c>
      <c r="F2968" s="153" t="s">
        <v>4222</v>
      </c>
      <c r="H2968" s="154">
        <v>0.129</v>
      </c>
      <c r="I2968" s="155"/>
      <c r="L2968" s="151"/>
      <c r="M2968" s="156"/>
      <c r="T2968" s="157"/>
      <c r="AT2968" s="152" t="s">
        <v>176</v>
      </c>
      <c r="AU2968" s="152" t="s">
        <v>84</v>
      </c>
      <c r="AV2968" s="13" t="s">
        <v>84</v>
      </c>
      <c r="AW2968" s="13" t="s">
        <v>4</v>
      </c>
      <c r="AX2968" s="13" t="s">
        <v>14</v>
      </c>
      <c r="AY2968" s="152" t="s">
        <v>165</v>
      </c>
    </row>
    <row r="2969" spans="2:65" s="1" customFormat="1" ht="24.15" customHeight="1">
      <c r="B2969" s="32"/>
      <c r="C2969" s="165" t="s">
        <v>3815</v>
      </c>
      <c r="D2969" s="165" t="s">
        <v>349</v>
      </c>
      <c r="E2969" s="166" t="s">
        <v>4223</v>
      </c>
      <c r="F2969" s="167" t="s">
        <v>4224</v>
      </c>
      <c r="G2969" s="168" t="s">
        <v>700</v>
      </c>
      <c r="H2969" s="169">
        <v>15.72</v>
      </c>
      <c r="I2969" s="170"/>
      <c r="J2969" s="171">
        <f>ROUND(I2969*H2969,2)</f>
        <v>0</v>
      </c>
      <c r="K2969" s="167" t="s">
        <v>171</v>
      </c>
      <c r="L2969" s="172"/>
      <c r="M2969" s="173" t="s">
        <v>19</v>
      </c>
      <c r="N2969" s="174" t="s">
        <v>46</v>
      </c>
      <c r="P2969" s="136">
        <f>O2969*H2969</f>
        <v>0</v>
      </c>
      <c r="Q2969" s="136">
        <v>1.6000000000000001E-3</v>
      </c>
      <c r="R2969" s="136">
        <f>Q2969*H2969</f>
        <v>2.5152000000000001E-2</v>
      </c>
      <c r="S2969" s="136">
        <v>0</v>
      </c>
      <c r="T2969" s="137">
        <f>S2969*H2969</f>
        <v>0</v>
      </c>
      <c r="AR2969" s="138" t="s">
        <v>380</v>
      </c>
      <c r="AT2969" s="138" t="s">
        <v>349</v>
      </c>
      <c r="AU2969" s="138" t="s">
        <v>84</v>
      </c>
      <c r="AY2969" s="17" t="s">
        <v>165</v>
      </c>
      <c r="BE2969" s="139">
        <f>IF(N2969="základní",J2969,0)</f>
        <v>0</v>
      </c>
      <c r="BF2969" s="139">
        <f>IF(N2969="snížená",J2969,0)</f>
        <v>0</v>
      </c>
      <c r="BG2969" s="139">
        <f>IF(N2969="zákl. přenesená",J2969,0)</f>
        <v>0</v>
      </c>
      <c r="BH2969" s="139">
        <f>IF(N2969="sníž. přenesená",J2969,0)</f>
        <v>0</v>
      </c>
      <c r="BI2969" s="139">
        <f>IF(N2969="nulová",J2969,0)</f>
        <v>0</v>
      </c>
      <c r="BJ2969" s="17" t="s">
        <v>14</v>
      </c>
      <c r="BK2969" s="139">
        <f>ROUND(I2969*H2969,2)</f>
        <v>0</v>
      </c>
      <c r="BL2969" s="17" t="s">
        <v>277</v>
      </c>
      <c r="BM2969" s="138" t="s">
        <v>4225</v>
      </c>
    </row>
    <row r="2970" spans="2:65" s="12" customFormat="1">
      <c r="B2970" s="144"/>
      <c r="D2970" s="145" t="s">
        <v>176</v>
      </c>
      <c r="E2970" s="146" t="s">
        <v>19</v>
      </c>
      <c r="F2970" s="147" t="s">
        <v>4204</v>
      </c>
      <c r="H2970" s="146" t="s">
        <v>19</v>
      </c>
      <c r="I2970" s="148"/>
      <c r="L2970" s="144"/>
      <c r="M2970" s="149"/>
      <c r="T2970" s="150"/>
      <c r="AT2970" s="146" t="s">
        <v>176</v>
      </c>
      <c r="AU2970" s="146" t="s">
        <v>84</v>
      </c>
      <c r="AV2970" s="12" t="s">
        <v>14</v>
      </c>
      <c r="AW2970" s="12" t="s">
        <v>37</v>
      </c>
      <c r="AX2970" s="12" t="s">
        <v>75</v>
      </c>
      <c r="AY2970" s="146" t="s">
        <v>165</v>
      </c>
    </row>
    <row r="2971" spans="2:65" s="13" customFormat="1">
      <c r="B2971" s="151"/>
      <c r="D2971" s="145" t="s">
        <v>176</v>
      </c>
      <c r="E2971" s="152" t="s">
        <v>19</v>
      </c>
      <c r="F2971" s="153" t="s">
        <v>4226</v>
      </c>
      <c r="H2971" s="154">
        <v>15.72</v>
      </c>
      <c r="I2971" s="155"/>
      <c r="L2971" s="151"/>
      <c r="M2971" s="156"/>
      <c r="T2971" s="157"/>
      <c r="AT2971" s="152" t="s">
        <v>176</v>
      </c>
      <c r="AU2971" s="152" t="s">
        <v>84</v>
      </c>
      <c r="AV2971" s="13" t="s">
        <v>84</v>
      </c>
      <c r="AW2971" s="13" t="s">
        <v>37</v>
      </c>
      <c r="AX2971" s="13" t="s">
        <v>75</v>
      </c>
      <c r="AY2971" s="152" t="s">
        <v>165</v>
      </c>
    </row>
    <row r="2972" spans="2:65" s="14" customFormat="1">
      <c r="B2972" s="158"/>
      <c r="D2972" s="145" t="s">
        <v>176</v>
      </c>
      <c r="E2972" s="159" t="s">
        <v>19</v>
      </c>
      <c r="F2972" s="160" t="s">
        <v>179</v>
      </c>
      <c r="H2972" s="161">
        <v>15.72</v>
      </c>
      <c r="I2972" s="162"/>
      <c r="L2972" s="158"/>
      <c r="M2972" s="163"/>
      <c r="T2972" s="164"/>
      <c r="AT2972" s="159" t="s">
        <v>176</v>
      </c>
      <c r="AU2972" s="159" t="s">
        <v>84</v>
      </c>
      <c r="AV2972" s="14" t="s">
        <v>172</v>
      </c>
      <c r="AW2972" s="14" t="s">
        <v>37</v>
      </c>
      <c r="AX2972" s="14" t="s">
        <v>14</v>
      </c>
      <c r="AY2972" s="159" t="s">
        <v>165</v>
      </c>
    </row>
    <row r="2973" spans="2:65" s="1" customFormat="1" ht="24.15" customHeight="1">
      <c r="B2973" s="32"/>
      <c r="C2973" s="127" t="s">
        <v>3905</v>
      </c>
      <c r="D2973" s="127" t="s">
        <v>167</v>
      </c>
      <c r="E2973" s="128" t="s">
        <v>4227</v>
      </c>
      <c r="F2973" s="129" t="s">
        <v>4228</v>
      </c>
      <c r="G2973" s="130" t="s">
        <v>1991</v>
      </c>
      <c r="H2973" s="131">
        <v>646.73</v>
      </c>
      <c r="I2973" s="132"/>
      <c r="J2973" s="133">
        <f>ROUND(I2973*H2973,2)</f>
        <v>0</v>
      </c>
      <c r="K2973" s="129" t="s">
        <v>171</v>
      </c>
      <c r="L2973" s="32"/>
      <c r="M2973" s="134" t="s">
        <v>19</v>
      </c>
      <c r="N2973" s="135" t="s">
        <v>46</v>
      </c>
      <c r="P2973" s="136">
        <f>O2973*H2973</f>
        <v>0</v>
      </c>
      <c r="Q2973" s="136">
        <v>6.0000000000000002E-5</v>
      </c>
      <c r="R2973" s="136">
        <f>Q2973*H2973</f>
        <v>3.8803799999999999E-2</v>
      </c>
      <c r="S2973" s="136">
        <v>0</v>
      </c>
      <c r="T2973" s="137">
        <f>S2973*H2973</f>
        <v>0</v>
      </c>
      <c r="AR2973" s="138" t="s">
        <v>277</v>
      </c>
      <c r="AT2973" s="138" t="s">
        <v>167</v>
      </c>
      <c r="AU2973" s="138" t="s">
        <v>84</v>
      </c>
      <c r="AY2973" s="17" t="s">
        <v>165</v>
      </c>
      <c r="BE2973" s="139">
        <f>IF(N2973="základní",J2973,0)</f>
        <v>0</v>
      </c>
      <c r="BF2973" s="139">
        <f>IF(N2973="snížená",J2973,0)</f>
        <v>0</v>
      </c>
      <c r="BG2973" s="139">
        <f>IF(N2973="zákl. přenesená",J2973,0)</f>
        <v>0</v>
      </c>
      <c r="BH2973" s="139">
        <f>IF(N2973="sníž. přenesená",J2973,0)</f>
        <v>0</v>
      </c>
      <c r="BI2973" s="139">
        <f>IF(N2973="nulová",J2973,0)</f>
        <v>0</v>
      </c>
      <c r="BJ2973" s="17" t="s">
        <v>14</v>
      </c>
      <c r="BK2973" s="139">
        <f>ROUND(I2973*H2973,2)</f>
        <v>0</v>
      </c>
      <c r="BL2973" s="17" t="s">
        <v>277</v>
      </c>
      <c r="BM2973" s="138" t="s">
        <v>4229</v>
      </c>
    </row>
    <row r="2974" spans="2:65" s="1" customFormat="1">
      <c r="B2974" s="32"/>
      <c r="D2974" s="140" t="s">
        <v>174</v>
      </c>
      <c r="F2974" s="141" t="s">
        <v>4230</v>
      </c>
      <c r="I2974" s="142"/>
      <c r="L2974" s="32"/>
      <c r="M2974" s="143"/>
      <c r="T2974" s="53"/>
      <c r="AT2974" s="17" t="s">
        <v>174</v>
      </c>
      <c r="AU2974" s="17" t="s">
        <v>84</v>
      </c>
    </row>
    <row r="2975" spans="2:65" s="12" customFormat="1" ht="20.399999999999999">
      <c r="B2975" s="144"/>
      <c r="D2975" s="145" t="s">
        <v>176</v>
      </c>
      <c r="E2975" s="146" t="s">
        <v>19</v>
      </c>
      <c r="F2975" s="147" t="s">
        <v>4231</v>
      </c>
      <c r="H2975" s="146" t="s">
        <v>19</v>
      </c>
      <c r="I2975" s="148"/>
      <c r="L2975" s="144"/>
      <c r="M2975" s="149"/>
      <c r="T2975" s="150"/>
      <c r="AT2975" s="146" t="s">
        <v>176</v>
      </c>
      <c r="AU2975" s="146" t="s">
        <v>84</v>
      </c>
      <c r="AV2975" s="12" t="s">
        <v>14</v>
      </c>
      <c r="AW2975" s="12" t="s">
        <v>37</v>
      </c>
      <c r="AX2975" s="12" t="s">
        <v>75</v>
      </c>
      <c r="AY2975" s="146" t="s">
        <v>165</v>
      </c>
    </row>
    <row r="2976" spans="2:65" s="13" customFormat="1">
      <c r="B2976" s="151"/>
      <c r="D2976" s="145" t="s">
        <v>176</v>
      </c>
      <c r="E2976" s="152" t="s">
        <v>19</v>
      </c>
      <c r="F2976" s="153" t="s">
        <v>4232</v>
      </c>
      <c r="H2976" s="154">
        <v>42.2</v>
      </c>
      <c r="I2976" s="155"/>
      <c r="L2976" s="151"/>
      <c r="M2976" s="156"/>
      <c r="T2976" s="157"/>
      <c r="AT2976" s="152" t="s">
        <v>176</v>
      </c>
      <c r="AU2976" s="152" t="s">
        <v>84</v>
      </c>
      <c r="AV2976" s="13" t="s">
        <v>84</v>
      </c>
      <c r="AW2976" s="13" t="s">
        <v>37</v>
      </c>
      <c r="AX2976" s="13" t="s">
        <v>75</v>
      </c>
      <c r="AY2976" s="152" t="s">
        <v>165</v>
      </c>
    </row>
    <row r="2977" spans="2:65" s="12" customFormat="1">
      <c r="B2977" s="144"/>
      <c r="D2977" s="145" t="s">
        <v>176</v>
      </c>
      <c r="E2977" s="146" t="s">
        <v>19</v>
      </c>
      <c r="F2977" s="147" t="s">
        <v>4233</v>
      </c>
      <c r="H2977" s="146" t="s">
        <v>19</v>
      </c>
      <c r="I2977" s="148"/>
      <c r="L2977" s="144"/>
      <c r="M2977" s="149"/>
      <c r="T2977" s="150"/>
      <c r="AT2977" s="146" t="s">
        <v>176</v>
      </c>
      <c r="AU2977" s="146" t="s">
        <v>84</v>
      </c>
      <c r="AV2977" s="12" t="s">
        <v>14</v>
      </c>
      <c r="AW2977" s="12" t="s">
        <v>37</v>
      </c>
      <c r="AX2977" s="12" t="s">
        <v>75</v>
      </c>
      <c r="AY2977" s="146" t="s">
        <v>165</v>
      </c>
    </row>
    <row r="2978" spans="2:65" s="13" customFormat="1">
      <c r="B2978" s="151"/>
      <c r="D2978" s="145" t="s">
        <v>176</v>
      </c>
      <c r="E2978" s="152" t="s">
        <v>19</v>
      </c>
      <c r="F2978" s="153" t="s">
        <v>4234</v>
      </c>
      <c r="H2978" s="154">
        <v>405.84</v>
      </c>
      <c r="I2978" s="155"/>
      <c r="L2978" s="151"/>
      <c r="M2978" s="156"/>
      <c r="T2978" s="157"/>
      <c r="AT2978" s="152" t="s">
        <v>176</v>
      </c>
      <c r="AU2978" s="152" t="s">
        <v>84</v>
      </c>
      <c r="AV2978" s="13" t="s">
        <v>84</v>
      </c>
      <c r="AW2978" s="13" t="s">
        <v>37</v>
      </c>
      <c r="AX2978" s="13" t="s">
        <v>75</v>
      </c>
      <c r="AY2978" s="152" t="s">
        <v>165</v>
      </c>
    </row>
    <row r="2979" spans="2:65" s="12" customFormat="1">
      <c r="B2979" s="144"/>
      <c r="D2979" s="145" t="s">
        <v>176</v>
      </c>
      <c r="E2979" s="146" t="s">
        <v>19</v>
      </c>
      <c r="F2979" s="147" t="s">
        <v>4235</v>
      </c>
      <c r="H2979" s="146" t="s">
        <v>19</v>
      </c>
      <c r="I2979" s="148"/>
      <c r="L2979" s="144"/>
      <c r="M2979" s="149"/>
      <c r="T2979" s="150"/>
      <c r="AT2979" s="146" t="s">
        <v>176</v>
      </c>
      <c r="AU2979" s="146" t="s">
        <v>84</v>
      </c>
      <c r="AV2979" s="12" t="s">
        <v>14</v>
      </c>
      <c r="AW2979" s="12" t="s">
        <v>37</v>
      </c>
      <c r="AX2979" s="12" t="s">
        <v>75</v>
      </c>
      <c r="AY2979" s="146" t="s">
        <v>165</v>
      </c>
    </row>
    <row r="2980" spans="2:65" s="13" customFormat="1">
      <c r="B2980" s="151"/>
      <c r="D2980" s="145" t="s">
        <v>176</v>
      </c>
      <c r="E2980" s="152" t="s">
        <v>19</v>
      </c>
      <c r="F2980" s="153" t="s">
        <v>4236</v>
      </c>
      <c r="H2980" s="154">
        <v>198.69</v>
      </c>
      <c r="I2980" s="155"/>
      <c r="L2980" s="151"/>
      <c r="M2980" s="156"/>
      <c r="T2980" s="157"/>
      <c r="AT2980" s="152" t="s">
        <v>176</v>
      </c>
      <c r="AU2980" s="152" t="s">
        <v>84</v>
      </c>
      <c r="AV2980" s="13" t="s">
        <v>84</v>
      </c>
      <c r="AW2980" s="13" t="s">
        <v>37</v>
      </c>
      <c r="AX2980" s="13" t="s">
        <v>75</v>
      </c>
      <c r="AY2980" s="152" t="s">
        <v>165</v>
      </c>
    </row>
    <row r="2981" spans="2:65" s="14" customFormat="1">
      <c r="B2981" s="158"/>
      <c r="D2981" s="145" t="s">
        <v>176</v>
      </c>
      <c r="E2981" s="159" t="s">
        <v>19</v>
      </c>
      <c r="F2981" s="160" t="s">
        <v>179</v>
      </c>
      <c r="H2981" s="161">
        <v>646.73</v>
      </c>
      <c r="I2981" s="162"/>
      <c r="L2981" s="158"/>
      <c r="M2981" s="163"/>
      <c r="T2981" s="164"/>
      <c r="AT2981" s="159" t="s">
        <v>176</v>
      </c>
      <c r="AU2981" s="159" t="s">
        <v>84</v>
      </c>
      <c r="AV2981" s="14" t="s">
        <v>172</v>
      </c>
      <c r="AW2981" s="14" t="s">
        <v>37</v>
      </c>
      <c r="AX2981" s="14" t="s">
        <v>14</v>
      </c>
      <c r="AY2981" s="159" t="s">
        <v>165</v>
      </c>
    </row>
    <row r="2982" spans="2:65" s="1" customFormat="1" ht="24.15" customHeight="1">
      <c r="B2982" s="32"/>
      <c r="C2982" s="165" t="s">
        <v>3923</v>
      </c>
      <c r="D2982" s="165" t="s">
        <v>349</v>
      </c>
      <c r="E2982" s="166" t="s">
        <v>4237</v>
      </c>
      <c r="F2982" s="167" t="s">
        <v>4238</v>
      </c>
      <c r="G2982" s="168" t="s">
        <v>307</v>
      </c>
      <c r="H2982" s="169">
        <v>0.42599999999999999</v>
      </c>
      <c r="I2982" s="170"/>
      <c r="J2982" s="171">
        <f>ROUND(I2982*H2982,2)</f>
        <v>0</v>
      </c>
      <c r="K2982" s="167" t="s">
        <v>171</v>
      </c>
      <c r="L2982" s="172"/>
      <c r="M2982" s="173" t="s">
        <v>19</v>
      </c>
      <c r="N2982" s="174" t="s">
        <v>46</v>
      </c>
      <c r="P2982" s="136">
        <f>O2982*H2982</f>
        <v>0</v>
      </c>
      <c r="Q2982" s="136">
        <v>1</v>
      </c>
      <c r="R2982" s="136">
        <f>Q2982*H2982</f>
        <v>0.42599999999999999</v>
      </c>
      <c r="S2982" s="136">
        <v>0</v>
      </c>
      <c r="T2982" s="137">
        <f>S2982*H2982</f>
        <v>0</v>
      </c>
      <c r="AR2982" s="138" t="s">
        <v>380</v>
      </c>
      <c r="AT2982" s="138" t="s">
        <v>349</v>
      </c>
      <c r="AU2982" s="138" t="s">
        <v>84</v>
      </c>
      <c r="AY2982" s="17" t="s">
        <v>165</v>
      </c>
      <c r="BE2982" s="139">
        <f>IF(N2982="základní",J2982,0)</f>
        <v>0</v>
      </c>
      <c r="BF2982" s="139">
        <f>IF(N2982="snížená",J2982,0)</f>
        <v>0</v>
      </c>
      <c r="BG2982" s="139">
        <f>IF(N2982="zákl. přenesená",J2982,0)</f>
        <v>0</v>
      </c>
      <c r="BH2982" s="139">
        <f>IF(N2982="sníž. přenesená",J2982,0)</f>
        <v>0</v>
      </c>
      <c r="BI2982" s="139">
        <f>IF(N2982="nulová",J2982,0)</f>
        <v>0</v>
      </c>
      <c r="BJ2982" s="17" t="s">
        <v>14</v>
      </c>
      <c r="BK2982" s="139">
        <f>ROUND(I2982*H2982,2)</f>
        <v>0</v>
      </c>
      <c r="BL2982" s="17" t="s">
        <v>277</v>
      </c>
      <c r="BM2982" s="138" t="s">
        <v>4239</v>
      </c>
    </row>
    <row r="2983" spans="2:65" s="13" customFormat="1">
      <c r="B2983" s="151"/>
      <c r="D2983" s="145" t="s">
        <v>176</v>
      </c>
      <c r="F2983" s="153" t="s">
        <v>4240</v>
      </c>
      <c r="H2983" s="154">
        <v>0.42599999999999999</v>
      </c>
      <c r="I2983" s="155"/>
      <c r="L2983" s="151"/>
      <c r="M2983" s="156"/>
      <c r="T2983" s="157"/>
      <c r="AT2983" s="152" t="s">
        <v>176</v>
      </c>
      <c r="AU2983" s="152" t="s">
        <v>84</v>
      </c>
      <c r="AV2983" s="13" t="s">
        <v>84</v>
      </c>
      <c r="AW2983" s="13" t="s">
        <v>4</v>
      </c>
      <c r="AX2983" s="13" t="s">
        <v>14</v>
      </c>
      <c r="AY2983" s="152" t="s">
        <v>165</v>
      </c>
    </row>
    <row r="2984" spans="2:65" s="1" customFormat="1" ht="24.15" customHeight="1">
      <c r="B2984" s="32"/>
      <c r="C2984" s="165" t="s">
        <v>4072</v>
      </c>
      <c r="D2984" s="165" t="s">
        <v>349</v>
      </c>
      <c r="E2984" s="166" t="s">
        <v>4241</v>
      </c>
      <c r="F2984" s="167" t="s">
        <v>4242</v>
      </c>
      <c r="G2984" s="168" t="s">
        <v>307</v>
      </c>
      <c r="H2984" s="169">
        <v>0.20899999999999999</v>
      </c>
      <c r="I2984" s="170"/>
      <c r="J2984" s="171">
        <f>ROUND(I2984*H2984,2)</f>
        <v>0</v>
      </c>
      <c r="K2984" s="167" t="s">
        <v>171</v>
      </c>
      <c r="L2984" s="172"/>
      <c r="M2984" s="173" t="s">
        <v>19</v>
      </c>
      <c r="N2984" s="174" t="s">
        <v>46</v>
      </c>
      <c r="P2984" s="136">
        <f>O2984*H2984</f>
        <v>0</v>
      </c>
      <c r="Q2984" s="136">
        <v>1</v>
      </c>
      <c r="R2984" s="136">
        <f>Q2984*H2984</f>
        <v>0.20899999999999999</v>
      </c>
      <c r="S2984" s="136">
        <v>0</v>
      </c>
      <c r="T2984" s="137">
        <f>S2984*H2984</f>
        <v>0</v>
      </c>
      <c r="AR2984" s="138" t="s">
        <v>380</v>
      </c>
      <c r="AT2984" s="138" t="s">
        <v>349</v>
      </c>
      <c r="AU2984" s="138" t="s">
        <v>84</v>
      </c>
      <c r="AY2984" s="17" t="s">
        <v>165</v>
      </c>
      <c r="BE2984" s="139">
        <f>IF(N2984="základní",J2984,0)</f>
        <v>0</v>
      </c>
      <c r="BF2984" s="139">
        <f>IF(N2984="snížená",J2984,0)</f>
        <v>0</v>
      </c>
      <c r="BG2984" s="139">
        <f>IF(N2984="zákl. přenesená",J2984,0)</f>
        <v>0</v>
      </c>
      <c r="BH2984" s="139">
        <f>IF(N2984="sníž. přenesená",J2984,0)</f>
        <v>0</v>
      </c>
      <c r="BI2984" s="139">
        <f>IF(N2984="nulová",J2984,0)</f>
        <v>0</v>
      </c>
      <c r="BJ2984" s="17" t="s">
        <v>14</v>
      </c>
      <c r="BK2984" s="139">
        <f>ROUND(I2984*H2984,2)</f>
        <v>0</v>
      </c>
      <c r="BL2984" s="17" t="s">
        <v>277</v>
      </c>
      <c r="BM2984" s="138" t="s">
        <v>4243</v>
      </c>
    </row>
    <row r="2985" spans="2:65" s="13" customFormat="1">
      <c r="B2985" s="151"/>
      <c r="D2985" s="145" t="s">
        <v>176</v>
      </c>
      <c r="E2985" s="152" t="s">
        <v>19</v>
      </c>
      <c r="F2985" s="153" t="s">
        <v>4236</v>
      </c>
      <c r="H2985" s="154">
        <v>198.69</v>
      </c>
      <c r="I2985" s="155"/>
      <c r="L2985" s="151"/>
      <c r="M2985" s="156"/>
      <c r="T2985" s="157"/>
      <c r="AT2985" s="152" t="s">
        <v>176</v>
      </c>
      <c r="AU2985" s="152" t="s">
        <v>84</v>
      </c>
      <c r="AV2985" s="13" t="s">
        <v>84</v>
      </c>
      <c r="AW2985" s="13" t="s">
        <v>37</v>
      </c>
      <c r="AX2985" s="13" t="s">
        <v>75</v>
      </c>
      <c r="AY2985" s="152" t="s">
        <v>165</v>
      </c>
    </row>
    <row r="2986" spans="2:65" s="14" customFormat="1">
      <c r="B2986" s="158"/>
      <c r="D2986" s="145" t="s">
        <v>176</v>
      </c>
      <c r="E2986" s="159" t="s">
        <v>19</v>
      </c>
      <c r="F2986" s="160" t="s">
        <v>179</v>
      </c>
      <c r="H2986" s="161">
        <v>198.69</v>
      </c>
      <c r="I2986" s="162"/>
      <c r="L2986" s="158"/>
      <c r="M2986" s="163"/>
      <c r="T2986" s="164"/>
      <c r="AT2986" s="159" t="s">
        <v>176</v>
      </c>
      <c r="AU2986" s="159" t="s">
        <v>84</v>
      </c>
      <c r="AV2986" s="14" t="s">
        <v>172</v>
      </c>
      <c r="AW2986" s="14" t="s">
        <v>37</v>
      </c>
      <c r="AX2986" s="14" t="s">
        <v>14</v>
      </c>
      <c r="AY2986" s="159" t="s">
        <v>165</v>
      </c>
    </row>
    <row r="2987" spans="2:65" s="13" customFormat="1">
      <c r="B2987" s="151"/>
      <c r="D2987" s="145" t="s">
        <v>176</v>
      </c>
      <c r="F2987" s="153" t="s">
        <v>4244</v>
      </c>
      <c r="H2987" s="154">
        <v>0.20899999999999999</v>
      </c>
      <c r="I2987" s="155"/>
      <c r="L2987" s="151"/>
      <c r="M2987" s="156"/>
      <c r="T2987" s="157"/>
      <c r="AT2987" s="152" t="s">
        <v>176</v>
      </c>
      <c r="AU2987" s="152" t="s">
        <v>84</v>
      </c>
      <c r="AV2987" s="13" t="s">
        <v>84</v>
      </c>
      <c r="AW2987" s="13" t="s">
        <v>4</v>
      </c>
      <c r="AX2987" s="13" t="s">
        <v>14</v>
      </c>
      <c r="AY2987" s="152" t="s">
        <v>165</v>
      </c>
    </row>
    <row r="2988" spans="2:65" s="1" customFormat="1" ht="21.75" customHeight="1">
      <c r="B2988" s="32"/>
      <c r="C2988" s="165" t="s">
        <v>4245</v>
      </c>
      <c r="D2988" s="165" t="s">
        <v>349</v>
      </c>
      <c r="E2988" s="166" t="s">
        <v>4219</v>
      </c>
      <c r="F2988" s="167" t="s">
        <v>4220</v>
      </c>
      <c r="G2988" s="168" t="s">
        <v>307</v>
      </c>
      <c r="H2988" s="169">
        <v>4.3999999999999997E-2</v>
      </c>
      <c r="I2988" s="170"/>
      <c r="J2988" s="171">
        <f>ROUND(I2988*H2988,2)</f>
        <v>0</v>
      </c>
      <c r="K2988" s="167" t="s">
        <v>19</v>
      </c>
      <c r="L2988" s="172"/>
      <c r="M2988" s="173" t="s">
        <v>19</v>
      </c>
      <c r="N2988" s="174" t="s">
        <v>46</v>
      </c>
      <c r="P2988" s="136">
        <f>O2988*H2988</f>
        <v>0</v>
      </c>
      <c r="Q2988" s="136">
        <v>1</v>
      </c>
      <c r="R2988" s="136">
        <f>Q2988*H2988</f>
        <v>4.3999999999999997E-2</v>
      </c>
      <c r="S2988" s="136">
        <v>0</v>
      </c>
      <c r="T2988" s="137">
        <f>S2988*H2988</f>
        <v>0</v>
      </c>
      <c r="AR2988" s="138" t="s">
        <v>380</v>
      </c>
      <c r="AT2988" s="138" t="s">
        <v>349</v>
      </c>
      <c r="AU2988" s="138" t="s">
        <v>84</v>
      </c>
      <c r="AY2988" s="17" t="s">
        <v>165</v>
      </c>
      <c r="BE2988" s="139">
        <f>IF(N2988="základní",J2988,0)</f>
        <v>0</v>
      </c>
      <c r="BF2988" s="139">
        <f>IF(N2988="snížená",J2988,0)</f>
        <v>0</v>
      </c>
      <c r="BG2988" s="139">
        <f>IF(N2988="zákl. přenesená",J2988,0)</f>
        <v>0</v>
      </c>
      <c r="BH2988" s="139">
        <f>IF(N2988="sníž. přenesená",J2988,0)</f>
        <v>0</v>
      </c>
      <c r="BI2988" s="139">
        <f>IF(N2988="nulová",J2988,0)</f>
        <v>0</v>
      </c>
      <c r="BJ2988" s="17" t="s">
        <v>14</v>
      </c>
      <c r="BK2988" s="139">
        <f>ROUND(I2988*H2988,2)</f>
        <v>0</v>
      </c>
      <c r="BL2988" s="17" t="s">
        <v>277</v>
      </c>
      <c r="BM2988" s="138" t="s">
        <v>4246</v>
      </c>
    </row>
    <row r="2989" spans="2:65" s="13" customFormat="1">
      <c r="B2989" s="151"/>
      <c r="D2989" s="145" t="s">
        <v>176</v>
      </c>
      <c r="F2989" s="153" t="s">
        <v>4247</v>
      </c>
      <c r="H2989" s="154">
        <v>4.3999999999999997E-2</v>
      </c>
      <c r="I2989" s="155"/>
      <c r="L2989" s="151"/>
      <c r="M2989" s="156"/>
      <c r="T2989" s="157"/>
      <c r="AT2989" s="152" t="s">
        <v>176</v>
      </c>
      <c r="AU2989" s="152" t="s">
        <v>84</v>
      </c>
      <c r="AV2989" s="13" t="s">
        <v>84</v>
      </c>
      <c r="AW2989" s="13" t="s">
        <v>4</v>
      </c>
      <c r="AX2989" s="13" t="s">
        <v>14</v>
      </c>
      <c r="AY2989" s="152" t="s">
        <v>165</v>
      </c>
    </row>
    <row r="2990" spans="2:65" s="1" customFormat="1" ht="24.15" customHeight="1">
      <c r="B2990" s="32"/>
      <c r="C2990" s="127" t="s">
        <v>4248</v>
      </c>
      <c r="D2990" s="127" t="s">
        <v>167</v>
      </c>
      <c r="E2990" s="128" t="s">
        <v>4249</v>
      </c>
      <c r="F2990" s="129" t="s">
        <v>4250</v>
      </c>
      <c r="G2990" s="130" t="s">
        <v>1991</v>
      </c>
      <c r="H2990" s="131">
        <v>854.77599999999995</v>
      </c>
      <c r="I2990" s="132"/>
      <c r="J2990" s="133">
        <f>ROUND(I2990*H2990,2)</f>
        <v>0</v>
      </c>
      <c r="K2990" s="129" t="s">
        <v>171</v>
      </c>
      <c r="L2990" s="32"/>
      <c r="M2990" s="134" t="s">
        <v>19</v>
      </c>
      <c r="N2990" s="135" t="s">
        <v>46</v>
      </c>
      <c r="P2990" s="136">
        <f>O2990*H2990</f>
        <v>0</v>
      </c>
      <c r="Q2990" s="136">
        <v>5.0000000000000002E-5</v>
      </c>
      <c r="R2990" s="136">
        <f>Q2990*H2990</f>
        <v>4.27388E-2</v>
      </c>
      <c r="S2990" s="136">
        <v>0</v>
      </c>
      <c r="T2990" s="137">
        <f>S2990*H2990</f>
        <v>0</v>
      </c>
      <c r="AR2990" s="138" t="s">
        <v>277</v>
      </c>
      <c r="AT2990" s="138" t="s">
        <v>167</v>
      </c>
      <c r="AU2990" s="138" t="s">
        <v>84</v>
      </c>
      <c r="AY2990" s="17" t="s">
        <v>165</v>
      </c>
      <c r="BE2990" s="139">
        <f>IF(N2990="základní",J2990,0)</f>
        <v>0</v>
      </c>
      <c r="BF2990" s="139">
        <f>IF(N2990="snížená",J2990,0)</f>
        <v>0</v>
      </c>
      <c r="BG2990" s="139">
        <f>IF(N2990="zákl. přenesená",J2990,0)</f>
        <v>0</v>
      </c>
      <c r="BH2990" s="139">
        <f>IF(N2990="sníž. přenesená",J2990,0)</f>
        <v>0</v>
      </c>
      <c r="BI2990" s="139">
        <f>IF(N2990="nulová",J2990,0)</f>
        <v>0</v>
      </c>
      <c r="BJ2990" s="17" t="s">
        <v>14</v>
      </c>
      <c r="BK2990" s="139">
        <f>ROUND(I2990*H2990,2)</f>
        <v>0</v>
      </c>
      <c r="BL2990" s="17" t="s">
        <v>277</v>
      </c>
      <c r="BM2990" s="138" t="s">
        <v>4251</v>
      </c>
    </row>
    <row r="2991" spans="2:65" s="1" customFormat="1">
      <c r="B2991" s="32"/>
      <c r="D2991" s="140" t="s">
        <v>174</v>
      </c>
      <c r="F2991" s="141" t="s">
        <v>4252</v>
      </c>
      <c r="I2991" s="142"/>
      <c r="L2991" s="32"/>
      <c r="M2991" s="143"/>
      <c r="T2991" s="53"/>
      <c r="AT2991" s="17" t="s">
        <v>174</v>
      </c>
      <c r="AU2991" s="17" t="s">
        <v>84</v>
      </c>
    </row>
    <row r="2992" spans="2:65" s="12" customFormat="1">
      <c r="B2992" s="144"/>
      <c r="D2992" s="145" t="s">
        <v>176</v>
      </c>
      <c r="E2992" s="146" t="s">
        <v>19</v>
      </c>
      <c r="F2992" s="147" t="s">
        <v>4253</v>
      </c>
      <c r="H2992" s="146" t="s">
        <v>19</v>
      </c>
      <c r="I2992" s="148"/>
      <c r="L2992" s="144"/>
      <c r="M2992" s="149"/>
      <c r="T2992" s="150"/>
      <c r="AT2992" s="146" t="s">
        <v>176</v>
      </c>
      <c r="AU2992" s="146" t="s">
        <v>84</v>
      </c>
      <c r="AV2992" s="12" t="s">
        <v>14</v>
      </c>
      <c r="AW2992" s="12" t="s">
        <v>37</v>
      </c>
      <c r="AX2992" s="12" t="s">
        <v>75</v>
      </c>
      <c r="AY2992" s="146" t="s">
        <v>165</v>
      </c>
    </row>
    <row r="2993" spans="2:65" s="13" customFormat="1">
      <c r="B2993" s="151"/>
      <c r="D2993" s="145" t="s">
        <v>176</v>
      </c>
      <c r="E2993" s="152" t="s">
        <v>19</v>
      </c>
      <c r="F2993" s="153" t="s">
        <v>4254</v>
      </c>
      <c r="H2993" s="154">
        <v>583.20000000000005</v>
      </c>
      <c r="I2993" s="155"/>
      <c r="L2993" s="151"/>
      <c r="M2993" s="156"/>
      <c r="T2993" s="157"/>
      <c r="AT2993" s="152" t="s">
        <v>176</v>
      </c>
      <c r="AU2993" s="152" t="s">
        <v>84</v>
      </c>
      <c r="AV2993" s="13" t="s">
        <v>84</v>
      </c>
      <c r="AW2993" s="13" t="s">
        <v>37</v>
      </c>
      <c r="AX2993" s="13" t="s">
        <v>75</v>
      </c>
      <c r="AY2993" s="152" t="s">
        <v>165</v>
      </c>
    </row>
    <row r="2994" spans="2:65" s="12" customFormat="1">
      <c r="B2994" s="144"/>
      <c r="D2994" s="145" t="s">
        <v>176</v>
      </c>
      <c r="E2994" s="146" t="s">
        <v>19</v>
      </c>
      <c r="F2994" s="147" t="s">
        <v>4255</v>
      </c>
      <c r="H2994" s="146" t="s">
        <v>19</v>
      </c>
      <c r="I2994" s="148"/>
      <c r="L2994" s="144"/>
      <c r="M2994" s="149"/>
      <c r="T2994" s="150"/>
      <c r="AT2994" s="146" t="s">
        <v>176</v>
      </c>
      <c r="AU2994" s="146" t="s">
        <v>84</v>
      </c>
      <c r="AV2994" s="12" t="s">
        <v>14</v>
      </c>
      <c r="AW2994" s="12" t="s">
        <v>37</v>
      </c>
      <c r="AX2994" s="12" t="s">
        <v>75</v>
      </c>
      <c r="AY2994" s="146" t="s">
        <v>165</v>
      </c>
    </row>
    <row r="2995" spans="2:65" s="13" customFormat="1">
      <c r="B2995" s="151"/>
      <c r="D2995" s="145" t="s">
        <v>176</v>
      </c>
      <c r="E2995" s="152" t="s">
        <v>19</v>
      </c>
      <c r="F2995" s="153" t="s">
        <v>4256</v>
      </c>
      <c r="H2995" s="154">
        <v>82.055999999999997</v>
      </c>
      <c r="I2995" s="155"/>
      <c r="L2995" s="151"/>
      <c r="M2995" s="156"/>
      <c r="T2995" s="157"/>
      <c r="AT2995" s="152" t="s">
        <v>176</v>
      </c>
      <c r="AU2995" s="152" t="s">
        <v>84</v>
      </c>
      <c r="AV2995" s="13" t="s">
        <v>84</v>
      </c>
      <c r="AW2995" s="13" t="s">
        <v>37</v>
      </c>
      <c r="AX2995" s="13" t="s">
        <v>75</v>
      </c>
      <c r="AY2995" s="152" t="s">
        <v>165</v>
      </c>
    </row>
    <row r="2996" spans="2:65" s="12" customFormat="1">
      <c r="B2996" s="144"/>
      <c r="D2996" s="145" t="s">
        <v>176</v>
      </c>
      <c r="E2996" s="146" t="s">
        <v>19</v>
      </c>
      <c r="F2996" s="147" t="s">
        <v>4257</v>
      </c>
      <c r="H2996" s="146" t="s">
        <v>19</v>
      </c>
      <c r="I2996" s="148"/>
      <c r="L2996" s="144"/>
      <c r="M2996" s="149"/>
      <c r="T2996" s="150"/>
      <c r="AT2996" s="146" t="s">
        <v>176</v>
      </c>
      <c r="AU2996" s="146" t="s">
        <v>84</v>
      </c>
      <c r="AV2996" s="12" t="s">
        <v>14</v>
      </c>
      <c r="AW2996" s="12" t="s">
        <v>37</v>
      </c>
      <c r="AX2996" s="12" t="s">
        <v>75</v>
      </c>
      <c r="AY2996" s="146" t="s">
        <v>165</v>
      </c>
    </row>
    <row r="2997" spans="2:65" s="13" customFormat="1">
      <c r="B2997" s="151"/>
      <c r="D2997" s="145" t="s">
        <v>176</v>
      </c>
      <c r="E2997" s="152" t="s">
        <v>19</v>
      </c>
      <c r="F2997" s="153" t="s">
        <v>4258</v>
      </c>
      <c r="H2997" s="154">
        <v>91.52</v>
      </c>
      <c r="I2997" s="155"/>
      <c r="L2997" s="151"/>
      <c r="M2997" s="156"/>
      <c r="T2997" s="157"/>
      <c r="AT2997" s="152" t="s">
        <v>176</v>
      </c>
      <c r="AU2997" s="152" t="s">
        <v>84</v>
      </c>
      <c r="AV2997" s="13" t="s">
        <v>84</v>
      </c>
      <c r="AW2997" s="13" t="s">
        <v>37</v>
      </c>
      <c r="AX2997" s="13" t="s">
        <v>75</v>
      </c>
      <c r="AY2997" s="152" t="s">
        <v>165</v>
      </c>
    </row>
    <row r="2998" spans="2:65" s="12" customFormat="1">
      <c r="B2998" s="144"/>
      <c r="D2998" s="145" t="s">
        <v>176</v>
      </c>
      <c r="E2998" s="146" t="s">
        <v>19</v>
      </c>
      <c r="F2998" s="147" t="s">
        <v>4259</v>
      </c>
      <c r="H2998" s="146" t="s">
        <v>19</v>
      </c>
      <c r="I2998" s="148"/>
      <c r="L2998" s="144"/>
      <c r="M2998" s="149"/>
      <c r="T2998" s="150"/>
      <c r="AT2998" s="146" t="s">
        <v>176</v>
      </c>
      <c r="AU2998" s="146" t="s">
        <v>84</v>
      </c>
      <c r="AV2998" s="12" t="s">
        <v>14</v>
      </c>
      <c r="AW2998" s="12" t="s">
        <v>37</v>
      </c>
      <c r="AX2998" s="12" t="s">
        <v>75</v>
      </c>
      <c r="AY2998" s="146" t="s">
        <v>165</v>
      </c>
    </row>
    <row r="2999" spans="2:65" s="13" customFormat="1">
      <c r="B2999" s="151"/>
      <c r="D2999" s="145" t="s">
        <v>176</v>
      </c>
      <c r="E2999" s="152" t="s">
        <v>19</v>
      </c>
      <c r="F2999" s="153" t="s">
        <v>4260</v>
      </c>
      <c r="H2999" s="154">
        <v>98</v>
      </c>
      <c r="I2999" s="155"/>
      <c r="L2999" s="151"/>
      <c r="M2999" s="156"/>
      <c r="T2999" s="157"/>
      <c r="AT2999" s="152" t="s">
        <v>176</v>
      </c>
      <c r="AU2999" s="152" t="s">
        <v>84</v>
      </c>
      <c r="AV2999" s="13" t="s">
        <v>84</v>
      </c>
      <c r="AW2999" s="13" t="s">
        <v>37</v>
      </c>
      <c r="AX2999" s="13" t="s">
        <v>75</v>
      </c>
      <c r="AY2999" s="152" t="s">
        <v>165</v>
      </c>
    </row>
    <row r="3000" spans="2:65" s="14" customFormat="1">
      <c r="B3000" s="158"/>
      <c r="D3000" s="145" t="s">
        <v>176</v>
      </c>
      <c r="E3000" s="159" t="s">
        <v>19</v>
      </c>
      <c r="F3000" s="160" t="s">
        <v>179</v>
      </c>
      <c r="H3000" s="161">
        <v>854.77599999999995</v>
      </c>
      <c r="I3000" s="162"/>
      <c r="L3000" s="158"/>
      <c r="M3000" s="163"/>
      <c r="T3000" s="164"/>
      <c r="AT3000" s="159" t="s">
        <v>176</v>
      </c>
      <c r="AU3000" s="159" t="s">
        <v>84</v>
      </c>
      <c r="AV3000" s="14" t="s">
        <v>172</v>
      </c>
      <c r="AW3000" s="14" t="s">
        <v>37</v>
      </c>
      <c r="AX3000" s="14" t="s">
        <v>14</v>
      </c>
      <c r="AY3000" s="159" t="s">
        <v>165</v>
      </c>
    </row>
    <row r="3001" spans="2:65" s="1" customFormat="1" ht="24.15" customHeight="1">
      <c r="B3001" s="32"/>
      <c r="C3001" s="165" t="s">
        <v>4261</v>
      </c>
      <c r="D3001" s="165" t="s">
        <v>349</v>
      </c>
      <c r="E3001" s="166" t="s">
        <v>4262</v>
      </c>
      <c r="F3001" s="167" t="s">
        <v>4263</v>
      </c>
      <c r="G3001" s="168" t="s">
        <v>307</v>
      </c>
      <c r="H3001" s="169">
        <v>0.69699999999999995</v>
      </c>
      <c r="I3001" s="170"/>
      <c r="J3001" s="171">
        <f>ROUND(I3001*H3001,2)</f>
        <v>0</v>
      </c>
      <c r="K3001" s="167" t="s">
        <v>171</v>
      </c>
      <c r="L3001" s="172"/>
      <c r="M3001" s="173" t="s">
        <v>19</v>
      </c>
      <c r="N3001" s="174" t="s">
        <v>46</v>
      </c>
      <c r="P3001" s="136">
        <f>O3001*H3001</f>
        <v>0</v>
      </c>
      <c r="Q3001" s="136">
        <v>1</v>
      </c>
      <c r="R3001" s="136">
        <f>Q3001*H3001</f>
        <v>0.69699999999999995</v>
      </c>
      <c r="S3001" s="136">
        <v>0</v>
      </c>
      <c r="T3001" s="137">
        <f>S3001*H3001</f>
        <v>0</v>
      </c>
      <c r="AR3001" s="138" t="s">
        <v>380</v>
      </c>
      <c r="AT3001" s="138" t="s">
        <v>349</v>
      </c>
      <c r="AU3001" s="138" t="s">
        <v>84</v>
      </c>
      <c r="AY3001" s="17" t="s">
        <v>165</v>
      </c>
      <c r="BE3001" s="139">
        <f>IF(N3001="základní",J3001,0)</f>
        <v>0</v>
      </c>
      <c r="BF3001" s="139">
        <f>IF(N3001="snížená",J3001,0)</f>
        <v>0</v>
      </c>
      <c r="BG3001" s="139">
        <f>IF(N3001="zákl. přenesená",J3001,0)</f>
        <v>0</v>
      </c>
      <c r="BH3001" s="139">
        <f>IF(N3001="sníž. přenesená",J3001,0)</f>
        <v>0</v>
      </c>
      <c r="BI3001" s="139">
        <f>IF(N3001="nulová",J3001,0)</f>
        <v>0</v>
      </c>
      <c r="BJ3001" s="17" t="s">
        <v>14</v>
      </c>
      <c r="BK3001" s="139">
        <f>ROUND(I3001*H3001,2)</f>
        <v>0</v>
      </c>
      <c r="BL3001" s="17" t="s">
        <v>277</v>
      </c>
      <c r="BM3001" s="138" t="s">
        <v>4264</v>
      </c>
    </row>
    <row r="3002" spans="2:65" s="13" customFormat="1" ht="20.399999999999999">
      <c r="B3002" s="151"/>
      <c r="D3002" s="145" t="s">
        <v>176</v>
      </c>
      <c r="F3002" s="153" t="s">
        <v>4265</v>
      </c>
      <c r="H3002" s="154">
        <v>0.69699999999999995</v>
      </c>
      <c r="I3002" s="155"/>
      <c r="L3002" s="151"/>
      <c r="M3002" s="156"/>
      <c r="T3002" s="157"/>
      <c r="AT3002" s="152" t="s">
        <v>176</v>
      </c>
      <c r="AU3002" s="152" t="s">
        <v>84</v>
      </c>
      <c r="AV3002" s="13" t="s">
        <v>84</v>
      </c>
      <c r="AW3002" s="13" t="s">
        <v>4</v>
      </c>
      <c r="AX3002" s="13" t="s">
        <v>14</v>
      </c>
      <c r="AY3002" s="152" t="s">
        <v>165</v>
      </c>
    </row>
    <row r="3003" spans="2:65" s="1" customFormat="1" ht="24.15" customHeight="1">
      <c r="B3003" s="32"/>
      <c r="C3003" s="165" t="s">
        <v>4266</v>
      </c>
      <c r="D3003" s="165" t="s">
        <v>349</v>
      </c>
      <c r="E3003" s="166" t="s">
        <v>4267</v>
      </c>
      <c r="F3003" s="167" t="s">
        <v>4268</v>
      </c>
      <c r="G3003" s="168" t="s">
        <v>307</v>
      </c>
      <c r="H3003" s="169">
        <v>5.3999999999999999E-2</v>
      </c>
      <c r="I3003" s="170"/>
      <c r="J3003" s="171">
        <f>ROUND(I3003*H3003,2)</f>
        <v>0</v>
      </c>
      <c r="K3003" s="167" t="s">
        <v>171</v>
      </c>
      <c r="L3003" s="172"/>
      <c r="M3003" s="173" t="s">
        <v>19</v>
      </c>
      <c r="N3003" s="174" t="s">
        <v>46</v>
      </c>
      <c r="P3003" s="136">
        <f>O3003*H3003</f>
        <v>0</v>
      </c>
      <c r="Q3003" s="136">
        <v>1</v>
      </c>
      <c r="R3003" s="136">
        <f>Q3003*H3003</f>
        <v>5.3999999999999999E-2</v>
      </c>
      <c r="S3003" s="136">
        <v>0</v>
      </c>
      <c r="T3003" s="137">
        <f>S3003*H3003</f>
        <v>0</v>
      </c>
      <c r="AR3003" s="138" t="s">
        <v>380</v>
      </c>
      <c r="AT3003" s="138" t="s">
        <v>349</v>
      </c>
      <c r="AU3003" s="138" t="s">
        <v>84</v>
      </c>
      <c r="AY3003" s="17" t="s">
        <v>165</v>
      </c>
      <c r="BE3003" s="139">
        <f>IF(N3003="základní",J3003,0)</f>
        <v>0</v>
      </c>
      <c r="BF3003" s="139">
        <f>IF(N3003="snížená",J3003,0)</f>
        <v>0</v>
      </c>
      <c r="BG3003" s="139">
        <f>IF(N3003="zákl. přenesená",J3003,0)</f>
        <v>0</v>
      </c>
      <c r="BH3003" s="139">
        <f>IF(N3003="sníž. přenesená",J3003,0)</f>
        <v>0</v>
      </c>
      <c r="BI3003" s="139">
        <f>IF(N3003="nulová",J3003,0)</f>
        <v>0</v>
      </c>
      <c r="BJ3003" s="17" t="s">
        <v>14</v>
      </c>
      <c r="BK3003" s="139">
        <f>ROUND(I3003*H3003,2)</f>
        <v>0</v>
      </c>
      <c r="BL3003" s="17" t="s">
        <v>277</v>
      </c>
      <c r="BM3003" s="138" t="s">
        <v>4269</v>
      </c>
    </row>
    <row r="3004" spans="2:65" s="13" customFormat="1" ht="20.399999999999999">
      <c r="B3004" s="151"/>
      <c r="D3004" s="145" t="s">
        <v>176</v>
      </c>
      <c r="F3004" s="153" t="s">
        <v>4270</v>
      </c>
      <c r="H3004" s="154">
        <v>5.3999999999999999E-2</v>
      </c>
      <c r="I3004" s="155"/>
      <c r="L3004" s="151"/>
      <c r="M3004" s="156"/>
      <c r="T3004" s="157"/>
      <c r="AT3004" s="152" t="s">
        <v>176</v>
      </c>
      <c r="AU3004" s="152" t="s">
        <v>84</v>
      </c>
      <c r="AV3004" s="13" t="s">
        <v>84</v>
      </c>
      <c r="AW3004" s="13" t="s">
        <v>4</v>
      </c>
      <c r="AX3004" s="13" t="s">
        <v>14</v>
      </c>
      <c r="AY3004" s="152" t="s">
        <v>165</v>
      </c>
    </row>
    <row r="3005" spans="2:65" s="1" customFormat="1" ht="21.75" customHeight="1">
      <c r="B3005" s="32"/>
      <c r="C3005" s="165" t="s">
        <v>4271</v>
      </c>
      <c r="D3005" s="165" t="s">
        <v>349</v>
      </c>
      <c r="E3005" s="166" t="s">
        <v>4272</v>
      </c>
      <c r="F3005" s="167" t="s">
        <v>4273</v>
      </c>
      <c r="G3005" s="168" t="s">
        <v>307</v>
      </c>
      <c r="H3005" s="169">
        <v>8.5999999999999993E-2</v>
      </c>
      <c r="I3005" s="170"/>
      <c r="J3005" s="171">
        <f>ROUND(I3005*H3005,2)</f>
        <v>0</v>
      </c>
      <c r="K3005" s="167" t="s">
        <v>19</v>
      </c>
      <c r="L3005" s="172"/>
      <c r="M3005" s="173" t="s">
        <v>19</v>
      </c>
      <c r="N3005" s="174" t="s">
        <v>46</v>
      </c>
      <c r="P3005" s="136">
        <f>O3005*H3005</f>
        <v>0</v>
      </c>
      <c r="Q3005" s="136">
        <v>1</v>
      </c>
      <c r="R3005" s="136">
        <f>Q3005*H3005</f>
        <v>8.5999999999999993E-2</v>
      </c>
      <c r="S3005" s="136">
        <v>0</v>
      </c>
      <c r="T3005" s="137">
        <f>S3005*H3005</f>
        <v>0</v>
      </c>
      <c r="AR3005" s="138" t="s">
        <v>380</v>
      </c>
      <c r="AT3005" s="138" t="s">
        <v>349</v>
      </c>
      <c r="AU3005" s="138" t="s">
        <v>84</v>
      </c>
      <c r="AY3005" s="17" t="s">
        <v>165</v>
      </c>
      <c r="BE3005" s="139">
        <f>IF(N3005="základní",J3005,0)</f>
        <v>0</v>
      </c>
      <c r="BF3005" s="139">
        <f>IF(N3005="snížená",J3005,0)</f>
        <v>0</v>
      </c>
      <c r="BG3005" s="139">
        <f>IF(N3005="zákl. přenesená",J3005,0)</f>
        <v>0</v>
      </c>
      <c r="BH3005" s="139">
        <f>IF(N3005="sníž. přenesená",J3005,0)</f>
        <v>0</v>
      </c>
      <c r="BI3005" s="139">
        <f>IF(N3005="nulová",J3005,0)</f>
        <v>0</v>
      </c>
      <c r="BJ3005" s="17" t="s">
        <v>14</v>
      </c>
      <c r="BK3005" s="139">
        <f>ROUND(I3005*H3005,2)</f>
        <v>0</v>
      </c>
      <c r="BL3005" s="17" t="s">
        <v>277</v>
      </c>
      <c r="BM3005" s="138" t="s">
        <v>4274</v>
      </c>
    </row>
    <row r="3006" spans="2:65" s="13" customFormat="1">
      <c r="B3006" s="151"/>
      <c r="D3006" s="145" t="s">
        <v>176</v>
      </c>
      <c r="E3006" s="152" t="s">
        <v>19</v>
      </c>
      <c r="F3006" s="153" t="s">
        <v>4256</v>
      </c>
      <c r="H3006" s="154">
        <v>82.055999999999997</v>
      </c>
      <c r="I3006" s="155"/>
      <c r="L3006" s="151"/>
      <c r="M3006" s="156"/>
      <c r="T3006" s="157"/>
      <c r="AT3006" s="152" t="s">
        <v>176</v>
      </c>
      <c r="AU3006" s="152" t="s">
        <v>84</v>
      </c>
      <c r="AV3006" s="13" t="s">
        <v>84</v>
      </c>
      <c r="AW3006" s="13" t="s">
        <v>37</v>
      </c>
      <c r="AX3006" s="13" t="s">
        <v>14</v>
      </c>
      <c r="AY3006" s="152" t="s">
        <v>165</v>
      </c>
    </row>
    <row r="3007" spans="2:65" s="13" customFormat="1">
      <c r="B3007" s="151"/>
      <c r="D3007" s="145" t="s">
        <v>176</v>
      </c>
      <c r="F3007" s="153" t="s">
        <v>4275</v>
      </c>
      <c r="H3007" s="154">
        <v>8.5999999999999993E-2</v>
      </c>
      <c r="I3007" s="155"/>
      <c r="L3007" s="151"/>
      <c r="M3007" s="156"/>
      <c r="T3007" s="157"/>
      <c r="AT3007" s="152" t="s">
        <v>176</v>
      </c>
      <c r="AU3007" s="152" t="s">
        <v>84</v>
      </c>
      <c r="AV3007" s="13" t="s">
        <v>84</v>
      </c>
      <c r="AW3007" s="13" t="s">
        <v>4</v>
      </c>
      <c r="AX3007" s="13" t="s">
        <v>14</v>
      </c>
      <c r="AY3007" s="152" t="s">
        <v>165</v>
      </c>
    </row>
    <row r="3008" spans="2:65" s="1" customFormat="1" ht="21.75" customHeight="1">
      <c r="B3008" s="32"/>
      <c r="C3008" s="165" t="s">
        <v>4276</v>
      </c>
      <c r="D3008" s="165" t="s">
        <v>349</v>
      </c>
      <c r="E3008" s="166" t="s">
        <v>4277</v>
      </c>
      <c r="F3008" s="167" t="s">
        <v>4278</v>
      </c>
      <c r="G3008" s="168" t="s">
        <v>307</v>
      </c>
      <c r="H3008" s="169">
        <v>3.9E-2</v>
      </c>
      <c r="I3008" s="170"/>
      <c r="J3008" s="171">
        <f>ROUND(I3008*H3008,2)</f>
        <v>0</v>
      </c>
      <c r="K3008" s="167" t="s">
        <v>171</v>
      </c>
      <c r="L3008" s="172"/>
      <c r="M3008" s="173" t="s">
        <v>19</v>
      </c>
      <c r="N3008" s="174" t="s">
        <v>46</v>
      </c>
      <c r="P3008" s="136">
        <f>O3008*H3008</f>
        <v>0</v>
      </c>
      <c r="Q3008" s="136">
        <v>1</v>
      </c>
      <c r="R3008" s="136">
        <f>Q3008*H3008</f>
        <v>3.9E-2</v>
      </c>
      <c r="S3008" s="136">
        <v>0</v>
      </c>
      <c r="T3008" s="137">
        <f>S3008*H3008</f>
        <v>0</v>
      </c>
      <c r="AR3008" s="138" t="s">
        <v>380</v>
      </c>
      <c r="AT3008" s="138" t="s">
        <v>349</v>
      </c>
      <c r="AU3008" s="138" t="s">
        <v>84</v>
      </c>
      <c r="AY3008" s="17" t="s">
        <v>165</v>
      </c>
      <c r="BE3008" s="139">
        <f>IF(N3008="základní",J3008,0)</f>
        <v>0</v>
      </c>
      <c r="BF3008" s="139">
        <f>IF(N3008="snížená",J3008,0)</f>
        <v>0</v>
      </c>
      <c r="BG3008" s="139">
        <f>IF(N3008="zákl. přenesená",J3008,0)</f>
        <v>0</v>
      </c>
      <c r="BH3008" s="139">
        <f>IF(N3008="sníž. přenesená",J3008,0)</f>
        <v>0</v>
      </c>
      <c r="BI3008" s="139">
        <f>IF(N3008="nulová",J3008,0)</f>
        <v>0</v>
      </c>
      <c r="BJ3008" s="17" t="s">
        <v>14</v>
      </c>
      <c r="BK3008" s="139">
        <f>ROUND(I3008*H3008,2)</f>
        <v>0</v>
      </c>
      <c r="BL3008" s="17" t="s">
        <v>277</v>
      </c>
      <c r="BM3008" s="138" t="s">
        <v>4279</v>
      </c>
    </row>
    <row r="3009" spans="2:65" s="12" customFormat="1">
      <c r="B3009" s="144"/>
      <c r="D3009" s="145" t="s">
        <v>176</v>
      </c>
      <c r="E3009" s="146" t="s">
        <v>19</v>
      </c>
      <c r="F3009" s="147" t="s">
        <v>4259</v>
      </c>
      <c r="H3009" s="146" t="s">
        <v>19</v>
      </c>
      <c r="I3009" s="148"/>
      <c r="L3009" s="144"/>
      <c r="M3009" s="149"/>
      <c r="T3009" s="150"/>
      <c r="AT3009" s="146" t="s">
        <v>176</v>
      </c>
      <c r="AU3009" s="146" t="s">
        <v>84</v>
      </c>
      <c r="AV3009" s="12" t="s">
        <v>14</v>
      </c>
      <c r="AW3009" s="12" t="s">
        <v>37</v>
      </c>
      <c r="AX3009" s="12" t="s">
        <v>75</v>
      </c>
      <c r="AY3009" s="146" t="s">
        <v>165</v>
      </c>
    </row>
    <row r="3010" spans="2:65" s="13" customFormat="1">
      <c r="B3010" s="151"/>
      <c r="D3010" s="145" t="s">
        <v>176</v>
      </c>
      <c r="E3010" s="152" t="s">
        <v>19</v>
      </c>
      <c r="F3010" s="153" t="s">
        <v>4280</v>
      </c>
      <c r="H3010" s="154">
        <v>3.6999999999999998E-2</v>
      </c>
      <c r="I3010" s="155"/>
      <c r="L3010" s="151"/>
      <c r="M3010" s="156"/>
      <c r="T3010" s="157"/>
      <c r="AT3010" s="152" t="s">
        <v>176</v>
      </c>
      <c r="AU3010" s="152" t="s">
        <v>84</v>
      </c>
      <c r="AV3010" s="13" t="s">
        <v>84</v>
      </c>
      <c r="AW3010" s="13" t="s">
        <v>37</v>
      </c>
      <c r="AX3010" s="13" t="s">
        <v>75</v>
      </c>
      <c r="AY3010" s="152" t="s">
        <v>165</v>
      </c>
    </row>
    <row r="3011" spans="2:65" s="14" customFormat="1">
      <c r="B3011" s="158"/>
      <c r="D3011" s="145" t="s">
        <v>176</v>
      </c>
      <c r="E3011" s="159" t="s">
        <v>19</v>
      </c>
      <c r="F3011" s="160" t="s">
        <v>179</v>
      </c>
      <c r="H3011" s="161">
        <v>3.6999999999999998E-2</v>
      </c>
      <c r="I3011" s="162"/>
      <c r="L3011" s="158"/>
      <c r="M3011" s="163"/>
      <c r="T3011" s="164"/>
      <c r="AT3011" s="159" t="s">
        <v>176</v>
      </c>
      <c r="AU3011" s="159" t="s">
        <v>84</v>
      </c>
      <c r="AV3011" s="14" t="s">
        <v>172</v>
      </c>
      <c r="AW3011" s="14" t="s">
        <v>37</v>
      </c>
      <c r="AX3011" s="14" t="s">
        <v>14</v>
      </c>
      <c r="AY3011" s="159" t="s">
        <v>165</v>
      </c>
    </row>
    <row r="3012" spans="2:65" s="13" customFormat="1">
      <c r="B3012" s="151"/>
      <c r="D3012" s="145" t="s">
        <v>176</v>
      </c>
      <c r="F3012" s="153" t="s">
        <v>4281</v>
      </c>
      <c r="H3012" s="154">
        <v>3.9E-2</v>
      </c>
      <c r="I3012" s="155"/>
      <c r="L3012" s="151"/>
      <c r="M3012" s="156"/>
      <c r="T3012" s="157"/>
      <c r="AT3012" s="152" t="s">
        <v>176</v>
      </c>
      <c r="AU3012" s="152" t="s">
        <v>84</v>
      </c>
      <c r="AV3012" s="13" t="s">
        <v>84</v>
      </c>
      <c r="AW3012" s="13" t="s">
        <v>4</v>
      </c>
      <c r="AX3012" s="13" t="s">
        <v>14</v>
      </c>
      <c r="AY3012" s="152" t="s">
        <v>165</v>
      </c>
    </row>
    <row r="3013" spans="2:65" s="1" customFormat="1" ht="24.15" customHeight="1">
      <c r="B3013" s="32"/>
      <c r="C3013" s="127" t="s">
        <v>4282</v>
      </c>
      <c r="D3013" s="127" t="s">
        <v>167</v>
      </c>
      <c r="E3013" s="128" t="s">
        <v>4283</v>
      </c>
      <c r="F3013" s="129" t="s">
        <v>4284</v>
      </c>
      <c r="G3013" s="130" t="s">
        <v>1991</v>
      </c>
      <c r="H3013" s="131">
        <v>114.24</v>
      </c>
      <c r="I3013" s="132"/>
      <c r="J3013" s="133">
        <f>ROUND(I3013*H3013,2)</f>
        <v>0</v>
      </c>
      <c r="K3013" s="129" t="s">
        <v>171</v>
      </c>
      <c r="L3013" s="32"/>
      <c r="M3013" s="134" t="s">
        <v>19</v>
      </c>
      <c r="N3013" s="135" t="s">
        <v>46</v>
      </c>
      <c r="P3013" s="136">
        <f>O3013*H3013</f>
        <v>0</v>
      </c>
      <c r="Q3013" s="136">
        <v>5.0000000000000002E-5</v>
      </c>
      <c r="R3013" s="136">
        <f>Q3013*H3013</f>
        <v>5.7120000000000001E-3</v>
      </c>
      <c r="S3013" s="136">
        <v>0</v>
      </c>
      <c r="T3013" s="137">
        <f>S3013*H3013</f>
        <v>0</v>
      </c>
      <c r="AR3013" s="138" t="s">
        <v>277</v>
      </c>
      <c r="AT3013" s="138" t="s">
        <v>167</v>
      </c>
      <c r="AU3013" s="138" t="s">
        <v>84</v>
      </c>
      <c r="AY3013" s="17" t="s">
        <v>165</v>
      </c>
      <c r="BE3013" s="139">
        <f>IF(N3013="základní",J3013,0)</f>
        <v>0</v>
      </c>
      <c r="BF3013" s="139">
        <f>IF(N3013="snížená",J3013,0)</f>
        <v>0</v>
      </c>
      <c r="BG3013" s="139">
        <f>IF(N3013="zákl. přenesená",J3013,0)</f>
        <v>0</v>
      </c>
      <c r="BH3013" s="139">
        <f>IF(N3013="sníž. přenesená",J3013,0)</f>
        <v>0</v>
      </c>
      <c r="BI3013" s="139">
        <f>IF(N3013="nulová",J3013,0)</f>
        <v>0</v>
      </c>
      <c r="BJ3013" s="17" t="s">
        <v>14</v>
      </c>
      <c r="BK3013" s="139">
        <f>ROUND(I3013*H3013,2)</f>
        <v>0</v>
      </c>
      <c r="BL3013" s="17" t="s">
        <v>277</v>
      </c>
      <c r="BM3013" s="138" t="s">
        <v>4285</v>
      </c>
    </row>
    <row r="3014" spans="2:65" s="1" customFormat="1">
      <c r="B3014" s="32"/>
      <c r="D3014" s="140" t="s">
        <v>174</v>
      </c>
      <c r="F3014" s="141" t="s">
        <v>4286</v>
      </c>
      <c r="I3014" s="142"/>
      <c r="L3014" s="32"/>
      <c r="M3014" s="143"/>
      <c r="T3014" s="53"/>
      <c r="AT3014" s="17" t="s">
        <v>174</v>
      </c>
      <c r="AU3014" s="17" t="s">
        <v>84</v>
      </c>
    </row>
    <row r="3015" spans="2:65" s="12" customFormat="1" ht="20.399999999999999">
      <c r="B3015" s="144"/>
      <c r="D3015" s="145" t="s">
        <v>176</v>
      </c>
      <c r="E3015" s="146" t="s">
        <v>19</v>
      </c>
      <c r="F3015" s="147" t="s">
        <v>4287</v>
      </c>
      <c r="H3015" s="146" t="s">
        <v>19</v>
      </c>
      <c r="I3015" s="148"/>
      <c r="L3015" s="144"/>
      <c r="M3015" s="149"/>
      <c r="T3015" s="150"/>
      <c r="AT3015" s="146" t="s">
        <v>176</v>
      </c>
      <c r="AU3015" s="146" t="s">
        <v>84</v>
      </c>
      <c r="AV3015" s="12" t="s">
        <v>14</v>
      </c>
      <c r="AW3015" s="12" t="s">
        <v>37</v>
      </c>
      <c r="AX3015" s="12" t="s">
        <v>75</v>
      </c>
      <c r="AY3015" s="146" t="s">
        <v>165</v>
      </c>
    </row>
    <row r="3016" spans="2:65" s="13" customFormat="1">
      <c r="B3016" s="151"/>
      <c r="D3016" s="145" t="s">
        <v>176</v>
      </c>
      <c r="E3016" s="152" t="s">
        <v>19</v>
      </c>
      <c r="F3016" s="153" t="s">
        <v>4288</v>
      </c>
      <c r="H3016" s="154">
        <v>114.24</v>
      </c>
      <c r="I3016" s="155"/>
      <c r="L3016" s="151"/>
      <c r="M3016" s="156"/>
      <c r="T3016" s="157"/>
      <c r="AT3016" s="152" t="s">
        <v>176</v>
      </c>
      <c r="AU3016" s="152" t="s">
        <v>84</v>
      </c>
      <c r="AV3016" s="13" t="s">
        <v>84</v>
      </c>
      <c r="AW3016" s="13" t="s">
        <v>37</v>
      </c>
      <c r="AX3016" s="13" t="s">
        <v>75</v>
      </c>
      <c r="AY3016" s="152" t="s">
        <v>165</v>
      </c>
    </row>
    <row r="3017" spans="2:65" s="14" customFormat="1">
      <c r="B3017" s="158"/>
      <c r="D3017" s="145" t="s">
        <v>176</v>
      </c>
      <c r="E3017" s="159" t="s">
        <v>19</v>
      </c>
      <c r="F3017" s="160" t="s">
        <v>179</v>
      </c>
      <c r="H3017" s="161">
        <v>114.24</v>
      </c>
      <c r="I3017" s="162"/>
      <c r="L3017" s="158"/>
      <c r="M3017" s="163"/>
      <c r="T3017" s="164"/>
      <c r="AT3017" s="159" t="s">
        <v>176</v>
      </c>
      <c r="AU3017" s="159" t="s">
        <v>84</v>
      </c>
      <c r="AV3017" s="14" t="s">
        <v>172</v>
      </c>
      <c r="AW3017" s="14" t="s">
        <v>37</v>
      </c>
      <c r="AX3017" s="14" t="s">
        <v>14</v>
      </c>
      <c r="AY3017" s="159" t="s">
        <v>165</v>
      </c>
    </row>
    <row r="3018" spans="2:65" s="1" customFormat="1" ht="24.15" customHeight="1">
      <c r="B3018" s="32"/>
      <c r="C3018" s="165" t="s">
        <v>4289</v>
      </c>
      <c r="D3018" s="165" t="s">
        <v>349</v>
      </c>
      <c r="E3018" s="166" t="s">
        <v>4262</v>
      </c>
      <c r="F3018" s="167" t="s">
        <v>4263</v>
      </c>
      <c r="G3018" s="168" t="s">
        <v>307</v>
      </c>
      <c r="H3018" s="169">
        <v>0.12</v>
      </c>
      <c r="I3018" s="170"/>
      <c r="J3018" s="171">
        <f>ROUND(I3018*H3018,2)</f>
        <v>0</v>
      </c>
      <c r="K3018" s="167" t="s">
        <v>171</v>
      </c>
      <c r="L3018" s="172"/>
      <c r="M3018" s="173" t="s">
        <v>19</v>
      </c>
      <c r="N3018" s="174" t="s">
        <v>46</v>
      </c>
      <c r="P3018" s="136">
        <f>O3018*H3018</f>
        <v>0</v>
      </c>
      <c r="Q3018" s="136">
        <v>1</v>
      </c>
      <c r="R3018" s="136">
        <f>Q3018*H3018</f>
        <v>0.12</v>
      </c>
      <c r="S3018" s="136">
        <v>0</v>
      </c>
      <c r="T3018" s="137">
        <f>S3018*H3018</f>
        <v>0</v>
      </c>
      <c r="AR3018" s="138" t="s">
        <v>380</v>
      </c>
      <c r="AT3018" s="138" t="s">
        <v>349</v>
      </c>
      <c r="AU3018" s="138" t="s">
        <v>84</v>
      </c>
      <c r="AY3018" s="17" t="s">
        <v>165</v>
      </c>
      <c r="BE3018" s="139">
        <f>IF(N3018="základní",J3018,0)</f>
        <v>0</v>
      </c>
      <c r="BF3018" s="139">
        <f>IF(N3018="snížená",J3018,0)</f>
        <v>0</v>
      </c>
      <c r="BG3018" s="139">
        <f>IF(N3018="zákl. přenesená",J3018,0)</f>
        <v>0</v>
      </c>
      <c r="BH3018" s="139">
        <f>IF(N3018="sníž. přenesená",J3018,0)</f>
        <v>0</v>
      </c>
      <c r="BI3018" s="139">
        <f>IF(N3018="nulová",J3018,0)</f>
        <v>0</v>
      </c>
      <c r="BJ3018" s="17" t="s">
        <v>14</v>
      </c>
      <c r="BK3018" s="139">
        <f>ROUND(I3018*H3018,2)</f>
        <v>0</v>
      </c>
      <c r="BL3018" s="17" t="s">
        <v>277</v>
      </c>
      <c r="BM3018" s="138" t="s">
        <v>4290</v>
      </c>
    </row>
    <row r="3019" spans="2:65" s="13" customFormat="1">
      <c r="B3019" s="151"/>
      <c r="D3019" s="145" t="s">
        <v>176</v>
      </c>
      <c r="F3019" s="153" t="s">
        <v>4291</v>
      </c>
      <c r="H3019" s="154">
        <v>0.12</v>
      </c>
      <c r="I3019" s="155"/>
      <c r="L3019" s="151"/>
      <c r="M3019" s="156"/>
      <c r="T3019" s="157"/>
      <c r="AT3019" s="152" t="s">
        <v>176</v>
      </c>
      <c r="AU3019" s="152" t="s">
        <v>84</v>
      </c>
      <c r="AV3019" s="13" t="s">
        <v>84</v>
      </c>
      <c r="AW3019" s="13" t="s">
        <v>4</v>
      </c>
      <c r="AX3019" s="13" t="s">
        <v>14</v>
      </c>
      <c r="AY3019" s="152" t="s">
        <v>165</v>
      </c>
    </row>
    <row r="3020" spans="2:65" s="1" customFormat="1" ht="24.15" customHeight="1">
      <c r="B3020" s="32"/>
      <c r="C3020" s="127" t="s">
        <v>4292</v>
      </c>
      <c r="D3020" s="127" t="s">
        <v>167</v>
      </c>
      <c r="E3020" s="128" t="s">
        <v>4293</v>
      </c>
      <c r="F3020" s="129" t="s">
        <v>4294</v>
      </c>
      <c r="G3020" s="130" t="s">
        <v>1991</v>
      </c>
      <c r="H3020" s="131">
        <v>1106.104</v>
      </c>
      <c r="I3020" s="132"/>
      <c r="J3020" s="133">
        <f>ROUND(I3020*H3020,2)</f>
        <v>0</v>
      </c>
      <c r="K3020" s="129" t="s">
        <v>171</v>
      </c>
      <c r="L3020" s="32"/>
      <c r="M3020" s="134" t="s">
        <v>19</v>
      </c>
      <c r="N3020" s="135" t="s">
        <v>46</v>
      </c>
      <c r="P3020" s="136">
        <f>O3020*H3020</f>
        <v>0</v>
      </c>
      <c r="Q3020" s="136">
        <v>5.0000000000000002E-5</v>
      </c>
      <c r="R3020" s="136">
        <f>Q3020*H3020</f>
        <v>5.5305200000000006E-2</v>
      </c>
      <c r="S3020" s="136">
        <v>0</v>
      </c>
      <c r="T3020" s="137">
        <f>S3020*H3020</f>
        <v>0</v>
      </c>
      <c r="AR3020" s="138" t="s">
        <v>277</v>
      </c>
      <c r="AT3020" s="138" t="s">
        <v>167</v>
      </c>
      <c r="AU3020" s="138" t="s">
        <v>84</v>
      </c>
      <c r="AY3020" s="17" t="s">
        <v>165</v>
      </c>
      <c r="BE3020" s="139">
        <f>IF(N3020="základní",J3020,0)</f>
        <v>0</v>
      </c>
      <c r="BF3020" s="139">
        <f>IF(N3020="snížená",J3020,0)</f>
        <v>0</v>
      </c>
      <c r="BG3020" s="139">
        <f>IF(N3020="zákl. přenesená",J3020,0)</f>
        <v>0</v>
      </c>
      <c r="BH3020" s="139">
        <f>IF(N3020="sníž. přenesená",J3020,0)</f>
        <v>0</v>
      </c>
      <c r="BI3020" s="139">
        <f>IF(N3020="nulová",J3020,0)</f>
        <v>0</v>
      </c>
      <c r="BJ3020" s="17" t="s">
        <v>14</v>
      </c>
      <c r="BK3020" s="139">
        <f>ROUND(I3020*H3020,2)</f>
        <v>0</v>
      </c>
      <c r="BL3020" s="17" t="s">
        <v>277</v>
      </c>
      <c r="BM3020" s="138" t="s">
        <v>4295</v>
      </c>
    </row>
    <row r="3021" spans="2:65" s="1" customFormat="1">
      <c r="B3021" s="32"/>
      <c r="D3021" s="140" t="s">
        <v>174</v>
      </c>
      <c r="F3021" s="141" t="s">
        <v>4296</v>
      </c>
      <c r="I3021" s="142"/>
      <c r="L3021" s="32"/>
      <c r="M3021" s="143"/>
      <c r="T3021" s="53"/>
      <c r="AT3021" s="17" t="s">
        <v>174</v>
      </c>
      <c r="AU3021" s="17" t="s">
        <v>84</v>
      </c>
    </row>
    <row r="3022" spans="2:65" s="12" customFormat="1" ht="20.399999999999999">
      <c r="B3022" s="144"/>
      <c r="D3022" s="145" t="s">
        <v>176</v>
      </c>
      <c r="E3022" s="146" t="s">
        <v>19</v>
      </c>
      <c r="F3022" s="147" t="s">
        <v>4297</v>
      </c>
      <c r="H3022" s="146" t="s">
        <v>19</v>
      </c>
      <c r="I3022" s="148"/>
      <c r="L3022" s="144"/>
      <c r="M3022" s="149"/>
      <c r="T3022" s="150"/>
      <c r="AT3022" s="146" t="s">
        <v>176</v>
      </c>
      <c r="AU3022" s="146" t="s">
        <v>84</v>
      </c>
      <c r="AV3022" s="12" t="s">
        <v>14</v>
      </c>
      <c r="AW3022" s="12" t="s">
        <v>37</v>
      </c>
      <c r="AX3022" s="12" t="s">
        <v>75</v>
      </c>
      <c r="AY3022" s="146" t="s">
        <v>165</v>
      </c>
    </row>
    <row r="3023" spans="2:65" s="13" customFormat="1">
      <c r="B3023" s="151"/>
      <c r="D3023" s="145" t="s">
        <v>176</v>
      </c>
      <c r="E3023" s="152" t="s">
        <v>19</v>
      </c>
      <c r="F3023" s="153" t="s">
        <v>4298</v>
      </c>
      <c r="H3023" s="154">
        <v>853.6</v>
      </c>
      <c r="I3023" s="155"/>
      <c r="L3023" s="151"/>
      <c r="M3023" s="156"/>
      <c r="T3023" s="157"/>
      <c r="AT3023" s="152" t="s">
        <v>176</v>
      </c>
      <c r="AU3023" s="152" t="s">
        <v>84</v>
      </c>
      <c r="AV3023" s="13" t="s">
        <v>84</v>
      </c>
      <c r="AW3023" s="13" t="s">
        <v>37</v>
      </c>
      <c r="AX3023" s="13" t="s">
        <v>75</v>
      </c>
      <c r="AY3023" s="152" t="s">
        <v>165</v>
      </c>
    </row>
    <row r="3024" spans="2:65" s="12" customFormat="1">
      <c r="B3024" s="144"/>
      <c r="D3024" s="145" t="s">
        <v>176</v>
      </c>
      <c r="E3024" s="146" t="s">
        <v>19</v>
      </c>
      <c r="F3024" s="147" t="s">
        <v>4299</v>
      </c>
      <c r="H3024" s="146" t="s">
        <v>19</v>
      </c>
      <c r="I3024" s="148"/>
      <c r="L3024" s="144"/>
      <c r="M3024" s="149"/>
      <c r="T3024" s="150"/>
      <c r="AT3024" s="146" t="s">
        <v>176</v>
      </c>
      <c r="AU3024" s="146" t="s">
        <v>84</v>
      </c>
      <c r="AV3024" s="12" t="s">
        <v>14</v>
      </c>
      <c r="AW3024" s="12" t="s">
        <v>37</v>
      </c>
      <c r="AX3024" s="12" t="s">
        <v>75</v>
      </c>
      <c r="AY3024" s="146" t="s">
        <v>165</v>
      </c>
    </row>
    <row r="3025" spans="2:65" s="13" customFormat="1">
      <c r="B3025" s="151"/>
      <c r="D3025" s="145" t="s">
        <v>176</v>
      </c>
      <c r="E3025" s="152" t="s">
        <v>19</v>
      </c>
      <c r="F3025" s="153" t="s">
        <v>4300</v>
      </c>
      <c r="H3025" s="154">
        <v>252.50399999999999</v>
      </c>
      <c r="I3025" s="155"/>
      <c r="L3025" s="151"/>
      <c r="M3025" s="156"/>
      <c r="T3025" s="157"/>
      <c r="AT3025" s="152" t="s">
        <v>176</v>
      </c>
      <c r="AU3025" s="152" t="s">
        <v>84</v>
      </c>
      <c r="AV3025" s="13" t="s">
        <v>84</v>
      </c>
      <c r="AW3025" s="13" t="s">
        <v>37</v>
      </c>
      <c r="AX3025" s="13" t="s">
        <v>75</v>
      </c>
      <c r="AY3025" s="152" t="s">
        <v>165</v>
      </c>
    </row>
    <row r="3026" spans="2:65" s="14" customFormat="1">
      <c r="B3026" s="158"/>
      <c r="D3026" s="145" t="s">
        <v>176</v>
      </c>
      <c r="E3026" s="159" t="s">
        <v>19</v>
      </c>
      <c r="F3026" s="160" t="s">
        <v>179</v>
      </c>
      <c r="H3026" s="161">
        <v>1106.104</v>
      </c>
      <c r="I3026" s="162"/>
      <c r="L3026" s="158"/>
      <c r="M3026" s="163"/>
      <c r="T3026" s="164"/>
      <c r="AT3026" s="159" t="s">
        <v>176</v>
      </c>
      <c r="AU3026" s="159" t="s">
        <v>84</v>
      </c>
      <c r="AV3026" s="14" t="s">
        <v>172</v>
      </c>
      <c r="AW3026" s="14" t="s">
        <v>37</v>
      </c>
      <c r="AX3026" s="14" t="s">
        <v>14</v>
      </c>
      <c r="AY3026" s="159" t="s">
        <v>165</v>
      </c>
    </row>
    <row r="3027" spans="2:65" s="1" customFormat="1" ht="24.15" customHeight="1">
      <c r="B3027" s="32"/>
      <c r="C3027" s="165" t="s">
        <v>4301</v>
      </c>
      <c r="D3027" s="165" t="s">
        <v>349</v>
      </c>
      <c r="E3027" s="166" t="s">
        <v>4302</v>
      </c>
      <c r="F3027" s="167" t="s">
        <v>4303</v>
      </c>
      <c r="G3027" s="168" t="s">
        <v>307</v>
      </c>
      <c r="H3027" s="169">
        <v>0.26500000000000001</v>
      </c>
      <c r="I3027" s="170"/>
      <c r="J3027" s="171">
        <f>ROUND(I3027*H3027,2)</f>
        <v>0</v>
      </c>
      <c r="K3027" s="167" t="s">
        <v>171</v>
      </c>
      <c r="L3027" s="172"/>
      <c r="M3027" s="173" t="s">
        <v>19</v>
      </c>
      <c r="N3027" s="174" t="s">
        <v>46</v>
      </c>
      <c r="P3027" s="136">
        <f>O3027*H3027</f>
        <v>0</v>
      </c>
      <c r="Q3027" s="136">
        <v>1</v>
      </c>
      <c r="R3027" s="136">
        <f>Q3027*H3027</f>
        <v>0.26500000000000001</v>
      </c>
      <c r="S3027" s="136">
        <v>0</v>
      </c>
      <c r="T3027" s="137">
        <f>S3027*H3027</f>
        <v>0</v>
      </c>
      <c r="AR3027" s="138" t="s">
        <v>380</v>
      </c>
      <c r="AT3027" s="138" t="s">
        <v>349</v>
      </c>
      <c r="AU3027" s="138" t="s">
        <v>84</v>
      </c>
      <c r="AY3027" s="17" t="s">
        <v>165</v>
      </c>
      <c r="BE3027" s="139">
        <f>IF(N3027="základní",J3027,0)</f>
        <v>0</v>
      </c>
      <c r="BF3027" s="139">
        <f>IF(N3027="snížená",J3027,0)</f>
        <v>0</v>
      </c>
      <c r="BG3027" s="139">
        <f>IF(N3027="zákl. přenesená",J3027,0)</f>
        <v>0</v>
      </c>
      <c r="BH3027" s="139">
        <f>IF(N3027="sníž. přenesená",J3027,0)</f>
        <v>0</v>
      </c>
      <c r="BI3027" s="139">
        <f>IF(N3027="nulová",J3027,0)</f>
        <v>0</v>
      </c>
      <c r="BJ3027" s="17" t="s">
        <v>14</v>
      </c>
      <c r="BK3027" s="139">
        <f>ROUND(I3027*H3027,2)</f>
        <v>0</v>
      </c>
      <c r="BL3027" s="17" t="s">
        <v>277</v>
      </c>
      <c r="BM3027" s="138" t="s">
        <v>4304</v>
      </c>
    </row>
    <row r="3028" spans="2:65" s="13" customFormat="1">
      <c r="B3028" s="151"/>
      <c r="D3028" s="145" t="s">
        <v>176</v>
      </c>
      <c r="E3028" s="152" t="s">
        <v>19</v>
      </c>
      <c r="F3028" s="153" t="s">
        <v>4300</v>
      </c>
      <c r="H3028" s="154">
        <v>252.50399999999999</v>
      </c>
      <c r="I3028" s="155"/>
      <c r="L3028" s="151"/>
      <c r="M3028" s="156"/>
      <c r="T3028" s="157"/>
      <c r="AT3028" s="152" t="s">
        <v>176</v>
      </c>
      <c r="AU3028" s="152" t="s">
        <v>84</v>
      </c>
      <c r="AV3028" s="13" t="s">
        <v>84</v>
      </c>
      <c r="AW3028" s="13" t="s">
        <v>37</v>
      </c>
      <c r="AX3028" s="13" t="s">
        <v>75</v>
      </c>
      <c r="AY3028" s="152" t="s">
        <v>165</v>
      </c>
    </row>
    <row r="3029" spans="2:65" s="14" customFormat="1">
      <c r="B3029" s="158"/>
      <c r="D3029" s="145" t="s">
        <v>176</v>
      </c>
      <c r="E3029" s="159" t="s">
        <v>19</v>
      </c>
      <c r="F3029" s="160" t="s">
        <v>179</v>
      </c>
      <c r="H3029" s="161">
        <v>252.50399999999999</v>
      </c>
      <c r="I3029" s="162"/>
      <c r="L3029" s="158"/>
      <c r="M3029" s="163"/>
      <c r="T3029" s="164"/>
      <c r="AT3029" s="159" t="s">
        <v>176</v>
      </c>
      <c r="AU3029" s="159" t="s">
        <v>84</v>
      </c>
      <c r="AV3029" s="14" t="s">
        <v>172</v>
      </c>
      <c r="AW3029" s="14" t="s">
        <v>37</v>
      </c>
      <c r="AX3029" s="14" t="s">
        <v>14</v>
      </c>
      <c r="AY3029" s="159" t="s">
        <v>165</v>
      </c>
    </row>
    <row r="3030" spans="2:65" s="13" customFormat="1">
      <c r="B3030" s="151"/>
      <c r="D3030" s="145" t="s">
        <v>176</v>
      </c>
      <c r="F3030" s="153" t="s">
        <v>4305</v>
      </c>
      <c r="H3030" s="154">
        <v>0.26500000000000001</v>
      </c>
      <c r="I3030" s="155"/>
      <c r="L3030" s="151"/>
      <c r="M3030" s="156"/>
      <c r="T3030" s="157"/>
      <c r="AT3030" s="152" t="s">
        <v>176</v>
      </c>
      <c r="AU3030" s="152" t="s">
        <v>84</v>
      </c>
      <c r="AV3030" s="13" t="s">
        <v>84</v>
      </c>
      <c r="AW3030" s="13" t="s">
        <v>4</v>
      </c>
      <c r="AX3030" s="13" t="s">
        <v>14</v>
      </c>
      <c r="AY3030" s="152" t="s">
        <v>165</v>
      </c>
    </row>
    <row r="3031" spans="2:65" s="1" customFormat="1" ht="24.15" customHeight="1">
      <c r="B3031" s="32"/>
      <c r="C3031" s="165" t="s">
        <v>4306</v>
      </c>
      <c r="D3031" s="165" t="s">
        <v>349</v>
      </c>
      <c r="E3031" s="166" t="s">
        <v>4307</v>
      </c>
      <c r="F3031" s="167" t="s">
        <v>4308</v>
      </c>
      <c r="G3031" s="168" t="s">
        <v>307</v>
      </c>
      <c r="H3031" s="169">
        <v>0.89600000000000002</v>
      </c>
      <c r="I3031" s="170"/>
      <c r="J3031" s="171">
        <f>ROUND(I3031*H3031,2)</f>
        <v>0</v>
      </c>
      <c r="K3031" s="167" t="s">
        <v>171</v>
      </c>
      <c r="L3031" s="172"/>
      <c r="M3031" s="173" t="s">
        <v>19</v>
      </c>
      <c r="N3031" s="174" t="s">
        <v>46</v>
      </c>
      <c r="P3031" s="136">
        <f>O3031*H3031</f>
        <v>0</v>
      </c>
      <c r="Q3031" s="136">
        <v>1</v>
      </c>
      <c r="R3031" s="136">
        <f>Q3031*H3031</f>
        <v>0.89600000000000002</v>
      </c>
      <c r="S3031" s="136">
        <v>0</v>
      </c>
      <c r="T3031" s="137">
        <f>S3031*H3031</f>
        <v>0</v>
      </c>
      <c r="AR3031" s="138" t="s">
        <v>380</v>
      </c>
      <c r="AT3031" s="138" t="s">
        <v>349</v>
      </c>
      <c r="AU3031" s="138" t="s">
        <v>84</v>
      </c>
      <c r="AY3031" s="17" t="s">
        <v>165</v>
      </c>
      <c r="BE3031" s="139">
        <f>IF(N3031="základní",J3031,0)</f>
        <v>0</v>
      </c>
      <c r="BF3031" s="139">
        <f>IF(N3031="snížená",J3031,0)</f>
        <v>0</v>
      </c>
      <c r="BG3031" s="139">
        <f>IF(N3031="zákl. přenesená",J3031,0)</f>
        <v>0</v>
      </c>
      <c r="BH3031" s="139">
        <f>IF(N3031="sníž. přenesená",J3031,0)</f>
        <v>0</v>
      </c>
      <c r="BI3031" s="139">
        <f>IF(N3031="nulová",J3031,0)</f>
        <v>0</v>
      </c>
      <c r="BJ3031" s="17" t="s">
        <v>14</v>
      </c>
      <c r="BK3031" s="139">
        <f>ROUND(I3031*H3031,2)</f>
        <v>0</v>
      </c>
      <c r="BL3031" s="17" t="s">
        <v>277</v>
      </c>
      <c r="BM3031" s="138" t="s">
        <v>4309</v>
      </c>
    </row>
    <row r="3032" spans="2:65" s="13" customFormat="1">
      <c r="B3032" s="151"/>
      <c r="D3032" s="145" t="s">
        <v>176</v>
      </c>
      <c r="F3032" s="153" t="s">
        <v>4310</v>
      </c>
      <c r="H3032" s="154">
        <v>0.89600000000000002</v>
      </c>
      <c r="I3032" s="155"/>
      <c r="L3032" s="151"/>
      <c r="M3032" s="156"/>
      <c r="T3032" s="157"/>
      <c r="AT3032" s="152" t="s">
        <v>176</v>
      </c>
      <c r="AU3032" s="152" t="s">
        <v>84</v>
      </c>
      <c r="AV3032" s="13" t="s">
        <v>84</v>
      </c>
      <c r="AW3032" s="13" t="s">
        <v>4</v>
      </c>
      <c r="AX3032" s="13" t="s">
        <v>14</v>
      </c>
      <c r="AY3032" s="152" t="s">
        <v>165</v>
      </c>
    </row>
    <row r="3033" spans="2:65" s="1" customFormat="1" ht="49.2" customHeight="1">
      <c r="B3033" s="32"/>
      <c r="C3033" s="127" t="s">
        <v>4311</v>
      </c>
      <c r="D3033" s="127" t="s">
        <v>167</v>
      </c>
      <c r="E3033" s="128" t="s">
        <v>4312</v>
      </c>
      <c r="F3033" s="129" t="s">
        <v>4313</v>
      </c>
      <c r="G3033" s="130" t="s">
        <v>307</v>
      </c>
      <c r="H3033" s="131">
        <v>4.5179999999999998</v>
      </c>
      <c r="I3033" s="132"/>
      <c r="J3033" s="133">
        <f>ROUND(I3033*H3033,2)</f>
        <v>0</v>
      </c>
      <c r="K3033" s="129" t="s">
        <v>171</v>
      </c>
      <c r="L3033" s="32"/>
      <c r="M3033" s="134" t="s">
        <v>19</v>
      </c>
      <c r="N3033" s="135" t="s">
        <v>46</v>
      </c>
      <c r="P3033" s="136">
        <f>O3033*H3033</f>
        <v>0</v>
      </c>
      <c r="Q3033" s="136">
        <v>0</v>
      </c>
      <c r="R3033" s="136">
        <f>Q3033*H3033</f>
        <v>0</v>
      </c>
      <c r="S3033" s="136">
        <v>0</v>
      </c>
      <c r="T3033" s="137">
        <f>S3033*H3033</f>
        <v>0</v>
      </c>
      <c r="AR3033" s="138" t="s">
        <v>277</v>
      </c>
      <c r="AT3033" s="138" t="s">
        <v>167</v>
      </c>
      <c r="AU3033" s="138" t="s">
        <v>84</v>
      </c>
      <c r="AY3033" s="17" t="s">
        <v>165</v>
      </c>
      <c r="BE3033" s="139">
        <f>IF(N3033="základní",J3033,0)</f>
        <v>0</v>
      </c>
      <c r="BF3033" s="139">
        <f>IF(N3033="snížená",J3033,0)</f>
        <v>0</v>
      </c>
      <c r="BG3033" s="139">
        <f>IF(N3033="zákl. přenesená",J3033,0)</f>
        <v>0</v>
      </c>
      <c r="BH3033" s="139">
        <f>IF(N3033="sníž. přenesená",J3033,0)</f>
        <v>0</v>
      </c>
      <c r="BI3033" s="139">
        <f>IF(N3033="nulová",J3033,0)</f>
        <v>0</v>
      </c>
      <c r="BJ3033" s="17" t="s">
        <v>14</v>
      </c>
      <c r="BK3033" s="139">
        <f>ROUND(I3033*H3033,2)</f>
        <v>0</v>
      </c>
      <c r="BL3033" s="17" t="s">
        <v>277</v>
      </c>
      <c r="BM3033" s="138" t="s">
        <v>4314</v>
      </c>
    </row>
    <row r="3034" spans="2:65" s="1" customFormat="1">
      <c r="B3034" s="32"/>
      <c r="D3034" s="140" t="s">
        <v>174</v>
      </c>
      <c r="F3034" s="141" t="s">
        <v>4315</v>
      </c>
      <c r="I3034" s="142"/>
      <c r="L3034" s="32"/>
      <c r="M3034" s="143"/>
      <c r="T3034" s="53"/>
      <c r="AT3034" s="17" t="s">
        <v>174</v>
      </c>
      <c r="AU3034" s="17" t="s">
        <v>84</v>
      </c>
    </row>
    <row r="3035" spans="2:65" s="11" customFormat="1" ht="22.95" customHeight="1">
      <c r="B3035" s="115"/>
      <c r="D3035" s="116" t="s">
        <v>74</v>
      </c>
      <c r="E3035" s="125" t="s">
        <v>4266</v>
      </c>
      <c r="F3035" s="125" t="s">
        <v>4316</v>
      </c>
      <c r="I3035" s="118"/>
      <c r="J3035" s="126">
        <f>BK3035</f>
        <v>0</v>
      </c>
      <c r="L3035" s="115"/>
      <c r="M3035" s="120"/>
      <c r="P3035" s="121">
        <f>SUM(P3036:P3090)</f>
        <v>0</v>
      </c>
      <c r="R3035" s="121">
        <f>SUM(R3036:R3090)</f>
        <v>9.4959246700000008</v>
      </c>
      <c r="T3035" s="122">
        <f>SUM(T3036:T3090)</f>
        <v>0</v>
      </c>
      <c r="AR3035" s="116" t="s">
        <v>84</v>
      </c>
      <c r="AT3035" s="123" t="s">
        <v>74</v>
      </c>
      <c r="AU3035" s="123" t="s">
        <v>14</v>
      </c>
      <c r="AY3035" s="116" t="s">
        <v>165</v>
      </c>
      <c r="BK3035" s="124">
        <f>SUM(BK3036:BK3090)</f>
        <v>0</v>
      </c>
    </row>
    <row r="3036" spans="2:65" s="1" customFormat="1" ht="37.950000000000003" customHeight="1">
      <c r="B3036" s="32"/>
      <c r="C3036" s="127" t="s">
        <v>4317</v>
      </c>
      <c r="D3036" s="127" t="s">
        <v>167</v>
      </c>
      <c r="E3036" s="128" t="s">
        <v>4318</v>
      </c>
      <c r="F3036" s="129" t="s">
        <v>4319</v>
      </c>
      <c r="G3036" s="130" t="s">
        <v>700</v>
      </c>
      <c r="H3036" s="131">
        <v>117.05500000000001</v>
      </c>
      <c r="I3036" s="132"/>
      <c r="J3036" s="133">
        <f>ROUND(I3036*H3036,2)</f>
        <v>0</v>
      </c>
      <c r="K3036" s="129" t="s">
        <v>171</v>
      </c>
      <c r="L3036" s="32"/>
      <c r="M3036" s="134" t="s">
        <v>19</v>
      </c>
      <c r="N3036" s="135" t="s">
        <v>46</v>
      </c>
      <c r="P3036" s="136">
        <f>O3036*H3036</f>
        <v>0</v>
      </c>
      <c r="Q3036" s="136">
        <v>4.2999999999999999E-4</v>
      </c>
      <c r="R3036" s="136">
        <f>Q3036*H3036</f>
        <v>5.0333650000000001E-2</v>
      </c>
      <c r="S3036" s="136">
        <v>0</v>
      </c>
      <c r="T3036" s="137">
        <f>S3036*H3036</f>
        <v>0</v>
      </c>
      <c r="AR3036" s="138" t="s">
        <v>277</v>
      </c>
      <c r="AT3036" s="138" t="s">
        <v>167</v>
      </c>
      <c r="AU3036" s="138" t="s">
        <v>84</v>
      </c>
      <c r="AY3036" s="17" t="s">
        <v>165</v>
      </c>
      <c r="BE3036" s="139">
        <f>IF(N3036="základní",J3036,0)</f>
        <v>0</v>
      </c>
      <c r="BF3036" s="139">
        <f>IF(N3036="snížená",J3036,0)</f>
        <v>0</v>
      </c>
      <c r="BG3036" s="139">
        <f>IF(N3036="zákl. přenesená",J3036,0)</f>
        <v>0</v>
      </c>
      <c r="BH3036" s="139">
        <f>IF(N3036="sníž. přenesená",J3036,0)</f>
        <v>0</v>
      </c>
      <c r="BI3036" s="139">
        <f>IF(N3036="nulová",J3036,0)</f>
        <v>0</v>
      </c>
      <c r="BJ3036" s="17" t="s">
        <v>14</v>
      </c>
      <c r="BK3036" s="139">
        <f>ROUND(I3036*H3036,2)</f>
        <v>0</v>
      </c>
      <c r="BL3036" s="17" t="s">
        <v>277</v>
      </c>
      <c r="BM3036" s="138" t="s">
        <v>4320</v>
      </c>
    </row>
    <row r="3037" spans="2:65" s="1" customFormat="1">
      <c r="B3037" s="32"/>
      <c r="D3037" s="140" t="s">
        <v>174</v>
      </c>
      <c r="F3037" s="141" t="s">
        <v>4321</v>
      </c>
      <c r="I3037" s="142"/>
      <c r="L3037" s="32"/>
      <c r="M3037" s="143"/>
      <c r="T3037" s="53"/>
      <c r="AT3037" s="17" t="s">
        <v>174</v>
      </c>
      <c r="AU3037" s="17" t="s">
        <v>84</v>
      </c>
    </row>
    <row r="3038" spans="2:65" s="12" customFormat="1">
      <c r="B3038" s="144"/>
      <c r="D3038" s="145" t="s">
        <v>176</v>
      </c>
      <c r="E3038" s="146" t="s">
        <v>19</v>
      </c>
      <c r="F3038" s="147" t="s">
        <v>4322</v>
      </c>
      <c r="H3038" s="146" t="s">
        <v>19</v>
      </c>
      <c r="I3038" s="148"/>
      <c r="L3038" s="144"/>
      <c r="M3038" s="149"/>
      <c r="T3038" s="150"/>
      <c r="AT3038" s="146" t="s">
        <v>176</v>
      </c>
      <c r="AU3038" s="146" t="s">
        <v>84</v>
      </c>
      <c r="AV3038" s="12" t="s">
        <v>14</v>
      </c>
      <c r="AW3038" s="12" t="s">
        <v>37</v>
      </c>
      <c r="AX3038" s="12" t="s">
        <v>75</v>
      </c>
      <c r="AY3038" s="146" t="s">
        <v>165</v>
      </c>
    </row>
    <row r="3039" spans="2:65" s="13" customFormat="1" ht="20.399999999999999">
      <c r="B3039" s="151"/>
      <c r="D3039" s="145" t="s">
        <v>176</v>
      </c>
      <c r="E3039" s="152" t="s">
        <v>19</v>
      </c>
      <c r="F3039" s="153" t="s">
        <v>4323</v>
      </c>
      <c r="H3039" s="154">
        <v>126.655</v>
      </c>
      <c r="I3039" s="155"/>
      <c r="L3039" s="151"/>
      <c r="M3039" s="156"/>
      <c r="T3039" s="157"/>
      <c r="AT3039" s="152" t="s">
        <v>176</v>
      </c>
      <c r="AU3039" s="152" t="s">
        <v>84</v>
      </c>
      <c r="AV3039" s="13" t="s">
        <v>84</v>
      </c>
      <c r="AW3039" s="13" t="s">
        <v>37</v>
      </c>
      <c r="AX3039" s="13" t="s">
        <v>75</v>
      </c>
      <c r="AY3039" s="152" t="s">
        <v>165</v>
      </c>
    </row>
    <row r="3040" spans="2:65" s="13" customFormat="1">
      <c r="B3040" s="151"/>
      <c r="D3040" s="145" t="s">
        <v>176</v>
      </c>
      <c r="E3040" s="152" t="s">
        <v>19</v>
      </c>
      <c r="F3040" s="153" t="s">
        <v>4324</v>
      </c>
      <c r="H3040" s="154">
        <v>-9.6</v>
      </c>
      <c r="I3040" s="155"/>
      <c r="L3040" s="151"/>
      <c r="M3040" s="156"/>
      <c r="T3040" s="157"/>
      <c r="AT3040" s="152" t="s">
        <v>176</v>
      </c>
      <c r="AU3040" s="152" t="s">
        <v>84</v>
      </c>
      <c r="AV3040" s="13" t="s">
        <v>84</v>
      </c>
      <c r="AW3040" s="13" t="s">
        <v>37</v>
      </c>
      <c r="AX3040" s="13" t="s">
        <v>75</v>
      </c>
      <c r="AY3040" s="152" t="s">
        <v>165</v>
      </c>
    </row>
    <row r="3041" spans="2:65" s="14" customFormat="1">
      <c r="B3041" s="158"/>
      <c r="D3041" s="145" t="s">
        <v>176</v>
      </c>
      <c r="E3041" s="159" t="s">
        <v>19</v>
      </c>
      <c r="F3041" s="160" t="s">
        <v>179</v>
      </c>
      <c r="H3041" s="161">
        <v>117.05500000000001</v>
      </c>
      <c r="I3041" s="162"/>
      <c r="L3041" s="158"/>
      <c r="M3041" s="163"/>
      <c r="T3041" s="164"/>
      <c r="AT3041" s="159" t="s">
        <v>176</v>
      </c>
      <c r="AU3041" s="159" t="s">
        <v>84</v>
      </c>
      <c r="AV3041" s="14" t="s">
        <v>172</v>
      </c>
      <c r="AW3041" s="14" t="s">
        <v>37</v>
      </c>
      <c r="AX3041" s="14" t="s">
        <v>14</v>
      </c>
      <c r="AY3041" s="159" t="s">
        <v>165</v>
      </c>
    </row>
    <row r="3042" spans="2:65" s="1" customFormat="1" ht="33" customHeight="1">
      <c r="B3042" s="32"/>
      <c r="C3042" s="165" t="s">
        <v>4325</v>
      </c>
      <c r="D3042" s="165" t="s">
        <v>349</v>
      </c>
      <c r="E3042" s="166" t="s">
        <v>4326</v>
      </c>
      <c r="F3042" s="167" t="s">
        <v>4327</v>
      </c>
      <c r="G3042" s="168" t="s">
        <v>700</v>
      </c>
      <c r="H3042" s="169">
        <v>128.761</v>
      </c>
      <c r="I3042" s="170"/>
      <c r="J3042" s="171">
        <f>ROUND(I3042*H3042,2)</f>
        <v>0</v>
      </c>
      <c r="K3042" s="167" t="s">
        <v>171</v>
      </c>
      <c r="L3042" s="172"/>
      <c r="M3042" s="173" t="s">
        <v>19</v>
      </c>
      <c r="N3042" s="174" t="s">
        <v>46</v>
      </c>
      <c r="P3042" s="136">
        <f>O3042*H3042</f>
        <v>0</v>
      </c>
      <c r="Q3042" s="136">
        <v>1.98E-3</v>
      </c>
      <c r="R3042" s="136">
        <f>Q3042*H3042</f>
        <v>0.25494677999999998</v>
      </c>
      <c r="S3042" s="136">
        <v>0</v>
      </c>
      <c r="T3042" s="137">
        <f>S3042*H3042</f>
        <v>0</v>
      </c>
      <c r="AR3042" s="138" t="s">
        <v>380</v>
      </c>
      <c r="AT3042" s="138" t="s">
        <v>349</v>
      </c>
      <c r="AU3042" s="138" t="s">
        <v>84</v>
      </c>
      <c r="AY3042" s="17" t="s">
        <v>165</v>
      </c>
      <c r="BE3042" s="139">
        <f>IF(N3042="základní",J3042,0)</f>
        <v>0</v>
      </c>
      <c r="BF3042" s="139">
        <f>IF(N3042="snížená",J3042,0)</f>
        <v>0</v>
      </c>
      <c r="BG3042" s="139">
        <f>IF(N3042="zákl. přenesená",J3042,0)</f>
        <v>0</v>
      </c>
      <c r="BH3042" s="139">
        <f>IF(N3042="sníž. přenesená",J3042,0)</f>
        <v>0</v>
      </c>
      <c r="BI3042" s="139">
        <f>IF(N3042="nulová",J3042,0)</f>
        <v>0</v>
      </c>
      <c r="BJ3042" s="17" t="s">
        <v>14</v>
      </c>
      <c r="BK3042" s="139">
        <f>ROUND(I3042*H3042,2)</f>
        <v>0</v>
      </c>
      <c r="BL3042" s="17" t="s">
        <v>277</v>
      </c>
      <c r="BM3042" s="138" t="s">
        <v>4328</v>
      </c>
    </row>
    <row r="3043" spans="2:65" s="13" customFormat="1">
      <c r="B3043" s="151"/>
      <c r="D3043" s="145" t="s">
        <v>176</v>
      </c>
      <c r="F3043" s="153" t="s">
        <v>4329</v>
      </c>
      <c r="H3043" s="154">
        <v>128.761</v>
      </c>
      <c r="I3043" s="155"/>
      <c r="L3043" s="151"/>
      <c r="M3043" s="156"/>
      <c r="T3043" s="157"/>
      <c r="AT3043" s="152" t="s">
        <v>176</v>
      </c>
      <c r="AU3043" s="152" t="s">
        <v>84</v>
      </c>
      <c r="AV3043" s="13" t="s">
        <v>84</v>
      </c>
      <c r="AW3043" s="13" t="s">
        <v>4</v>
      </c>
      <c r="AX3043" s="13" t="s">
        <v>14</v>
      </c>
      <c r="AY3043" s="152" t="s">
        <v>165</v>
      </c>
    </row>
    <row r="3044" spans="2:65" s="1" customFormat="1" ht="37.950000000000003" customHeight="1">
      <c r="B3044" s="32"/>
      <c r="C3044" s="127" t="s">
        <v>4330</v>
      </c>
      <c r="D3044" s="127" t="s">
        <v>167</v>
      </c>
      <c r="E3044" s="128" t="s">
        <v>4331</v>
      </c>
      <c r="F3044" s="129" t="s">
        <v>4332</v>
      </c>
      <c r="G3044" s="130" t="s">
        <v>700</v>
      </c>
      <c r="H3044" s="131">
        <v>122.64</v>
      </c>
      <c r="I3044" s="132"/>
      <c r="J3044" s="133">
        <f>ROUND(I3044*H3044,2)</f>
        <v>0</v>
      </c>
      <c r="K3044" s="129" t="s">
        <v>171</v>
      </c>
      <c r="L3044" s="32"/>
      <c r="M3044" s="134" t="s">
        <v>19</v>
      </c>
      <c r="N3044" s="135" t="s">
        <v>46</v>
      </c>
      <c r="P3044" s="136">
        <f>O3044*H3044</f>
        <v>0</v>
      </c>
      <c r="Q3044" s="136">
        <v>5.8E-4</v>
      </c>
      <c r="R3044" s="136">
        <f>Q3044*H3044</f>
        <v>7.1131200000000006E-2</v>
      </c>
      <c r="S3044" s="136">
        <v>0</v>
      </c>
      <c r="T3044" s="137">
        <f>S3044*H3044</f>
        <v>0</v>
      </c>
      <c r="AR3044" s="138" t="s">
        <v>277</v>
      </c>
      <c r="AT3044" s="138" t="s">
        <v>167</v>
      </c>
      <c r="AU3044" s="138" t="s">
        <v>84</v>
      </c>
      <c r="AY3044" s="17" t="s">
        <v>165</v>
      </c>
      <c r="BE3044" s="139">
        <f>IF(N3044="základní",J3044,0)</f>
        <v>0</v>
      </c>
      <c r="BF3044" s="139">
        <f>IF(N3044="snížená",J3044,0)</f>
        <v>0</v>
      </c>
      <c r="BG3044" s="139">
        <f>IF(N3044="zákl. přenesená",J3044,0)</f>
        <v>0</v>
      </c>
      <c r="BH3044" s="139">
        <f>IF(N3044="sníž. přenesená",J3044,0)</f>
        <v>0</v>
      </c>
      <c r="BI3044" s="139">
        <f>IF(N3044="nulová",J3044,0)</f>
        <v>0</v>
      </c>
      <c r="BJ3044" s="17" t="s">
        <v>14</v>
      </c>
      <c r="BK3044" s="139">
        <f>ROUND(I3044*H3044,2)</f>
        <v>0</v>
      </c>
      <c r="BL3044" s="17" t="s">
        <v>277</v>
      </c>
      <c r="BM3044" s="138" t="s">
        <v>4333</v>
      </c>
    </row>
    <row r="3045" spans="2:65" s="1" customFormat="1">
      <c r="B3045" s="32"/>
      <c r="D3045" s="140" t="s">
        <v>174</v>
      </c>
      <c r="F3045" s="141" t="s">
        <v>4334</v>
      </c>
      <c r="I3045" s="142"/>
      <c r="L3045" s="32"/>
      <c r="M3045" s="143"/>
      <c r="T3045" s="53"/>
      <c r="AT3045" s="17" t="s">
        <v>174</v>
      </c>
      <c r="AU3045" s="17" t="s">
        <v>84</v>
      </c>
    </row>
    <row r="3046" spans="2:65" s="12" customFormat="1">
      <c r="B3046" s="144"/>
      <c r="D3046" s="145" t="s">
        <v>176</v>
      </c>
      <c r="E3046" s="146" t="s">
        <v>19</v>
      </c>
      <c r="F3046" s="147" t="s">
        <v>4335</v>
      </c>
      <c r="H3046" s="146" t="s">
        <v>19</v>
      </c>
      <c r="I3046" s="148"/>
      <c r="L3046" s="144"/>
      <c r="M3046" s="149"/>
      <c r="T3046" s="150"/>
      <c r="AT3046" s="146" t="s">
        <v>176</v>
      </c>
      <c r="AU3046" s="146" t="s">
        <v>84</v>
      </c>
      <c r="AV3046" s="12" t="s">
        <v>14</v>
      </c>
      <c r="AW3046" s="12" t="s">
        <v>37</v>
      </c>
      <c r="AX3046" s="12" t="s">
        <v>75</v>
      </c>
      <c r="AY3046" s="146" t="s">
        <v>165</v>
      </c>
    </row>
    <row r="3047" spans="2:65" s="13" customFormat="1">
      <c r="B3047" s="151"/>
      <c r="D3047" s="145" t="s">
        <v>176</v>
      </c>
      <c r="E3047" s="152" t="s">
        <v>19</v>
      </c>
      <c r="F3047" s="153" t="s">
        <v>4336</v>
      </c>
      <c r="H3047" s="154">
        <v>75.95</v>
      </c>
      <c r="I3047" s="155"/>
      <c r="L3047" s="151"/>
      <c r="M3047" s="156"/>
      <c r="T3047" s="157"/>
      <c r="AT3047" s="152" t="s">
        <v>176</v>
      </c>
      <c r="AU3047" s="152" t="s">
        <v>84</v>
      </c>
      <c r="AV3047" s="13" t="s">
        <v>84</v>
      </c>
      <c r="AW3047" s="13" t="s">
        <v>37</v>
      </c>
      <c r="AX3047" s="13" t="s">
        <v>75</v>
      </c>
      <c r="AY3047" s="152" t="s">
        <v>165</v>
      </c>
    </row>
    <row r="3048" spans="2:65" s="12" customFormat="1">
      <c r="B3048" s="144"/>
      <c r="D3048" s="145" t="s">
        <v>176</v>
      </c>
      <c r="E3048" s="146" t="s">
        <v>19</v>
      </c>
      <c r="F3048" s="147" t="s">
        <v>4337</v>
      </c>
      <c r="H3048" s="146" t="s">
        <v>19</v>
      </c>
      <c r="I3048" s="148"/>
      <c r="L3048" s="144"/>
      <c r="M3048" s="149"/>
      <c r="T3048" s="150"/>
      <c r="AT3048" s="146" t="s">
        <v>176</v>
      </c>
      <c r="AU3048" s="146" t="s">
        <v>84</v>
      </c>
      <c r="AV3048" s="12" t="s">
        <v>14</v>
      </c>
      <c r="AW3048" s="12" t="s">
        <v>37</v>
      </c>
      <c r="AX3048" s="12" t="s">
        <v>75</v>
      </c>
      <c r="AY3048" s="146" t="s">
        <v>165</v>
      </c>
    </row>
    <row r="3049" spans="2:65" s="13" customFormat="1">
      <c r="B3049" s="151"/>
      <c r="D3049" s="145" t="s">
        <v>176</v>
      </c>
      <c r="E3049" s="152" t="s">
        <v>19</v>
      </c>
      <c r="F3049" s="153" t="s">
        <v>4338</v>
      </c>
      <c r="H3049" s="154">
        <v>46.69</v>
      </c>
      <c r="I3049" s="155"/>
      <c r="L3049" s="151"/>
      <c r="M3049" s="156"/>
      <c r="T3049" s="157"/>
      <c r="AT3049" s="152" t="s">
        <v>176</v>
      </c>
      <c r="AU3049" s="152" t="s">
        <v>84</v>
      </c>
      <c r="AV3049" s="13" t="s">
        <v>84</v>
      </c>
      <c r="AW3049" s="13" t="s">
        <v>37</v>
      </c>
      <c r="AX3049" s="13" t="s">
        <v>75</v>
      </c>
      <c r="AY3049" s="152" t="s">
        <v>165</v>
      </c>
    </row>
    <row r="3050" spans="2:65" s="14" customFormat="1">
      <c r="B3050" s="158"/>
      <c r="D3050" s="145" t="s">
        <v>176</v>
      </c>
      <c r="E3050" s="159" t="s">
        <v>19</v>
      </c>
      <c r="F3050" s="160" t="s">
        <v>179</v>
      </c>
      <c r="H3050" s="161">
        <v>122.64</v>
      </c>
      <c r="I3050" s="162"/>
      <c r="L3050" s="158"/>
      <c r="M3050" s="163"/>
      <c r="T3050" s="164"/>
      <c r="AT3050" s="159" t="s">
        <v>176</v>
      </c>
      <c r="AU3050" s="159" t="s">
        <v>84</v>
      </c>
      <c r="AV3050" s="14" t="s">
        <v>172</v>
      </c>
      <c r="AW3050" s="14" t="s">
        <v>37</v>
      </c>
      <c r="AX3050" s="14" t="s">
        <v>14</v>
      </c>
      <c r="AY3050" s="159" t="s">
        <v>165</v>
      </c>
    </row>
    <row r="3051" spans="2:65" s="1" customFormat="1" ht="33" customHeight="1">
      <c r="B3051" s="32"/>
      <c r="C3051" s="165" t="s">
        <v>4339</v>
      </c>
      <c r="D3051" s="165" t="s">
        <v>349</v>
      </c>
      <c r="E3051" s="166" t="s">
        <v>4340</v>
      </c>
      <c r="F3051" s="167" t="s">
        <v>4341</v>
      </c>
      <c r="G3051" s="168" t="s">
        <v>700</v>
      </c>
      <c r="H3051" s="169">
        <v>134.904</v>
      </c>
      <c r="I3051" s="170"/>
      <c r="J3051" s="171">
        <f>ROUND(I3051*H3051,2)</f>
        <v>0</v>
      </c>
      <c r="K3051" s="167" t="s">
        <v>171</v>
      </c>
      <c r="L3051" s="172"/>
      <c r="M3051" s="173" t="s">
        <v>19</v>
      </c>
      <c r="N3051" s="174" t="s">
        <v>46</v>
      </c>
      <c r="P3051" s="136">
        <f>O3051*H3051</f>
        <v>0</v>
      </c>
      <c r="Q3051" s="136">
        <v>5.4999999999999997E-3</v>
      </c>
      <c r="R3051" s="136">
        <f>Q3051*H3051</f>
        <v>0.74197199999999996</v>
      </c>
      <c r="S3051" s="136">
        <v>0</v>
      </c>
      <c r="T3051" s="137">
        <f>S3051*H3051</f>
        <v>0</v>
      </c>
      <c r="AR3051" s="138" t="s">
        <v>380</v>
      </c>
      <c r="AT3051" s="138" t="s">
        <v>349</v>
      </c>
      <c r="AU3051" s="138" t="s">
        <v>84</v>
      </c>
      <c r="AY3051" s="17" t="s">
        <v>165</v>
      </c>
      <c r="BE3051" s="139">
        <f>IF(N3051="základní",J3051,0)</f>
        <v>0</v>
      </c>
      <c r="BF3051" s="139">
        <f>IF(N3051="snížená",J3051,0)</f>
        <v>0</v>
      </c>
      <c r="BG3051" s="139">
        <f>IF(N3051="zákl. přenesená",J3051,0)</f>
        <v>0</v>
      </c>
      <c r="BH3051" s="139">
        <f>IF(N3051="sníž. přenesená",J3051,0)</f>
        <v>0</v>
      </c>
      <c r="BI3051" s="139">
        <f>IF(N3051="nulová",J3051,0)</f>
        <v>0</v>
      </c>
      <c r="BJ3051" s="17" t="s">
        <v>14</v>
      </c>
      <c r="BK3051" s="139">
        <f>ROUND(I3051*H3051,2)</f>
        <v>0</v>
      </c>
      <c r="BL3051" s="17" t="s">
        <v>277</v>
      </c>
      <c r="BM3051" s="138" t="s">
        <v>4342</v>
      </c>
    </row>
    <row r="3052" spans="2:65" s="13" customFormat="1">
      <c r="B3052" s="151"/>
      <c r="D3052" s="145" t="s">
        <v>176</v>
      </c>
      <c r="F3052" s="153" t="s">
        <v>4343</v>
      </c>
      <c r="H3052" s="154">
        <v>134.904</v>
      </c>
      <c r="I3052" s="155"/>
      <c r="L3052" s="151"/>
      <c r="M3052" s="156"/>
      <c r="T3052" s="157"/>
      <c r="AT3052" s="152" t="s">
        <v>176</v>
      </c>
      <c r="AU3052" s="152" t="s">
        <v>84</v>
      </c>
      <c r="AV3052" s="13" t="s">
        <v>84</v>
      </c>
      <c r="AW3052" s="13" t="s">
        <v>4</v>
      </c>
      <c r="AX3052" s="13" t="s">
        <v>14</v>
      </c>
      <c r="AY3052" s="152" t="s">
        <v>165</v>
      </c>
    </row>
    <row r="3053" spans="2:65" s="1" customFormat="1" ht="49.2" customHeight="1">
      <c r="B3053" s="32"/>
      <c r="C3053" s="127" t="s">
        <v>4344</v>
      </c>
      <c r="D3053" s="127" t="s">
        <v>167</v>
      </c>
      <c r="E3053" s="128" t="s">
        <v>4345</v>
      </c>
      <c r="F3053" s="129" t="s">
        <v>4346</v>
      </c>
      <c r="G3053" s="130" t="s">
        <v>170</v>
      </c>
      <c r="H3053" s="131">
        <v>268.60000000000002</v>
      </c>
      <c r="I3053" s="132"/>
      <c r="J3053" s="133">
        <f>ROUND(I3053*H3053,2)</f>
        <v>0</v>
      </c>
      <c r="K3053" s="129" t="s">
        <v>171</v>
      </c>
      <c r="L3053" s="32"/>
      <c r="M3053" s="134" t="s">
        <v>19</v>
      </c>
      <c r="N3053" s="135" t="s">
        <v>46</v>
      </c>
      <c r="P3053" s="136">
        <f>O3053*H3053</f>
        <v>0</v>
      </c>
      <c r="Q3053" s="136">
        <v>5.8300000000000001E-3</v>
      </c>
      <c r="R3053" s="136">
        <f>Q3053*H3053</f>
        <v>1.5659380000000001</v>
      </c>
      <c r="S3053" s="136">
        <v>0</v>
      </c>
      <c r="T3053" s="137">
        <f>S3053*H3053</f>
        <v>0</v>
      </c>
      <c r="AR3053" s="138" t="s">
        <v>277</v>
      </c>
      <c r="AT3053" s="138" t="s">
        <v>167</v>
      </c>
      <c r="AU3053" s="138" t="s">
        <v>84</v>
      </c>
      <c r="AY3053" s="17" t="s">
        <v>165</v>
      </c>
      <c r="BE3053" s="139">
        <f>IF(N3053="základní",J3053,0)</f>
        <v>0</v>
      </c>
      <c r="BF3053" s="139">
        <f>IF(N3053="snížená",J3053,0)</f>
        <v>0</v>
      </c>
      <c r="BG3053" s="139">
        <f>IF(N3053="zákl. přenesená",J3053,0)</f>
        <v>0</v>
      </c>
      <c r="BH3053" s="139">
        <f>IF(N3053="sníž. přenesená",J3053,0)</f>
        <v>0</v>
      </c>
      <c r="BI3053" s="139">
        <f>IF(N3053="nulová",J3053,0)</f>
        <v>0</v>
      </c>
      <c r="BJ3053" s="17" t="s">
        <v>14</v>
      </c>
      <c r="BK3053" s="139">
        <f>ROUND(I3053*H3053,2)</f>
        <v>0</v>
      </c>
      <c r="BL3053" s="17" t="s">
        <v>277</v>
      </c>
      <c r="BM3053" s="138" t="s">
        <v>4347</v>
      </c>
    </row>
    <row r="3054" spans="2:65" s="1" customFormat="1">
      <c r="B3054" s="32"/>
      <c r="D3054" s="140" t="s">
        <v>174</v>
      </c>
      <c r="F3054" s="141" t="s">
        <v>4348</v>
      </c>
      <c r="I3054" s="142"/>
      <c r="L3054" s="32"/>
      <c r="M3054" s="143"/>
      <c r="T3054" s="53"/>
      <c r="AT3054" s="17" t="s">
        <v>174</v>
      </c>
      <c r="AU3054" s="17" t="s">
        <v>84</v>
      </c>
    </row>
    <row r="3055" spans="2:65" s="12" customFormat="1" ht="20.399999999999999">
      <c r="B3055" s="144"/>
      <c r="D3055" s="145" t="s">
        <v>176</v>
      </c>
      <c r="E3055" s="146" t="s">
        <v>19</v>
      </c>
      <c r="F3055" s="147" t="s">
        <v>4349</v>
      </c>
      <c r="H3055" s="146" t="s">
        <v>19</v>
      </c>
      <c r="I3055" s="148"/>
      <c r="L3055" s="144"/>
      <c r="M3055" s="149"/>
      <c r="T3055" s="150"/>
      <c r="AT3055" s="146" t="s">
        <v>176</v>
      </c>
      <c r="AU3055" s="146" t="s">
        <v>84</v>
      </c>
      <c r="AV3055" s="12" t="s">
        <v>14</v>
      </c>
      <c r="AW3055" s="12" t="s">
        <v>37</v>
      </c>
      <c r="AX3055" s="12" t="s">
        <v>75</v>
      </c>
      <c r="AY3055" s="146" t="s">
        <v>165</v>
      </c>
    </row>
    <row r="3056" spans="2:65" s="13" customFormat="1">
      <c r="B3056" s="151"/>
      <c r="D3056" s="145" t="s">
        <v>176</v>
      </c>
      <c r="E3056" s="152" t="s">
        <v>19</v>
      </c>
      <c r="F3056" s="153" t="s">
        <v>4350</v>
      </c>
      <c r="H3056" s="154">
        <v>270.5</v>
      </c>
      <c r="I3056" s="155"/>
      <c r="L3056" s="151"/>
      <c r="M3056" s="156"/>
      <c r="T3056" s="157"/>
      <c r="AT3056" s="152" t="s">
        <v>176</v>
      </c>
      <c r="AU3056" s="152" t="s">
        <v>84</v>
      </c>
      <c r="AV3056" s="13" t="s">
        <v>84</v>
      </c>
      <c r="AW3056" s="13" t="s">
        <v>37</v>
      </c>
      <c r="AX3056" s="13" t="s">
        <v>75</v>
      </c>
      <c r="AY3056" s="152" t="s">
        <v>165</v>
      </c>
    </row>
    <row r="3057" spans="2:65" s="12" customFormat="1">
      <c r="B3057" s="144"/>
      <c r="D3057" s="145" t="s">
        <v>176</v>
      </c>
      <c r="E3057" s="146" t="s">
        <v>19</v>
      </c>
      <c r="F3057" s="147" t="s">
        <v>4351</v>
      </c>
      <c r="H3057" s="146" t="s">
        <v>19</v>
      </c>
      <c r="I3057" s="148"/>
      <c r="L3057" s="144"/>
      <c r="M3057" s="149"/>
      <c r="T3057" s="150"/>
      <c r="AT3057" s="146" t="s">
        <v>176</v>
      </c>
      <c r="AU3057" s="146" t="s">
        <v>84</v>
      </c>
      <c r="AV3057" s="12" t="s">
        <v>14</v>
      </c>
      <c r="AW3057" s="12" t="s">
        <v>37</v>
      </c>
      <c r="AX3057" s="12" t="s">
        <v>75</v>
      </c>
      <c r="AY3057" s="146" t="s">
        <v>165</v>
      </c>
    </row>
    <row r="3058" spans="2:65" s="13" customFormat="1">
      <c r="B3058" s="151"/>
      <c r="D3058" s="145" t="s">
        <v>176</v>
      </c>
      <c r="E3058" s="152" t="s">
        <v>19</v>
      </c>
      <c r="F3058" s="153" t="s">
        <v>4352</v>
      </c>
      <c r="H3058" s="154">
        <v>-38.1</v>
      </c>
      <c r="I3058" s="155"/>
      <c r="L3058" s="151"/>
      <c r="M3058" s="156"/>
      <c r="T3058" s="157"/>
      <c r="AT3058" s="152" t="s">
        <v>176</v>
      </c>
      <c r="AU3058" s="152" t="s">
        <v>84</v>
      </c>
      <c r="AV3058" s="13" t="s">
        <v>84</v>
      </c>
      <c r="AW3058" s="13" t="s">
        <v>37</v>
      </c>
      <c r="AX3058" s="13" t="s">
        <v>75</v>
      </c>
      <c r="AY3058" s="152" t="s">
        <v>165</v>
      </c>
    </row>
    <row r="3059" spans="2:65" s="12" customFormat="1">
      <c r="B3059" s="144"/>
      <c r="D3059" s="145" t="s">
        <v>176</v>
      </c>
      <c r="E3059" s="146" t="s">
        <v>19</v>
      </c>
      <c r="F3059" s="147" t="s">
        <v>1163</v>
      </c>
      <c r="H3059" s="146" t="s">
        <v>19</v>
      </c>
      <c r="I3059" s="148"/>
      <c r="L3059" s="144"/>
      <c r="M3059" s="149"/>
      <c r="T3059" s="150"/>
      <c r="AT3059" s="146" t="s">
        <v>176</v>
      </c>
      <c r="AU3059" s="146" t="s">
        <v>84</v>
      </c>
      <c r="AV3059" s="12" t="s">
        <v>14</v>
      </c>
      <c r="AW3059" s="12" t="s">
        <v>37</v>
      </c>
      <c r="AX3059" s="12" t="s">
        <v>75</v>
      </c>
      <c r="AY3059" s="146" t="s">
        <v>165</v>
      </c>
    </row>
    <row r="3060" spans="2:65" s="13" customFormat="1">
      <c r="B3060" s="151"/>
      <c r="D3060" s="145" t="s">
        <v>176</v>
      </c>
      <c r="E3060" s="152" t="s">
        <v>19</v>
      </c>
      <c r="F3060" s="153" t="s">
        <v>1164</v>
      </c>
      <c r="H3060" s="154">
        <v>36.200000000000003</v>
      </c>
      <c r="I3060" s="155"/>
      <c r="L3060" s="151"/>
      <c r="M3060" s="156"/>
      <c r="T3060" s="157"/>
      <c r="AT3060" s="152" t="s">
        <v>176</v>
      </c>
      <c r="AU3060" s="152" t="s">
        <v>84</v>
      </c>
      <c r="AV3060" s="13" t="s">
        <v>84</v>
      </c>
      <c r="AW3060" s="13" t="s">
        <v>37</v>
      </c>
      <c r="AX3060" s="13" t="s">
        <v>75</v>
      </c>
      <c r="AY3060" s="152" t="s">
        <v>165</v>
      </c>
    </row>
    <row r="3061" spans="2:65" s="14" customFormat="1">
      <c r="B3061" s="158"/>
      <c r="D3061" s="145" t="s">
        <v>176</v>
      </c>
      <c r="E3061" s="159" t="s">
        <v>19</v>
      </c>
      <c r="F3061" s="160" t="s">
        <v>179</v>
      </c>
      <c r="H3061" s="161">
        <v>268.60000000000002</v>
      </c>
      <c r="I3061" s="162"/>
      <c r="L3061" s="158"/>
      <c r="M3061" s="163"/>
      <c r="T3061" s="164"/>
      <c r="AT3061" s="159" t="s">
        <v>176</v>
      </c>
      <c r="AU3061" s="159" t="s">
        <v>84</v>
      </c>
      <c r="AV3061" s="14" t="s">
        <v>172</v>
      </c>
      <c r="AW3061" s="14" t="s">
        <v>37</v>
      </c>
      <c r="AX3061" s="14" t="s">
        <v>14</v>
      </c>
      <c r="AY3061" s="159" t="s">
        <v>165</v>
      </c>
    </row>
    <row r="3062" spans="2:65" s="1" customFormat="1" ht="33" customHeight="1">
      <c r="B3062" s="32"/>
      <c r="C3062" s="165" t="s">
        <v>4353</v>
      </c>
      <c r="D3062" s="165" t="s">
        <v>349</v>
      </c>
      <c r="E3062" s="166" t="s">
        <v>4354</v>
      </c>
      <c r="F3062" s="167" t="s">
        <v>4355</v>
      </c>
      <c r="G3062" s="168" t="s">
        <v>170</v>
      </c>
      <c r="H3062" s="169">
        <v>267.26</v>
      </c>
      <c r="I3062" s="170"/>
      <c r="J3062" s="171">
        <f>ROUND(I3062*H3062,2)</f>
        <v>0</v>
      </c>
      <c r="K3062" s="167" t="s">
        <v>171</v>
      </c>
      <c r="L3062" s="172"/>
      <c r="M3062" s="173" t="s">
        <v>19</v>
      </c>
      <c r="N3062" s="174" t="s">
        <v>46</v>
      </c>
      <c r="P3062" s="136">
        <f>O3062*H3062</f>
        <v>0</v>
      </c>
      <c r="Q3062" s="136">
        <v>2.1999999999999999E-2</v>
      </c>
      <c r="R3062" s="136">
        <f>Q3062*H3062</f>
        <v>5.8797199999999998</v>
      </c>
      <c r="S3062" s="136">
        <v>0</v>
      </c>
      <c r="T3062" s="137">
        <f>S3062*H3062</f>
        <v>0</v>
      </c>
      <c r="AR3062" s="138" t="s">
        <v>380</v>
      </c>
      <c r="AT3062" s="138" t="s">
        <v>349</v>
      </c>
      <c r="AU3062" s="138" t="s">
        <v>84</v>
      </c>
      <c r="AY3062" s="17" t="s">
        <v>165</v>
      </c>
      <c r="BE3062" s="139">
        <f>IF(N3062="základní",J3062,0)</f>
        <v>0</v>
      </c>
      <c r="BF3062" s="139">
        <f>IF(N3062="snížená",J3062,0)</f>
        <v>0</v>
      </c>
      <c r="BG3062" s="139">
        <f>IF(N3062="zákl. přenesená",J3062,0)</f>
        <v>0</v>
      </c>
      <c r="BH3062" s="139">
        <f>IF(N3062="sníž. přenesená",J3062,0)</f>
        <v>0</v>
      </c>
      <c r="BI3062" s="139">
        <f>IF(N3062="nulová",J3062,0)</f>
        <v>0</v>
      </c>
      <c r="BJ3062" s="17" t="s">
        <v>14</v>
      </c>
      <c r="BK3062" s="139">
        <f>ROUND(I3062*H3062,2)</f>
        <v>0</v>
      </c>
      <c r="BL3062" s="17" t="s">
        <v>277</v>
      </c>
      <c r="BM3062" s="138" t="s">
        <v>4356</v>
      </c>
    </row>
    <row r="3063" spans="2:65" s="13" customFormat="1">
      <c r="B3063" s="151"/>
      <c r="D3063" s="145" t="s">
        <v>176</v>
      </c>
      <c r="F3063" s="153" t="s">
        <v>4357</v>
      </c>
      <c r="H3063" s="154">
        <v>267.26</v>
      </c>
      <c r="I3063" s="155"/>
      <c r="L3063" s="151"/>
      <c r="M3063" s="156"/>
      <c r="T3063" s="157"/>
      <c r="AT3063" s="152" t="s">
        <v>176</v>
      </c>
      <c r="AU3063" s="152" t="s">
        <v>84</v>
      </c>
      <c r="AV3063" s="13" t="s">
        <v>84</v>
      </c>
      <c r="AW3063" s="13" t="s">
        <v>4</v>
      </c>
      <c r="AX3063" s="13" t="s">
        <v>14</v>
      </c>
      <c r="AY3063" s="152" t="s">
        <v>165</v>
      </c>
    </row>
    <row r="3064" spans="2:65" s="1" customFormat="1" ht="33" customHeight="1">
      <c r="B3064" s="32"/>
      <c r="C3064" s="165" t="s">
        <v>4358</v>
      </c>
      <c r="D3064" s="165" t="s">
        <v>349</v>
      </c>
      <c r="E3064" s="166" t="s">
        <v>4359</v>
      </c>
      <c r="F3064" s="167" t="s">
        <v>4360</v>
      </c>
      <c r="G3064" s="168" t="s">
        <v>170</v>
      </c>
      <c r="H3064" s="169">
        <v>41.63</v>
      </c>
      <c r="I3064" s="170"/>
      <c r="J3064" s="171">
        <f>ROUND(I3064*H3064,2)</f>
        <v>0</v>
      </c>
      <c r="K3064" s="167" t="s">
        <v>171</v>
      </c>
      <c r="L3064" s="172"/>
      <c r="M3064" s="173" t="s">
        <v>19</v>
      </c>
      <c r="N3064" s="174" t="s">
        <v>46</v>
      </c>
      <c r="P3064" s="136">
        <f>O3064*H3064</f>
        <v>0</v>
      </c>
      <c r="Q3064" s="136">
        <v>2.1999999999999999E-2</v>
      </c>
      <c r="R3064" s="136">
        <f>Q3064*H3064</f>
        <v>0.91586000000000001</v>
      </c>
      <c r="S3064" s="136">
        <v>0</v>
      </c>
      <c r="T3064" s="137">
        <f>S3064*H3064</f>
        <v>0</v>
      </c>
      <c r="AR3064" s="138" t="s">
        <v>380</v>
      </c>
      <c r="AT3064" s="138" t="s">
        <v>349</v>
      </c>
      <c r="AU3064" s="138" t="s">
        <v>84</v>
      </c>
      <c r="AY3064" s="17" t="s">
        <v>165</v>
      </c>
      <c r="BE3064" s="139">
        <f>IF(N3064="základní",J3064,0)</f>
        <v>0</v>
      </c>
      <c r="BF3064" s="139">
        <f>IF(N3064="snížená",J3064,0)</f>
        <v>0</v>
      </c>
      <c r="BG3064" s="139">
        <f>IF(N3064="zákl. přenesená",J3064,0)</f>
        <v>0</v>
      </c>
      <c r="BH3064" s="139">
        <f>IF(N3064="sníž. přenesená",J3064,0)</f>
        <v>0</v>
      </c>
      <c r="BI3064" s="139">
        <f>IF(N3064="nulová",J3064,0)</f>
        <v>0</v>
      </c>
      <c r="BJ3064" s="17" t="s">
        <v>14</v>
      </c>
      <c r="BK3064" s="139">
        <f>ROUND(I3064*H3064,2)</f>
        <v>0</v>
      </c>
      <c r="BL3064" s="17" t="s">
        <v>277</v>
      </c>
      <c r="BM3064" s="138" t="s">
        <v>4361</v>
      </c>
    </row>
    <row r="3065" spans="2:65" s="13" customFormat="1">
      <c r="B3065" s="151"/>
      <c r="D3065" s="145" t="s">
        <v>176</v>
      </c>
      <c r="E3065" s="152" t="s">
        <v>19</v>
      </c>
      <c r="F3065" s="153" t="s">
        <v>1164</v>
      </c>
      <c r="H3065" s="154">
        <v>36.200000000000003</v>
      </c>
      <c r="I3065" s="155"/>
      <c r="L3065" s="151"/>
      <c r="M3065" s="156"/>
      <c r="T3065" s="157"/>
      <c r="AT3065" s="152" t="s">
        <v>176</v>
      </c>
      <c r="AU3065" s="152" t="s">
        <v>84</v>
      </c>
      <c r="AV3065" s="13" t="s">
        <v>84</v>
      </c>
      <c r="AW3065" s="13" t="s">
        <v>37</v>
      </c>
      <c r="AX3065" s="13" t="s">
        <v>14</v>
      </c>
      <c r="AY3065" s="152" t="s">
        <v>165</v>
      </c>
    </row>
    <row r="3066" spans="2:65" s="13" customFormat="1">
      <c r="B3066" s="151"/>
      <c r="D3066" s="145" t="s">
        <v>176</v>
      </c>
      <c r="F3066" s="153" t="s">
        <v>4362</v>
      </c>
      <c r="H3066" s="154">
        <v>41.63</v>
      </c>
      <c r="I3066" s="155"/>
      <c r="L3066" s="151"/>
      <c r="M3066" s="156"/>
      <c r="T3066" s="157"/>
      <c r="AT3066" s="152" t="s">
        <v>176</v>
      </c>
      <c r="AU3066" s="152" t="s">
        <v>84</v>
      </c>
      <c r="AV3066" s="13" t="s">
        <v>84</v>
      </c>
      <c r="AW3066" s="13" t="s">
        <v>4</v>
      </c>
      <c r="AX3066" s="13" t="s">
        <v>14</v>
      </c>
      <c r="AY3066" s="152" t="s">
        <v>165</v>
      </c>
    </row>
    <row r="3067" spans="2:65" s="1" customFormat="1" ht="37.950000000000003" customHeight="1">
      <c r="B3067" s="32"/>
      <c r="C3067" s="127" t="s">
        <v>4363</v>
      </c>
      <c r="D3067" s="127" t="s">
        <v>167</v>
      </c>
      <c r="E3067" s="128" t="s">
        <v>4364</v>
      </c>
      <c r="F3067" s="129" t="s">
        <v>4365</v>
      </c>
      <c r="G3067" s="130" t="s">
        <v>170</v>
      </c>
      <c r="H3067" s="131">
        <v>5.51</v>
      </c>
      <c r="I3067" s="132"/>
      <c r="J3067" s="133">
        <f>ROUND(I3067*H3067,2)</f>
        <v>0</v>
      </c>
      <c r="K3067" s="129" t="s">
        <v>171</v>
      </c>
      <c r="L3067" s="32"/>
      <c r="M3067" s="134" t="s">
        <v>19</v>
      </c>
      <c r="N3067" s="135" t="s">
        <v>46</v>
      </c>
      <c r="P3067" s="136">
        <f>O3067*H3067</f>
        <v>0</v>
      </c>
      <c r="Q3067" s="136">
        <v>0</v>
      </c>
      <c r="R3067" s="136">
        <f>Q3067*H3067</f>
        <v>0</v>
      </c>
      <c r="S3067" s="136">
        <v>0</v>
      </c>
      <c r="T3067" s="137">
        <f>S3067*H3067</f>
        <v>0</v>
      </c>
      <c r="AR3067" s="138" t="s">
        <v>277</v>
      </c>
      <c r="AT3067" s="138" t="s">
        <v>167</v>
      </c>
      <c r="AU3067" s="138" t="s">
        <v>84</v>
      </c>
      <c r="AY3067" s="17" t="s">
        <v>165</v>
      </c>
      <c r="BE3067" s="139">
        <f>IF(N3067="základní",J3067,0)</f>
        <v>0</v>
      </c>
      <c r="BF3067" s="139">
        <f>IF(N3067="snížená",J3067,0)</f>
        <v>0</v>
      </c>
      <c r="BG3067" s="139">
        <f>IF(N3067="zákl. přenesená",J3067,0)</f>
        <v>0</v>
      </c>
      <c r="BH3067" s="139">
        <f>IF(N3067="sníž. přenesená",J3067,0)</f>
        <v>0</v>
      </c>
      <c r="BI3067" s="139">
        <f>IF(N3067="nulová",J3067,0)</f>
        <v>0</v>
      </c>
      <c r="BJ3067" s="17" t="s">
        <v>14</v>
      </c>
      <c r="BK3067" s="139">
        <f>ROUND(I3067*H3067,2)</f>
        <v>0</v>
      </c>
      <c r="BL3067" s="17" t="s">
        <v>277</v>
      </c>
      <c r="BM3067" s="138" t="s">
        <v>4366</v>
      </c>
    </row>
    <row r="3068" spans="2:65" s="1" customFormat="1">
      <c r="B3068" s="32"/>
      <c r="D3068" s="140" t="s">
        <v>174</v>
      </c>
      <c r="F3068" s="141" t="s">
        <v>4367</v>
      </c>
      <c r="I3068" s="142"/>
      <c r="L3068" s="32"/>
      <c r="M3068" s="143"/>
      <c r="T3068" s="53"/>
      <c r="AT3068" s="17" t="s">
        <v>174</v>
      </c>
      <c r="AU3068" s="17" t="s">
        <v>84</v>
      </c>
    </row>
    <row r="3069" spans="2:65" s="12" customFormat="1">
      <c r="B3069" s="144"/>
      <c r="D3069" s="145" t="s">
        <v>176</v>
      </c>
      <c r="E3069" s="146" t="s">
        <v>19</v>
      </c>
      <c r="F3069" s="147" t="s">
        <v>1264</v>
      </c>
      <c r="H3069" s="146" t="s">
        <v>19</v>
      </c>
      <c r="I3069" s="148"/>
      <c r="L3069" s="144"/>
      <c r="M3069" s="149"/>
      <c r="T3069" s="150"/>
      <c r="AT3069" s="146" t="s">
        <v>176</v>
      </c>
      <c r="AU3069" s="146" t="s">
        <v>84</v>
      </c>
      <c r="AV3069" s="12" t="s">
        <v>14</v>
      </c>
      <c r="AW3069" s="12" t="s">
        <v>37</v>
      </c>
      <c r="AX3069" s="12" t="s">
        <v>75</v>
      </c>
      <c r="AY3069" s="146" t="s">
        <v>165</v>
      </c>
    </row>
    <row r="3070" spans="2:65" s="13" customFormat="1">
      <c r="B3070" s="151"/>
      <c r="D3070" s="145" t="s">
        <v>176</v>
      </c>
      <c r="E3070" s="152" t="s">
        <v>19</v>
      </c>
      <c r="F3070" s="153" t="s">
        <v>4368</v>
      </c>
      <c r="H3070" s="154">
        <v>5.51</v>
      </c>
      <c r="I3070" s="155"/>
      <c r="L3070" s="151"/>
      <c r="M3070" s="156"/>
      <c r="T3070" s="157"/>
      <c r="AT3070" s="152" t="s">
        <v>176</v>
      </c>
      <c r="AU3070" s="152" t="s">
        <v>84</v>
      </c>
      <c r="AV3070" s="13" t="s">
        <v>84</v>
      </c>
      <c r="AW3070" s="13" t="s">
        <v>37</v>
      </c>
      <c r="AX3070" s="13" t="s">
        <v>75</v>
      </c>
      <c r="AY3070" s="152" t="s">
        <v>165</v>
      </c>
    </row>
    <row r="3071" spans="2:65" s="14" customFormat="1">
      <c r="B3071" s="158"/>
      <c r="D3071" s="145" t="s">
        <v>176</v>
      </c>
      <c r="E3071" s="159" t="s">
        <v>19</v>
      </c>
      <c r="F3071" s="160" t="s">
        <v>179</v>
      </c>
      <c r="H3071" s="161">
        <v>5.51</v>
      </c>
      <c r="I3071" s="162"/>
      <c r="L3071" s="158"/>
      <c r="M3071" s="163"/>
      <c r="T3071" s="164"/>
      <c r="AT3071" s="159" t="s">
        <v>176</v>
      </c>
      <c r="AU3071" s="159" t="s">
        <v>84</v>
      </c>
      <c r="AV3071" s="14" t="s">
        <v>172</v>
      </c>
      <c r="AW3071" s="14" t="s">
        <v>37</v>
      </c>
      <c r="AX3071" s="14" t="s">
        <v>14</v>
      </c>
      <c r="AY3071" s="159" t="s">
        <v>165</v>
      </c>
    </row>
    <row r="3072" spans="2:65" s="1" customFormat="1" ht="16.5" customHeight="1">
      <c r="B3072" s="32"/>
      <c r="C3072" s="127" t="s">
        <v>4369</v>
      </c>
      <c r="D3072" s="127" t="s">
        <v>167</v>
      </c>
      <c r="E3072" s="128" t="s">
        <v>4370</v>
      </c>
      <c r="F3072" s="129" t="s">
        <v>4371</v>
      </c>
      <c r="G3072" s="130" t="s">
        <v>182</v>
      </c>
      <c r="H3072" s="131">
        <v>45.52</v>
      </c>
      <c r="I3072" s="132"/>
      <c r="J3072" s="133">
        <f>ROUND(I3072*H3072,2)</f>
        <v>0</v>
      </c>
      <c r="K3072" s="129" t="s">
        <v>171</v>
      </c>
      <c r="L3072" s="32"/>
      <c r="M3072" s="134" t="s">
        <v>19</v>
      </c>
      <c r="N3072" s="135" t="s">
        <v>46</v>
      </c>
      <c r="P3072" s="136">
        <f>O3072*H3072</f>
        <v>0</v>
      </c>
      <c r="Q3072" s="136">
        <v>0</v>
      </c>
      <c r="R3072" s="136">
        <f>Q3072*H3072</f>
        <v>0</v>
      </c>
      <c r="S3072" s="136">
        <v>0</v>
      </c>
      <c r="T3072" s="137">
        <f>S3072*H3072</f>
        <v>0</v>
      </c>
      <c r="AR3072" s="138" t="s">
        <v>277</v>
      </c>
      <c r="AT3072" s="138" t="s">
        <v>167</v>
      </c>
      <c r="AU3072" s="138" t="s">
        <v>84</v>
      </c>
      <c r="AY3072" s="17" t="s">
        <v>165</v>
      </c>
      <c r="BE3072" s="139">
        <f>IF(N3072="základní",J3072,0)</f>
        <v>0</v>
      </c>
      <c r="BF3072" s="139">
        <f>IF(N3072="snížená",J3072,0)</f>
        <v>0</v>
      </c>
      <c r="BG3072" s="139">
        <f>IF(N3072="zákl. přenesená",J3072,0)</f>
        <v>0</v>
      </c>
      <c r="BH3072" s="139">
        <f>IF(N3072="sníž. přenesená",J3072,0)</f>
        <v>0</v>
      </c>
      <c r="BI3072" s="139">
        <f>IF(N3072="nulová",J3072,0)</f>
        <v>0</v>
      </c>
      <c r="BJ3072" s="17" t="s">
        <v>14</v>
      </c>
      <c r="BK3072" s="139">
        <f>ROUND(I3072*H3072,2)</f>
        <v>0</v>
      </c>
      <c r="BL3072" s="17" t="s">
        <v>277</v>
      </c>
      <c r="BM3072" s="138" t="s">
        <v>4372</v>
      </c>
    </row>
    <row r="3073" spans="2:65" s="1" customFormat="1">
      <c r="B3073" s="32"/>
      <c r="D3073" s="140" t="s">
        <v>174</v>
      </c>
      <c r="F3073" s="141" t="s">
        <v>4373</v>
      </c>
      <c r="I3073" s="142"/>
      <c r="L3073" s="32"/>
      <c r="M3073" s="143"/>
      <c r="T3073" s="53"/>
      <c r="AT3073" s="17" t="s">
        <v>174</v>
      </c>
      <c r="AU3073" s="17" t="s">
        <v>84</v>
      </c>
    </row>
    <row r="3074" spans="2:65" s="12" customFormat="1">
      <c r="B3074" s="144"/>
      <c r="D3074" s="145" t="s">
        <v>176</v>
      </c>
      <c r="E3074" s="146" t="s">
        <v>19</v>
      </c>
      <c r="F3074" s="147" t="s">
        <v>4374</v>
      </c>
      <c r="H3074" s="146" t="s">
        <v>19</v>
      </c>
      <c r="I3074" s="148"/>
      <c r="L3074" s="144"/>
      <c r="M3074" s="149"/>
      <c r="T3074" s="150"/>
      <c r="AT3074" s="146" t="s">
        <v>176</v>
      </c>
      <c r="AU3074" s="146" t="s">
        <v>84</v>
      </c>
      <c r="AV3074" s="12" t="s">
        <v>14</v>
      </c>
      <c r="AW3074" s="12" t="s">
        <v>37</v>
      </c>
      <c r="AX3074" s="12" t="s">
        <v>75</v>
      </c>
      <c r="AY3074" s="146" t="s">
        <v>165</v>
      </c>
    </row>
    <row r="3075" spans="2:65" s="13" customFormat="1">
      <c r="B3075" s="151"/>
      <c r="D3075" s="145" t="s">
        <v>176</v>
      </c>
      <c r="E3075" s="152" t="s">
        <v>19</v>
      </c>
      <c r="F3075" s="153" t="s">
        <v>84</v>
      </c>
      <c r="H3075" s="154">
        <v>2</v>
      </c>
      <c r="I3075" s="155"/>
      <c r="L3075" s="151"/>
      <c r="M3075" s="156"/>
      <c r="T3075" s="157"/>
      <c r="AT3075" s="152" t="s">
        <v>176</v>
      </c>
      <c r="AU3075" s="152" t="s">
        <v>84</v>
      </c>
      <c r="AV3075" s="13" t="s">
        <v>84</v>
      </c>
      <c r="AW3075" s="13" t="s">
        <v>37</v>
      </c>
      <c r="AX3075" s="13" t="s">
        <v>75</v>
      </c>
      <c r="AY3075" s="152" t="s">
        <v>165</v>
      </c>
    </row>
    <row r="3076" spans="2:65" s="12" customFormat="1">
      <c r="B3076" s="144"/>
      <c r="D3076" s="145" t="s">
        <v>176</v>
      </c>
      <c r="E3076" s="146" t="s">
        <v>19</v>
      </c>
      <c r="F3076" s="147" t="s">
        <v>1603</v>
      </c>
      <c r="H3076" s="146" t="s">
        <v>19</v>
      </c>
      <c r="I3076" s="148"/>
      <c r="L3076" s="144"/>
      <c r="M3076" s="149"/>
      <c r="T3076" s="150"/>
      <c r="AT3076" s="146" t="s">
        <v>176</v>
      </c>
      <c r="AU3076" s="146" t="s">
        <v>84</v>
      </c>
      <c r="AV3076" s="12" t="s">
        <v>14</v>
      </c>
      <c r="AW3076" s="12" t="s">
        <v>37</v>
      </c>
      <c r="AX3076" s="12" t="s">
        <v>75</v>
      </c>
      <c r="AY3076" s="146" t="s">
        <v>165</v>
      </c>
    </row>
    <row r="3077" spans="2:65" s="13" customFormat="1">
      <c r="B3077" s="151"/>
      <c r="D3077" s="145" t="s">
        <v>176</v>
      </c>
      <c r="E3077" s="152" t="s">
        <v>19</v>
      </c>
      <c r="F3077" s="153" t="s">
        <v>8</v>
      </c>
      <c r="H3077" s="154">
        <v>12</v>
      </c>
      <c r="I3077" s="155"/>
      <c r="L3077" s="151"/>
      <c r="M3077" s="156"/>
      <c r="T3077" s="157"/>
      <c r="AT3077" s="152" t="s">
        <v>176</v>
      </c>
      <c r="AU3077" s="152" t="s">
        <v>84</v>
      </c>
      <c r="AV3077" s="13" t="s">
        <v>84</v>
      </c>
      <c r="AW3077" s="13" t="s">
        <v>37</v>
      </c>
      <c r="AX3077" s="13" t="s">
        <v>75</v>
      </c>
      <c r="AY3077" s="152" t="s">
        <v>165</v>
      </c>
    </row>
    <row r="3078" spans="2:65" s="12" customFormat="1">
      <c r="B3078" s="144"/>
      <c r="D3078" s="145" t="s">
        <v>176</v>
      </c>
      <c r="E3078" s="146" t="s">
        <v>19</v>
      </c>
      <c r="F3078" s="147" t="s">
        <v>1605</v>
      </c>
      <c r="H3078" s="146" t="s">
        <v>19</v>
      </c>
      <c r="I3078" s="148"/>
      <c r="L3078" s="144"/>
      <c r="M3078" s="149"/>
      <c r="T3078" s="150"/>
      <c r="AT3078" s="146" t="s">
        <v>176</v>
      </c>
      <c r="AU3078" s="146" t="s">
        <v>84</v>
      </c>
      <c r="AV3078" s="12" t="s">
        <v>14</v>
      </c>
      <c r="AW3078" s="12" t="s">
        <v>37</v>
      </c>
      <c r="AX3078" s="12" t="s">
        <v>75</v>
      </c>
      <c r="AY3078" s="146" t="s">
        <v>165</v>
      </c>
    </row>
    <row r="3079" spans="2:65" s="13" customFormat="1">
      <c r="B3079" s="151"/>
      <c r="D3079" s="145" t="s">
        <v>176</v>
      </c>
      <c r="E3079" s="152" t="s">
        <v>19</v>
      </c>
      <c r="F3079" s="153" t="s">
        <v>4375</v>
      </c>
      <c r="H3079" s="154">
        <v>0.81</v>
      </c>
      <c r="I3079" s="155"/>
      <c r="L3079" s="151"/>
      <c r="M3079" s="156"/>
      <c r="T3079" s="157"/>
      <c r="AT3079" s="152" t="s">
        <v>176</v>
      </c>
      <c r="AU3079" s="152" t="s">
        <v>84</v>
      </c>
      <c r="AV3079" s="13" t="s">
        <v>84</v>
      </c>
      <c r="AW3079" s="13" t="s">
        <v>37</v>
      </c>
      <c r="AX3079" s="13" t="s">
        <v>75</v>
      </c>
      <c r="AY3079" s="152" t="s">
        <v>165</v>
      </c>
    </row>
    <row r="3080" spans="2:65" s="12" customFormat="1">
      <c r="B3080" s="144"/>
      <c r="D3080" s="145" t="s">
        <v>176</v>
      </c>
      <c r="E3080" s="146" t="s">
        <v>19</v>
      </c>
      <c r="F3080" s="147" t="s">
        <v>3931</v>
      </c>
      <c r="H3080" s="146" t="s">
        <v>19</v>
      </c>
      <c r="I3080" s="148"/>
      <c r="L3080" s="144"/>
      <c r="M3080" s="149"/>
      <c r="T3080" s="150"/>
      <c r="AT3080" s="146" t="s">
        <v>176</v>
      </c>
      <c r="AU3080" s="146" t="s">
        <v>84</v>
      </c>
      <c r="AV3080" s="12" t="s">
        <v>14</v>
      </c>
      <c r="AW3080" s="12" t="s">
        <v>37</v>
      </c>
      <c r="AX3080" s="12" t="s">
        <v>75</v>
      </c>
      <c r="AY3080" s="146" t="s">
        <v>165</v>
      </c>
    </row>
    <row r="3081" spans="2:65" s="13" customFormat="1">
      <c r="B3081" s="151"/>
      <c r="D3081" s="145" t="s">
        <v>176</v>
      </c>
      <c r="E3081" s="152" t="s">
        <v>19</v>
      </c>
      <c r="F3081" s="153" t="s">
        <v>4376</v>
      </c>
      <c r="H3081" s="154">
        <v>0.71</v>
      </c>
      <c r="I3081" s="155"/>
      <c r="L3081" s="151"/>
      <c r="M3081" s="156"/>
      <c r="T3081" s="157"/>
      <c r="AT3081" s="152" t="s">
        <v>176</v>
      </c>
      <c r="AU3081" s="152" t="s">
        <v>84</v>
      </c>
      <c r="AV3081" s="13" t="s">
        <v>84</v>
      </c>
      <c r="AW3081" s="13" t="s">
        <v>37</v>
      </c>
      <c r="AX3081" s="13" t="s">
        <v>75</v>
      </c>
      <c r="AY3081" s="152" t="s">
        <v>165</v>
      </c>
    </row>
    <row r="3082" spans="2:65" s="12" customFormat="1">
      <c r="B3082" s="144"/>
      <c r="D3082" s="145" t="s">
        <v>176</v>
      </c>
      <c r="E3082" s="146" t="s">
        <v>19</v>
      </c>
      <c r="F3082" s="147" t="s">
        <v>1606</v>
      </c>
      <c r="H3082" s="146" t="s">
        <v>19</v>
      </c>
      <c r="I3082" s="148"/>
      <c r="L3082" s="144"/>
      <c r="M3082" s="149"/>
      <c r="T3082" s="150"/>
      <c r="AT3082" s="146" t="s">
        <v>176</v>
      </c>
      <c r="AU3082" s="146" t="s">
        <v>84</v>
      </c>
      <c r="AV3082" s="12" t="s">
        <v>14</v>
      </c>
      <c r="AW3082" s="12" t="s">
        <v>37</v>
      </c>
      <c r="AX3082" s="12" t="s">
        <v>75</v>
      </c>
      <c r="AY3082" s="146" t="s">
        <v>165</v>
      </c>
    </row>
    <row r="3083" spans="2:65" s="13" customFormat="1">
      <c r="B3083" s="151"/>
      <c r="D3083" s="145" t="s">
        <v>176</v>
      </c>
      <c r="E3083" s="152" t="s">
        <v>19</v>
      </c>
      <c r="F3083" s="153" t="s">
        <v>294</v>
      </c>
      <c r="H3083" s="154">
        <v>18</v>
      </c>
      <c r="I3083" s="155"/>
      <c r="L3083" s="151"/>
      <c r="M3083" s="156"/>
      <c r="T3083" s="157"/>
      <c r="AT3083" s="152" t="s">
        <v>176</v>
      </c>
      <c r="AU3083" s="152" t="s">
        <v>84</v>
      </c>
      <c r="AV3083" s="13" t="s">
        <v>84</v>
      </c>
      <c r="AW3083" s="13" t="s">
        <v>37</v>
      </c>
      <c r="AX3083" s="13" t="s">
        <v>75</v>
      </c>
      <c r="AY3083" s="152" t="s">
        <v>165</v>
      </c>
    </row>
    <row r="3084" spans="2:65" s="12" customFormat="1">
      <c r="B3084" s="144"/>
      <c r="D3084" s="145" t="s">
        <v>176</v>
      </c>
      <c r="E3084" s="146" t="s">
        <v>19</v>
      </c>
      <c r="F3084" s="147" t="s">
        <v>1607</v>
      </c>
      <c r="H3084" s="146" t="s">
        <v>19</v>
      </c>
      <c r="I3084" s="148"/>
      <c r="L3084" s="144"/>
      <c r="M3084" s="149"/>
      <c r="T3084" s="150"/>
      <c r="AT3084" s="146" t="s">
        <v>176</v>
      </c>
      <c r="AU3084" s="146" t="s">
        <v>84</v>
      </c>
      <c r="AV3084" s="12" t="s">
        <v>14</v>
      </c>
      <c r="AW3084" s="12" t="s">
        <v>37</v>
      </c>
      <c r="AX3084" s="12" t="s">
        <v>75</v>
      </c>
      <c r="AY3084" s="146" t="s">
        <v>165</v>
      </c>
    </row>
    <row r="3085" spans="2:65" s="13" customFormat="1">
      <c r="B3085" s="151"/>
      <c r="D3085" s="145" t="s">
        <v>176</v>
      </c>
      <c r="E3085" s="152" t="s">
        <v>19</v>
      </c>
      <c r="F3085" s="153" t="s">
        <v>8</v>
      </c>
      <c r="H3085" s="154">
        <v>12</v>
      </c>
      <c r="I3085" s="155"/>
      <c r="L3085" s="151"/>
      <c r="M3085" s="156"/>
      <c r="T3085" s="157"/>
      <c r="AT3085" s="152" t="s">
        <v>176</v>
      </c>
      <c r="AU3085" s="152" t="s">
        <v>84</v>
      </c>
      <c r="AV3085" s="13" t="s">
        <v>84</v>
      </c>
      <c r="AW3085" s="13" t="s">
        <v>37</v>
      </c>
      <c r="AX3085" s="13" t="s">
        <v>75</v>
      </c>
      <c r="AY3085" s="152" t="s">
        <v>165</v>
      </c>
    </row>
    <row r="3086" spans="2:65" s="14" customFormat="1">
      <c r="B3086" s="158"/>
      <c r="D3086" s="145" t="s">
        <v>176</v>
      </c>
      <c r="E3086" s="159" t="s">
        <v>19</v>
      </c>
      <c r="F3086" s="160" t="s">
        <v>179</v>
      </c>
      <c r="H3086" s="161">
        <v>45.52</v>
      </c>
      <c r="I3086" s="162"/>
      <c r="L3086" s="158"/>
      <c r="M3086" s="163"/>
      <c r="T3086" s="164"/>
      <c r="AT3086" s="159" t="s">
        <v>176</v>
      </c>
      <c r="AU3086" s="159" t="s">
        <v>84</v>
      </c>
      <c r="AV3086" s="14" t="s">
        <v>172</v>
      </c>
      <c r="AW3086" s="14" t="s">
        <v>37</v>
      </c>
      <c r="AX3086" s="14" t="s">
        <v>14</v>
      </c>
      <c r="AY3086" s="159" t="s">
        <v>165</v>
      </c>
    </row>
    <row r="3087" spans="2:65" s="1" customFormat="1" ht="16.5" customHeight="1">
      <c r="B3087" s="32"/>
      <c r="C3087" s="165" t="s">
        <v>4377</v>
      </c>
      <c r="D3087" s="165" t="s">
        <v>349</v>
      </c>
      <c r="E3087" s="166" t="s">
        <v>4378</v>
      </c>
      <c r="F3087" s="167" t="s">
        <v>4379</v>
      </c>
      <c r="G3087" s="168" t="s">
        <v>700</v>
      </c>
      <c r="H3087" s="169">
        <v>50.072000000000003</v>
      </c>
      <c r="I3087" s="170"/>
      <c r="J3087" s="171">
        <f>ROUND(I3087*H3087,2)</f>
        <v>0</v>
      </c>
      <c r="K3087" s="167" t="s">
        <v>171</v>
      </c>
      <c r="L3087" s="172"/>
      <c r="M3087" s="173" t="s">
        <v>19</v>
      </c>
      <c r="N3087" s="174" t="s">
        <v>46</v>
      </c>
      <c r="P3087" s="136">
        <f>O3087*H3087</f>
        <v>0</v>
      </c>
      <c r="Q3087" s="136">
        <v>3.2000000000000003E-4</v>
      </c>
      <c r="R3087" s="136">
        <f>Q3087*H3087</f>
        <v>1.6023040000000002E-2</v>
      </c>
      <c r="S3087" s="136">
        <v>0</v>
      </c>
      <c r="T3087" s="137">
        <f>S3087*H3087</f>
        <v>0</v>
      </c>
      <c r="AR3087" s="138" t="s">
        <v>380</v>
      </c>
      <c r="AT3087" s="138" t="s">
        <v>349</v>
      </c>
      <c r="AU3087" s="138" t="s">
        <v>84</v>
      </c>
      <c r="AY3087" s="17" t="s">
        <v>165</v>
      </c>
      <c r="BE3087" s="139">
        <f>IF(N3087="základní",J3087,0)</f>
        <v>0</v>
      </c>
      <c r="BF3087" s="139">
        <f>IF(N3087="snížená",J3087,0)</f>
        <v>0</v>
      </c>
      <c r="BG3087" s="139">
        <f>IF(N3087="zákl. přenesená",J3087,0)</f>
        <v>0</v>
      </c>
      <c r="BH3087" s="139">
        <f>IF(N3087="sníž. přenesená",J3087,0)</f>
        <v>0</v>
      </c>
      <c r="BI3087" s="139">
        <f>IF(N3087="nulová",J3087,0)</f>
        <v>0</v>
      </c>
      <c r="BJ3087" s="17" t="s">
        <v>14</v>
      </c>
      <c r="BK3087" s="139">
        <f>ROUND(I3087*H3087,2)</f>
        <v>0</v>
      </c>
      <c r="BL3087" s="17" t="s">
        <v>277</v>
      </c>
      <c r="BM3087" s="138" t="s">
        <v>4380</v>
      </c>
    </row>
    <row r="3088" spans="2:65" s="13" customFormat="1">
      <c r="B3088" s="151"/>
      <c r="D3088" s="145" t="s">
        <v>176</v>
      </c>
      <c r="F3088" s="153" t="s">
        <v>4381</v>
      </c>
      <c r="H3088" s="154">
        <v>50.072000000000003</v>
      </c>
      <c r="I3088" s="155"/>
      <c r="L3088" s="151"/>
      <c r="M3088" s="156"/>
      <c r="T3088" s="157"/>
      <c r="AT3088" s="152" t="s">
        <v>176</v>
      </c>
      <c r="AU3088" s="152" t="s">
        <v>84</v>
      </c>
      <c r="AV3088" s="13" t="s">
        <v>84</v>
      </c>
      <c r="AW3088" s="13" t="s">
        <v>4</v>
      </c>
      <c r="AX3088" s="13" t="s">
        <v>14</v>
      </c>
      <c r="AY3088" s="152" t="s">
        <v>165</v>
      </c>
    </row>
    <row r="3089" spans="2:65" s="1" customFormat="1" ht="49.2" customHeight="1">
      <c r="B3089" s="32"/>
      <c r="C3089" s="127" t="s">
        <v>4382</v>
      </c>
      <c r="D3089" s="127" t="s">
        <v>167</v>
      </c>
      <c r="E3089" s="128" t="s">
        <v>4383</v>
      </c>
      <c r="F3089" s="129" t="s">
        <v>4384</v>
      </c>
      <c r="G3089" s="130" t="s">
        <v>307</v>
      </c>
      <c r="H3089" s="131">
        <v>9.4960000000000004</v>
      </c>
      <c r="I3089" s="132"/>
      <c r="J3089" s="133">
        <f>ROUND(I3089*H3089,2)</f>
        <v>0</v>
      </c>
      <c r="K3089" s="129" t="s">
        <v>171</v>
      </c>
      <c r="L3089" s="32"/>
      <c r="M3089" s="134" t="s">
        <v>19</v>
      </c>
      <c r="N3089" s="135" t="s">
        <v>46</v>
      </c>
      <c r="P3089" s="136">
        <f>O3089*H3089</f>
        <v>0</v>
      </c>
      <c r="Q3089" s="136">
        <v>0</v>
      </c>
      <c r="R3089" s="136">
        <f>Q3089*H3089</f>
        <v>0</v>
      </c>
      <c r="S3089" s="136">
        <v>0</v>
      </c>
      <c r="T3089" s="137">
        <f>S3089*H3089</f>
        <v>0</v>
      </c>
      <c r="AR3089" s="138" t="s">
        <v>277</v>
      </c>
      <c r="AT3089" s="138" t="s">
        <v>167</v>
      </c>
      <c r="AU3089" s="138" t="s">
        <v>84</v>
      </c>
      <c r="AY3089" s="17" t="s">
        <v>165</v>
      </c>
      <c r="BE3089" s="139">
        <f>IF(N3089="základní",J3089,0)</f>
        <v>0</v>
      </c>
      <c r="BF3089" s="139">
        <f>IF(N3089="snížená",J3089,0)</f>
        <v>0</v>
      </c>
      <c r="BG3089" s="139">
        <f>IF(N3089="zákl. přenesená",J3089,0)</f>
        <v>0</v>
      </c>
      <c r="BH3089" s="139">
        <f>IF(N3089="sníž. přenesená",J3089,0)</f>
        <v>0</v>
      </c>
      <c r="BI3089" s="139">
        <f>IF(N3089="nulová",J3089,0)</f>
        <v>0</v>
      </c>
      <c r="BJ3089" s="17" t="s">
        <v>14</v>
      </c>
      <c r="BK3089" s="139">
        <f>ROUND(I3089*H3089,2)</f>
        <v>0</v>
      </c>
      <c r="BL3089" s="17" t="s">
        <v>277</v>
      </c>
      <c r="BM3089" s="138" t="s">
        <v>4385</v>
      </c>
    </row>
    <row r="3090" spans="2:65" s="1" customFormat="1">
      <c r="B3090" s="32"/>
      <c r="D3090" s="140" t="s">
        <v>174</v>
      </c>
      <c r="F3090" s="141" t="s">
        <v>4386</v>
      </c>
      <c r="I3090" s="142"/>
      <c r="L3090" s="32"/>
      <c r="M3090" s="143"/>
      <c r="T3090" s="53"/>
      <c r="AT3090" s="17" t="s">
        <v>174</v>
      </c>
      <c r="AU3090" s="17" t="s">
        <v>84</v>
      </c>
    </row>
    <row r="3091" spans="2:65" s="11" customFormat="1" ht="22.95" customHeight="1">
      <c r="B3091" s="115"/>
      <c r="D3091" s="116" t="s">
        <v>74</v>
      </c>
      <c r="E3091" s="125" t="s">
        <v>4292</v>
      </c>
      <c r="F3091" s="125" t="s">
        <v>4387</v>
      </c>
      <c r="I3091" s="118"/>
      <c r="J3091" s="126">
        <f>BK3091</f>
        <v>0</v>
      </c>
      <c r="L3091" s="115"/>
      <c r="M3091" s="120"/>
      <c r="P3091" s="121">
        <f>SUM(P3092:P3100)</f>
        <v>0</v>
      </c>
      <c r="R3091" s="121">
        <f>SUM(R3092:R3100)</f>
        <v>0.64410274000000001</v>
      </c>
      <c r="T3091" s="122">
        <f>SUM(T3092:T3100)</f>
        <v>0</v>
      </c>
      <c r="AR3091" s="116" t="s">
        <v>84</v>
      </c>
      <c r="AT3091" s="123" t="s">
        <v>74</v>
      </c>
      <c r="AU3091" s="123" t="s">
        <v>14</v>
      </c>
      <c r="AY3091" s="116" t="s">
        <v>165</v>
      </c>
      <c r="BK3091" s="124">
        <f>SUM(BK3092:BK3100)</f>
        <v>0</v>
      </c>
    </row>
    <row r="3092" spans="2:65" s="1" customFormat="1" ht="24.15" customHeight="1">
      <c r="B3092" s="32"/>
      <c r="C3092" s="127" t="s">
        <v>4388</v>
      </c>
      <c r="D3092" s="127" t="s">
        <v>167</v>
      </c>
      <c r="E3092" s="128" t="s">
        <v>4389</v>
      </c>
      <c r="F3092" s="129" t="s">
        <v>4390</v>
      </c>
      <c r="G3092" s="130" t="s">
        <v>170</v>
      </c>
      <c r="H3092" s="131">
        <v>182.053</v>
      </c>
      <c r="I3092" s="132"/>
      <c r="J3092" s="133">
        <f>ROUND(I3092*H3092,2)</f>
        <v>0</v>
      </c>
      <c r="K3092" s="129" t="s">
        <v>171</v>
      </c>
      <c r="L3092" s="32"/>
      <c r="M3092" s="134" t="s">
        <v>19</v>
      </c>
      <c r="N3092" s="135" t="s">
        <v>46</v>
      </c>
      <c r="P3092" s="136">
        <f>O3092*H3092</f>
        <v>0</v>
      </c>
      <c r="Q3092" s="136">
        <v>6.9999999999999999E-4</v>
      </c>
      <c r="R3092" s="136">
        <f>Q3092*H3092</f>
        <v>0.1274371</v>
      </c>
      <c r="S3092" s="136">
        <v>0</v>
      </c>
      <c r="T3092" s="137">
        <f>S3092*H3092</f>
        <v>0</v>
      </c>
      <c r="AR3092" s="138" t="s">
        <v>277</v>
      </c>
      <c r="AT3092" s="138" t="s">
        <v>167</v>
      </c>
      <c r="AU3092" s="138" t="s">
        <v>84</v>
      </c>
      <c r="AY3092" s="17" t="s">
        <v>165</v>
      </c>
      <c r="BE3092" s="139">
        <f>IF(N3092="základní",J3092,0)</f>
        <v>0</v>
      </c>
      <c r="BF3092" s="139">
        <f>IF(N3092="snížená",J3092,0)</f>
        <v>0</v>
      </c>
      <c r="BG3092" s="139">
        <f>IF(N3092="zákl. přenesená",J3092,0)</f>
        <v>0</v>
      </c>
      <c r="BH3092" s="139">
        <f>IF(N3092="sníž. přenesená",J3092,0)</f>
        <v>0</v>
      </c>
      <c r="BI3092" s="139">
        <f>IF(N3092="nulová",J3092,0)</f>
        <v>0</v>
      </c>
      <c r="BJ3092" s="17" t="s">
        <v>14</v>
      </c>
      <c r="BK3092" s="139">
        <f>ROUND(I3092*H3092,2)</f>
        <v>0</v>
      </c>
      <c r="BL3092" s="17" t="s">
        <v>277</v>
      </c>
      <c r="BM3092" s="138" t="s">
        <v>4391</v>
      </c>
    </row>
    <row r="3093" spans="2:65" s="1" customFormat="1">
      <c r="B3093" s="32"/>
      <c r="D3093" s="140" t="s">
        <v>174</v>
      </c>
      <c r="F3093" s="141" t="s">
        <v>4392</v>
      </c>
      <c r="I3093" s="142"/>
      <c r="L3093" s="32"/>
      <c r="M3093" s="143"/>
      <c r="T3093" s="53"/>
      <c r="AT3093" s="17" t="s">
        <v>174</v>
      </c>
      <c r="AU3093" s="17" t="s">
        <v>84</v>
      </c>
    </row>
    <row r="3094" spans="2:65" s="12" customFormat="1">
      <c r="B3094" s="144"/>
      <c r="D3094" s="145" t="s">
        <v>176</v>
      </c>
      <c r="E3094" s="146" t="s">
        <v>19</v>
      </c>
      <c r="F3094" s="147" t="s">
        <v>1045</v>
      </c>
      <c r="H3094" s="146" t="s">
        <v>19</v>
      </c>
      <c r="I3094" s="148"/>
      <c r="L3094" s="144"/>
      <c r="M3094" s="149"/>
      <c r="T3094" s="150"/>
      <c r="AT3094" s="146" t="s">
        <v>176</v>
      </c>
      <c r="AU3094" s="146" t="s">
        <v>84</v>
      </c>
      <c r="AV3094" s="12" t="s">
        <v>14</v>
      </c>
      <c r="AW3094" s="12" t="s">
        <v>37</v>
      </c>
      <c r="AX3094" s="12" t="s">
        <v>75</v>
      </c>
      <c r="AY3094" s="146" t="s">
        <v>165</v>
      </c>
    </row>
    <row r="3095" spans="2:65" s="13" customFormat="1">
      <c r="B3095" s="151"/>
      <c r="D3095" s="145" t="s">
        <v>176</v>
      </c>
      <c r="E3095" s="152" t="s">
        <v>19</v>
      </c>
      <c r="F3095" s="153" t="s">
        <v>4393</v>
      </c>
      <c r="H3095" s="154">
        <v>182.053</v>
      </c>
      <c r="I3095" s="155"/>
      <c r="L3095" s="151"/>
      <c r="M3095" s="156"/>
      <c r="T3095" s="157"/>
      <c r="AT3095" s="152" t="s">
        <v>176</v>
      </c>
      <c r="AU3095" s="152" t="s">
        <v>84</v>
      </c>
      <c r="AV3095" s="13" t="s">
        <v>84</v>
      </c>
      <c r="AW3095" s="13" t="s">
        <v>37</v>
      </c>
      <c r="AX3095" s="13" t="s">
        <v>75</v>
      </c>
      <c r="AY3095" s="152" t="s">
        <v>165</v>
      </c>
    </row>
    <row r="3096" spans="2:65" s="14" customFormat="1">
      <c r="B3096" s="158"/>
      <c r="D3096" s="145" t="s">
        <v>176</v>
      </c>
      <c r="E3096" s="159" t="s">
        <v>19</v>
      </c>
      <c r="F3096" s="160" t="s">
        <v>179</v>
      </c>
      <c r="H3096" s="161">
        <v>182.053</v>
      </c>
      <c r="I3096" s="162"/>
      <c r="L3096" s="158"/>
      <c r="M3096" s="163"/>
      <c r="T3096" s="164"/>
      <c r="AT3096" s="159" t="s">
        <v>176</v>
      </c>
      <c r="AU3096" s="159" t="s">
        <v>84</v>
      </c>
      <c r="AV3096" s="14" t="s">
        <v>172</v>
      </c>
      <c r="AW3096" s="14" t="s">
        <v>37</v>
      </c>
      <c r="AX3096" s="14" t="s">
        <v>14</v>
      </c>
      <c r="AY3096" s="159" t="s">
        <v>165</v>
      </c>
    </row>
    <row r="3097" spans="2:65" s="1" customFormat="1" ht="37.950000000000003" customHeight="1">
      <c r="B3097" s="32"/>
      <c r="C3097" s="165" t="s">
        <v>4394</v>
      </c>
      <c r="D3097" s="165" t="s">
        <v>349</v>
      </c>
      <c r="E3097" s="166" t="s">
        <v>4395</v>
      </c>
      <c r="F3097" s="167" t="s">
        <v>4396</v>
      </c>
      <c r="G3097" s="168" t="s">
        <v>170</v>
      </c>
      <c r="H3097" s="169">
        <v>200.25800000000001</v>
      </c>
      <c r="I3097" s="170"/>
      <c r="J3097" s="171">
        <f>ROUND(I3097*H3097,2)</f>
        <v>0</v>
      </c>
      <c r="K3097" s="167" t="s">
        <v>171</v>
      </c>
      <c r="L3097" s="172"/>
      <c r="M3097" s="173" t="s">
        <v>19</v>
      </c>
      <c r="N3097" s="174" t="s">
        <v>46</v>
      </c>
      <c r="P3097" s="136">
        <f>O3097*H3097</f>
        <v>0</v>
      </c>
      <c r="Q3097" s="136">
        <v>2.5799999999999998E-3</v>
      </c>
      <c r="R3097" s="136">
        <f>Q3097*H3097</f>
        <v>0.51666564000000004</v>
      </c>
      <c r="S3097" s="136">
        <v>0</v>
      </c>
      <c r="T3097" s="137">
        <f>S3097*H3097</f>
        <v>0</v>
      </c>
      <c r="AR3097" s="138" t="s">
        <v>380</v>
      </c>
      <c r="AT3097" s="138" t="s">
        <v>349</v>
      </c>
      <c r="AU3097" s="138" t="s">
        <v>84</v>
      </c>
      <c r="AY3097" s="17" t="s">
        <v>165</v>
      </c>
      <c r="BE3097" s="139">
        <f>IF(N3097="základní",J3097,0)</f>
        <v>0</v>
      </c>
      <c r="BF3097" s="139">
        <f>IF(N3097="snížená",J3097,0)</f>
        <v>0</v>
      </c>
      <c r="BG3097" s="139">
        <f>IF(N3097="zákl. přenesená",J3097,0)</f>
        <v>0</v>
      </c>
      <c r="BH3097" s="139">
        <f>IF(N3097="sníž. přenesená",J3097,0)</f>
        <v>0</v>
      </c>
      <c r="BI3097" s="139">
        <f>IF(N3097="nulová",J3097,0)</f>
        <v>0</v>
      </c>
      <c r="BJ3097" s="17" t="s">
        <v>14</v>
      </c>
      <c r="BK3097" s="139">
        <f>ROUND(I3097*H3097,2)</f>
        <v>0</v>
      </c>
      <c r="BL3097" s="17" t="s">
        <v>277</v>
      </c>
      <c r="BM3097" s="138" t="s">
        <v>4397</v>
      </c>
    </row>
    <row r="3098" spans="2:65" s="13" customFormat="1">
      <c r="B3098" s="151"/>
      <c r="D3098" s="145" t="s">
        <v>176</v>
      </c>
      <c r="F3098" s="153" t="s">
        <v>4398</v>
      </c>
      <c r="H3098" s="154">
        <v>200.25800000000001</v>
      </c>
      <c r="I3098" s="155"/>
      <c r="L3098" s="151"/>
      <c r="M3098" s="156"/>
      <c r="T3098" s="157"/>
      <c r="AT3098" s="152" t="s">
        <v>176</v>
      </c>
      <c r="AU3098" s="152" t="s">
        <v>84</v>
      </c>
      <c r="AV3098" s="13" t="s">
        <v>84</v>
      </c>
      <c r="AW3098" s="13" t="s">
        <v>4</v>
      </c>
      <c r="AX3098" s="13" t="s">
        <v>14</v>
      </c>
      <c r="AY3098" s="152" t="s">
        <v>165</v>
      </c>
    </row>
    <row r="3099" spans="2:65" s="1" customFormat="1" ht="49.2" customHeight="1">
      <c r="B3099" s="32"/>
      <c r="C3099" s="127" t="s">
        <v>4399</v>
      </c>
      <c r="D3099" s="127" t="s">
        <v>167</v>
      </c>
      <c r="E3099" s="128" t="s">
        <v>4400</v>
      </c>
      <c r="F3099" s="129" t="s">
        <v>4401</v>
      </c>
      <c r="G3099" s="130" t="s">
        <v>307</v>
      </c>
      <c r="H3099" s="131">
        <v>0.64400000000000002</v>
      </c>
      <c r="I3099" s="132"/>
      <c r="J3099" s="133">
        <f>ROUND(I3099*H3099,2)</f>
        <v>0</v>
      </c>
      <c r="K3099" s="129" t="s">
        <v>171</v>
      </c>
      <c r="L3099" s="32"/>
      <c r="M3099" s="134" t="s">
        <v>19</v>
      </c>
      <c r="N3099" s="135" t="s">
        <v>46</v>
      </c>
      <c r="P3099" s="136">
        <f>O3099*H3099</f>
        <v>0</v>
      </c>
      <c r="Q3099" s="136">
        <v>0</v>
      </c>
      <c r="R3099" s="136">
        <f>Q3099*H3099</f>
        <v>0</v>
      </c>
      <c r="S3099" s="136">
        <v>0</v>
      </c>
      <c r="T3099" s="137">
        <f>S3099*H3099</f>
        <v>0</v>
      </c>
      <c r="AR3099" s="138" t="s">
        <v>561</v>
      </c>
      <c r="AT3099" s="138" t="s">
        <v>167</v>
      </c>
      <c r="AU3099" s="138" t="s">
        <v>84</v>
      </c>
      <c r="AY3099" s="17" t="s">
        <v>165</v>
      </c>
      <c r="BE3099" s="139">
        <f>IF(N3099="základní",J3099,0)</f>
        <v>0</v>
      </c>
      <c r="BF3099" s="139">
        <f>IF(N3099="snížená",J3099,0)</f>
        <v>0</v>
      </c>
      <c r="BG3099" s="139">
        <f>IF(N3099="zákl. přenesená",J3099,0)</f>
        <v>0</v>
      </c>
      <c r="BH3099" s="139">
        <f>IF(N3099="sníž. přenesená",J3099,0)</f>
        <v>0</v>
      </c>
      <c r="BI3099" s="139">
        <f>IF(N3099="nulová",J3099,0)</f>
        <v>0</v>
      </c>
      <c r="BJ3099" s="17" t="s">
        <v>14</v>
      </c>
      <c r="BK3099" s="139">
        <f>ROUND(I3099*H3099,2)</f>
        <v>0</v>
      </c>
      <c r="BL3099" s="17" t="s">
        <v>561</v>
      </c>
      <c r="BM3099" s="138" t="s">
        <v>4402</v>
      </c>
    </row>
    <row r="3100" spans="2:65" s="1" customFormat="1">
      <c r="B3100" s="32"/>
      <c r="D3100" s="140" t="s">
        <v>174</v>
      </c>
      <c r="F3100" s="141" t="s">
        <v>4403</v>
      </c>
      <c r="I3100" s="142"/>
      <c r="L3100" s="32"/>
      <c r="M3100" s="143"/>
      <c r="T3100" s="53"/>
      <c r="AT3100" s="17" t="s">
        <v>174</v>
      </c>
      <c r="AU3100" s="17" t="s">
        <v>84</v>
      </c>
    </row>
    <row r="3101" spans="2:65" s="11" customFormat="1" ht="22.95" customHeight="1">
      <c r="B3101" s="115"/>
      <c r="D3101" s="116" t="s">
        <v>74</v>
      </c>
      <c r="E3101" s="125" t="s">
        <v>4301</v>
      </c>
      <c r="F3101" s="125" t="s">
        <v>4404</v>
      </c>
      <c r="I3101" s="118"/>
      <c r="J3101" s="126">
        <f>BK3101</f>
        <v>0</v>
      </c>
      <c r="L3101" s="115"/>
      <c r="M3101" s="120"/>
      <c r="P3101" s="121">
        <f>SUM(P3102:P3118)</f>
        <v>0</v>
      </c>
      <c r="R3101" s="121">
        <f>SUM(R3102:R3118)</f>
        <v>0.90545399999999998</v>
      </c>
      <c r="T3101" s="122">
        <f>SUM(T3102:T3118)</f>
        <v>0</v>
      </c>
      <c r="AR3101" s="116" t="s">
        <v>84</v>
      </c>
      <c r="AT3101" s="123" t="s">
        <v>74</v>
      </c>
      <c r="AU3101" s="123" t="s">
        <v>14</v>
      </c>
      <c r="AY3101" s="116" t="s">
        <v>165</v>
      </c>
      <c r="BK3101" s="124">
        <f>SUM(BK3102:BK3118)</f>
        <v>0</v>
      </c>
    </row>
    <row r="3102" spans="2:65" s="1" customFormat="1" ht="33" customHeight="1">
      <c r="B3102" s="32"/>
      <c r="C3102" s="127" t="s">
        <v>4405</v>
      </c>
      <c r="D3102" s="127" t="s">
        <v>167</v>
      </c>
      <c r="E3102" s="128" t="s">
        <v>4406</v>
      </c>
      <c r="F3102" s="129" t="s">
        <v>4407</v>
      </c>
      <c r="G3102" s="130" t="s">
        <v>170</v>
      </c>
      <c r="H3102" s="131">
        <v>38.1</v>
      </c>
      <c r="I3102" s="132"/>
      <c r="J3102" s="133">
        <f>ROUND(I3102*H3102,2)</f>
        <v>0</v>
      </c>
      <c r="K3102" s="129" t="s">
        <v>171</v>
      </c>
      <c r="L3102" s="32"/>
      <c r="M3102" s="134" t="s">
        <v>19</v>
      </c>
      <c r="N3102" s="135" t="s">
        <v>46</v>
      </c>
      <c r="P3102" s="136">
        <f>O3102*H3102</f>
        <v>0</v>
      </c>
      <c r="Q3102" s="136">
        <v>2.2290000000000001E-2</v>
      </c>
      <c r="R3102" s="136">
        <f>Q3102*H3102</f>
        <v>0.84924900000000003</v>
      </c>
      <c r="S3102" s="136">
        <v>0</v>
      </c>
      <c r="T3102" s="137">
        <f>S3102*H3102</f>
        <v>0</v>
      </c>
      <c r="AR3102" s="138" t="s">
        <v>277</v>
      </c>
      <c r="AT3102" s="138" t="s">
        <v>167</v>
      </c>
      <c r="AU3102" s="138" t="s">
        <v>84</v>
      </c>
      <c r="AY3102" s="17" t="s">
        <v>165</v>
      </c>
      <c r="BE3102" s="139">
        <f>IF(N3102="základní",J3102,0)</f>
        <v>0</v>
      </c>
      <c r="BF3102" s="139">
        <f>IF(N3102="snížená",J3102,0)</f>
        <v>0</v>
      </c>
      <c r="BG3102" s="139">
        <f>IF(N3102="zákl. přenesená",J3102,0)</f>
        <v>0</v>
      </c>
      <c r="BH3102" s="139">
        <f>IF(N3102="sníž. přenesená",J3102,0)</f>
        <v>0</v>
      </c>
      <c r="BI3102" s="139">
        <f>IF(N3102="nulová",J3102,0)</f>
        <v>0</v>
      </c>
      <c r="BJ3102" s="17" t="s">
        <v>14</v>
      </c>
      <c r="BK3102" s="139">
        <f>ROUND(I3102*H3102,2)</f>
        <v>0</v>
      </c>
      <c r="BL3102" s="17" t="s">
        <v>277</v>
      </c>
      <c r="BM3102" s="138" t="s">
        <v>4408</v>
      </c>
    </row>
    <row r="3103" spans="2:65" s="1" customFormat="1">
      <c r="B3103" s="32"/>
      <c r="D3103" s="140" t="s">
        <v>174</v>
      </c>
      <c r="F3103" s="141" t="s">
        <v>4409</v>
      </c>
      <c r="I3103" s="142"/>
      <c r="L3103" s="32"/>
      <c r="M3103" s="143"/>
      <c r="T3103" s="53"/>
      <c r="AT3103" s="17" t="s">
        <v>174</v>
      </c>
      <c r="AU3103" s="17" t="s">
        <v>84</v>
      </c>
    </row>
    <row r="3104" spans="2:65" s="12" customFormat="1">
      <c r="B3104" s="144"/>
      <c r="D3104" s="145" t="s">
        <v>176</v>
      </c>
      <c r="E3104" s="146" t="s">
        <v>19</v>
      </c>
      <c r="F3104" s="147" t="s">
        <v>1986</v>
      </c>
      <c r="H3104" s="146" t="s">
        <v>19</v>
      </c>
      <c r="I3104" s="148"/>
      <c r="L3104" s="144"/>
      <c r="M3104" s="149"/>
      <c r="T3104" s="150"/>
      <c r="AT3104" s="146" t="s">
        <v>176</v>
      </c>
      <c r="AU3104" s="146" t="s">
        <v>84</v>
      </c>
      <c r="AV3104" s="12" t="s">
        <v>14</v>
      </c>
      <c r="AW3104" s="12" t="s">
        <v>37</v>
      </c>
      <c r="AX3104" s="12" t="s">
        <v>75</v>
      </c>
      <c r="AY3104" s="146" t="s">
        <v>165</v>
      </c>
    </row>
    <row r="3105" spans="2:65" s="13" customFormat="1">
      <c r="B3105" s="151"/>
      <c r="D3105" s="145" t="s">
        <v>176</v>
      </c>
      <c r="E3105" s="152" t="s">
        <v>19</v>
      </c>
      <c r="F3105" s="153" t="s">
        <v>1987</v>
      </c>
      <c r="H3105" s="154">
        <v>38.1</v>
      </c>
      <c r="I3105" s="155"/>
      <c r="L3105" s="151"/>
      <c r="M3105" s="156"/>
      <c r="T3105" s="157"/>
      <c r="AT3105" s="152" t="s">
        <v>176</v>
      </c>
      <c r="AU3105" s="152" t="s">
        <v>84</v>
      </c>
      <c r="AV3105" s="13" t="s">
        <v>84</v>
      </c>
      <c r="AW3105" s="13" t="s">
        <v>37</v>
      </c>
      <c r="AX3105" s="13" t="s">
        <v>75</v>
      </c>
      <c r="AY3105" s="152" t="s">
        <v>165</v>
      </c>
    </row>
    <row r="3106" spans="2:65" s="14" customFormat="1">
      <c r="B3106" s="158"/>
      <c r="D3106" s="145" t="s">
        <v>176</v>
      </c>
      <c r="E3106" s="159" t="s">
        <v>19</v>
      </c>
      <c r="F3106" s="160" t="s">
        <v>179</v>
      </c>
      <c r="H3106" s="161">
        <v>38.1</v>
      </c>
      <c r="I3106" s="162"/>
      <c r="L3106" s="158"/>
      <c r="M3106" s="163"/>
      <c r="T3106" s="164"/>
      <c r="AT3106" s="159" t="s">
        <v>176</v>
      </c>
      <c r="AU3106" s="159" t="s">
        <v>84</v>
      </c>
      <c r="AV3106" s="14" t="s">
        <v>172</v>
      </c>
      <c r="AW3106" s="14" t="s">
        <v>37</v>
      </c>
      <c r="AX3106" s="14" t="s">
        <v>14</v>
      </c>
      <c r="AY3106" s="159" t="s">
        <v>165</v>
      </c>
    </row>
    <row r="3107" spans="2:65" s="1" customFormat="1" ht="37.950000000000003" customHeight="1">
      <c r="B3107" s="32"/>
      <c r="C3107" s="127" t="s">
        <v>4410</v>
      </c>
      <c r="D3107" s="127" t="s">
        <v>167</v>
      </c>
      <c r="E3107" s="128" t="s">
        <v>4411</v>
      </c>
      <c r="F3107" s="129" t="s">
        <v>4412</v>
      </c>
      <c r="G3107" s="130" t="s">
        <v>170</v>
      </c>
      <c r="H3107" s="131">
        <v>38.1</v>
      </c>
      <c r="I3107" s="132"/>
      <c r="J3107" s="133">
        <f>ROUND(I3107*H3107,2)</f>
        <v>0</v>
      </c>
      <c r="K3107" s="129" t="s">
        <v>171</v>
      </c>
      <c r="L3107" s="32"/>
      <c r="M3107" s="134" t="s">
        <v>19</v>
      </c>
      <c r="N3107" s="135" t="s">
        <v>46</v>
      </c>
      <c r="P3107" s="136">
        <f>O3107*H3107</f>
        <v>0</v>
      </c>
      <c r="Q3107" s="136">
        <v>1.0499999999999999E-3</v>
      </c>
      <c r="R3107" s="136">
        <f>Q3107*H3107</f>
        <v>4.0004999999999999E-2</v>
      </c>
      <c r="S3107" s="136">
        <v>0</v>
      </c>
      <c r="T3107" s="137">
        <f>S3107*H3107</f>
        <v>0</v>
      </c>
      <c r="AR3107" s="138" t="s">
        <v>277</v>
      </c>
      <c r="AT3107" s="138" t="s">
        <v>167</v>
      </c>
      <c r="AU3107" s="138" t="s">
        <v>84</v>
      </c>
      <c r="AY3107" s="17" t="s">
        <v>165</v>
      </c>
      <c r="BE3107" s="139">
        <f>IF(N3107="základní",J3107,0)</f>
        <v>0</v>
      </c>
      <c r="BF3107" s="139">
        <f>IF(N3107="snížená",J3107,0)</f>
        <v>0</v>
      </c>
      <c r="BG3107" s="139">
        <f>IF(N3107="zákl. přenesená",J3107,0)</f>
        <v>0</v>
      </c>
      <c r="BH3107" s="139">
        <f>IF(N3107="sníž. přenesená",J3107,0)</f>
        <v>0</v>
      </c>
      <c r="BI3107" s="139">
        <f>IF(N3107="nulová",J3107,0)</f>
        <v>0</v>
      </c>
      <c r="BJ3107" s="17" t="s">
        <v>14</v>
      </c>
      <c r="BK3107" s="139">
        <f>ROUND(I3107*H3107,2)</f>
        <v>0</v>
      </c>
      <c r="BL3107" s="17" t="s">
        <v>277</v>
      </c>
      <c r="BM3107" s="138" t="s">
        <v>4413</v>
      </c>
    </row>
    <row r="3108" spans="2:65" s="1" customFormat="1">
      <c r="B3108" s="32"/>
      <c r="D3108" s="140" t="s">
        <v>174</v>
      </c>
      <c r="F3108" s="141" t="s">
        <v>4414</v>
      </c>
      <c r="I3108" s="142"/>
      <c r="L3108" s="32"/>
      <c r="M3108" s="143"/>
      <c r="T3108" s="53"/>
      <c r="AT3108" s="17" t="s">
        <v>174</v>
      </c>
      <c r="AU3108" s="17" t="s">
        <v>84</v>
      </c>
    </row>
    <row r="3109" spans="2:65" s="12" customFormat="1">
      <c r="B3109" s="144"/>
      <c r="D3109" s="145" t="s">
        <v>176</v>
      </c>
      <c r="E3109" s="146" t="s">
        <v>19</v>
      </c>
      <c r="F3109" s="147" t="s">
        <v>1986</v>
      </c>
      <c r="H3109" s="146" t="s">
        <v>19</v>
      </c>
      <c r="I3109" s="148"/>
      <c r="L3109" s="144"/>
      <c r="M3109" s="149"/>
      <c r="T3109" s="150"/>
      <c r="AT3109" s="146" t="s">
        <v>176</v>
      </c>
      <c r="AU3109" s="146" t="s">
        <v>84</v>
      </c>
      <c r="AV3109" s="12" t="s">
        <v>14</v>
      </c>
      <c r="AW3109" s="12" t="s">
        <v>37</v>
      </c>
      <c r="AX3109" s="12" t="s">
        <v>75</v>
      </c>
      <c r="AY3109" s="146" t="s">
        <v>165</v>
      </c>
    </row>
    <row r="3110" spans="2:65" s="13" customFormat="1">
      <c r="B3110" s="151"/>
      <c r="D3110" s="145" t="s">
        <v>176</v>
      </c>
      <c r="E3110" s="152" t="s">
        <v>19</v>
      </c>
      <c r="F3110" s="153" t="s">
        <v>1987</v>
      </c>
      <c r="H3110" s="154">
        <v>38.1</v>
      </c>
      <c r="I3110" s="155"/>
      <c r="L3110" s="151"/>
      <c r="M3110" s="156"/>
      <c r="T3110" s="157"/>
      <c r="AT3110" s="152" t="s">
        <v>176</v>
      </c>
      <c r="AU3110" s="152" t="s">
        <v>84</v>
      </c>
      <c r="AV3110" s="13" t="s">
        <v>84</v>
      </c>
      <c r="AW3110" s="13" t="s">
        <v>37</v>
      </c>
      <c r="AX3110" s="13" t="s">
        <v>75</v>
      </c>
      <c r="AY3110" s="152" t="s">
        <v>165</v>
      </c>
    </row>
    <row r="3111" spans="2:65" s="14" customFormat="1">
      <c r="B3111" s="158"/>
      <c r="D3111" s="145" t="s">
        <v>176</v>
      </c>
      <c r="E3111" s="159" t="s">
        <v>19</v>
      </c>
      <c r="F3111" s="160" t="s">
        <v>179</v>
      </c>
      <c r="H3111" s="161">
        <v>38.1</v>
      </c>
      <c r="I3111" s="162"/>
      <c r="L3111" s="158"/>
      <c r="M3111" s="163"/>
      <c r="T3111" s="164"/>
      <c r="AT3111" s="159" t="s">
        <v>176</v>
      </c>
      <c r="AU3111" s="159" t="s">
        <v>84</v>
      </c>
      <c r="AV3111" s="14" t="s">
        <v>172</v>
      </c>
      <c r="AW3111" s="14" t="s">
        <v>37</v>
      </c>
      <c r="AX3111" s="14" t="s">
        <v>14</v>
      </c>
      <c r="AY3111" s="159" t="s">
        <v>165</v>
      </c>
    </row>
    <row r="3112" spans="2:65" s="1" customFormat="1" ht="24.15" customHeight="1">
      <c r="B3112" s="32"/>
      <c r="C3112" s="127" t="s">
        <v>4415</v>
      </c>
      <c r="D3112" s="127" t="s">
        <v>167</v>
      </c>
      <c r="E3112" s="128" t="s">
        <v>4416</v>
      </c>
      <c r="F3112" s="129" t="s">
        <v>4417</v>
      </c>
      <c r="G3112" s="130" t="s">
        <v>170</v>
      </c>
      <c r="H3112" s="131">
        <v>3</v>
      </c>
      <c r="I3112" s="132"/>
      <c r="J3112" s="133">
        <f>ROUND(I3112*H3112,2)</f>
        <v>0</v>
      </c>
      <c r="K3112" s="129" t="s">
        <v>171</v>
      </c>
      <c r="L3112" s="32"/>
      <c r="M3112" s="134" t="s">
        <v>19</v>
      </c>
      <c r="N3112" s="135" t="s">
        <v>46</v>
      </c>
      <c r="P3112" s="136">
        <f>O3112*H3112</f>
        <v>0</v>
      </c>
      <c r="Q3112" s="136">
        <v>5.4000000000000003E-3</v>
      </c>
      <c r="R3112" s="136">
        <f>Q3112*H3112</f>
        <v>1.6199999999999999E-2</v>
      </c>
      <c r="S3112" s="136">
        <v>0</v>
      </c>
      <c r="T3112" s="137">
        <f>S3112*H3112</f>
        <v>0</v>
      </c>
      <c r="AR3112" s="138" t="s">
        <v>277</v>
      </c>
      <c r="AT3112" s="138" t="s">
        <v>167</v>
      </c>
      <c r="AU3112" s="138" t="s">
        <v>84</v>
      </c>
      <c r="AY3112" s="17" t="s">
        <v>165</v>
      </c>
      <c r="BE3112" s="139">
        <f>IF(N3112="základní",J3112,0)</f>
        <v>0</v>
      </c>
      <c r="BF3112" s="139">
        <f>IF(N3112="snížená",J3112,0)</f>
        <v>0</v>
      </c>
      <c r="BG3112" s="139">
        <f>IF(N3112="zákl. přenesená",J3112,0)</f>
        <v>0</v>
      </c>
      <c r="BH3112" s="139">
        <f>IF(N3112="sníž. přenesená",J3112,0)</f>
        <v>0</v>
      </c>
      <c r="BI3112" s="139">
        <f>IF(N3112="nulová",J3112,0)</f>
        <v>0</v>
      </c>
      <c r="BJ3112" s="17" t="s">
        <v>14</v>
      </c>
      <c r="BK3112" s="139">
        <f>ROUND(I3112*H3112,2)</f>
        <v>0</v>
      </c>
      <c r="BL3112" s="17" t="s">
        <v>277</v>
      </c>
      <c r="BM3112" s="138" t="s">
        <v>4418</v>
      </c>
    </row>
    <row r="3113" spans="2:65" s="1" customFormat="1">
      <c r="B3113" s="32"/>
      <c r="D3113" s="140" t="s">
        <v>174</v>
      </c>
      <c r="F3113" s="141" t="s">
        <v>4419</v>
      </c>
      <c r="I3113" s="142"/>
      <c r="L3113" s="32"/>
      <c r="M3113" s="143"/>
      <c r="T3113" s="53"/>
      <c r="AT3113" s="17" t="s">
        <v>174</v>
      </c>
      <c r="AU3113" s="17" t="s">
        <v>84</v>
      </c>
    </row>
    <row r="3114" spans="2:65" s="12" customFormat="1">
      <c r="B3114" s="144"/>
      <c r="D3114" s="145" t="s">
        <v>176</v>
      </c>
      <c r="E3114" s="146" t="s">
        <v>19</v>
      </c>
      <c r="F3114" s="147" t="s">
        <v>4420</v>
      </c>
      <c r="H3114" s="146" t="s">
        <v>19</v>
      </c>
      <c r="I3114" s="148"/>
      <c r="L3114" s="144"/>
      <c r="M3114" s="149"/>
      <c r="T3114" s="150"/>
      <c r="AT3114" s="146" t="s">
        <v>176</v>
      </c>
      <c r="AU3114" s="146" t="s">
        <v>84</v>
      </c>
      <c r="AV3114" s="12" t="s">
        <v>14</v>
      </c>
      <c r="AW3114" s="12" t="s">
        <v>37</v>
      </c>
      <c r="AX3114" s="12" t="s">
        <v>75</v>
      </c>
      <c r="AY3114" s="146" t="s">
        <v>165</v>
      </c>
    </row>
    <row r="3115" spans="2:65" s="13" customFormat="1">
      <c r="B3115" s="151"/>
      <c r="D3115" s="145" t="s">
        <v>176</v>
      </c>
      <c r="E3115" s="152" t="s">
        <v>19</v>
      </c>
      <c r="F3115" s="153" t="s">
        <v>187</v>
      </c>
      <c r="H3115" s="154">
        <v>3</v>
      </c>
      <c r="I3115" s="155"/>
      <c r="L3115" s="151"/>
      <c r="M3115" s="156"/>
      <c r="T3115" s="157"/>
      <c r="AT3115" s="152" t="s">
        <v>176</v>
      </c>
      <c r="AU3115" s="152" t="s">
        <v>84</v>
      </c>
      <c r="AV3115" s="13" t="s">
        <v>84</v>
      </c>
      <c r="AW3115" s="13" t="s">
        <v>37</v>
      </c>
      <c r="AX3115" s="13" t="s">
        <v>75</v>
      </c>
      <c r="AY3115" s="152" t="s">
        <v>165</v>
      </c>
    </row>
    <row r="3116" spans="2:65" s="14" customFormat="1">
      <c r="B3116" s="158"/>
      <c r="D3116" s="145" t="s">
        <v>176</v>
      </c>
      <c r="E3116" s="159" t="s">
        <v>19</v>
      </c>
      <c r="F3116" s="160" t="s">
        <v>179</v>
      </c>
      <c r="H3116" s="161">
        <v>3</v>
      </c>
      <c r="I3116" s="162"/>
      <c r="L3116" s="158"/>
      <c r="M3116" s="163"/>
      <c r="T3116" s="164"/>
      <c r="AT3116" s="159" t="s">
        <v>176</v>
      </c>
      <c r="AU3116" s="159" t="s">
        <v>84</v>
      </c>
      <c r="AV3116" s="14" t="s">
        <v>172</v>
      </c>
      <c r="AW3116" s="14" t="s">
        <v>37</v>
      </c>
      <c r="AX3116" s="14" t="s">
        <v>14</v>
      </c>
      <c r="AY3116" s="159" t="s">
        <v>165</v>
      </c>
    </row>
    <row r="3117" spans="2:65" s="1" customFormat="1" ht="49.2" customHeight="1">
      <c r="B3117" s="32"/>
      <c r="C3117" s="127" t="s">
        <v>4421</v>
      </c>
      <c r="D3117" s="127" t="s">
        <v>167</v>
      </c>
      <c r="E3117" s="128" t="s">
        <v>4422</v>
      </c>
      <c r="F3117" s="129" t="s">
        <v>4423</v>
      </c>
      <c r="G3117" s="130" t="s">
        <v>307</v>
      </c>
      <c r="H3117" s="131">
        <v>0.90500000000000003</v>
      </c>
      <c r="I3117" s="132"/>
      <c r="J3117" s="133">
        <f>ROUND(I3117*H3117,2)</f>
        <v>0</v>
      </c>
      <c r="K3117" s="129" t="s">
        <v>171</v>
      </c>
      <c r="L3117" s="32"/>
      <c r="M3117" s="134" t="s">
        <v>19</v>
      </c>
      <c r="N3117" s="135" t="s">
        <v>46</v>
      </c>
      <c r="P3117" s="136">
        <f>O3117*H3117</f>
        <v>0</v>
      </c>
      <c r="Q3117" s="136">
        <v>0</v>
      </c>
      <c r="R3117" s="136">
        <f>Q3117*H3117</f>
        <v>0</v>
      </c>
      <c r="S3117" s="136">
        <v>0</v>
      </c>
      <c r="T3117" s="137">
        <f>S3117*H3117</f>
        <v>0</v>
      </c>
      <c r="AR3117" s="138" t="s">
        <v>172</v>
      </c>
      <c r="AT3117" s="138" t="s">
        <v>167</v>
      </c>
      <c r="AU3117" s="138" t="s">
        <v>84</v>
      </c>
      <c r="AY3117" s="17" t="s">
        <v>165</v>
      </c>
      <c r="BE3117" s="139">
        <f>IF(N3117="základní",J3117,0)</f>
        <v>0</v>
      </c>
      <c r="BF3117" s="139">
        <f>IF(N3117="snížená",J3117,0)</f>
        <v>0</v>
      </c>
      <c r="BG3117" s="139">
        <f>IF(N3117="zákl. přenesená",J3117,0)</f>
        <v>0</v>
      </c>
      <c r="BH3117" s="139">
        <f>IF(N3117="sníž. přenesená",J3117,0)</f>
        <v>0</v>
      </c>
      <c r="BI3117" s="139">
        <f>IF(N3117="nulová",J3117,0)</f>
        <v>0</v>
      </c>
      <c r="BJ3117" s="17" t="s">
        <v>14</v>
      </c>
      <c r="BK3117" s="139">
        <f>ROUND(I3117*H3117,2)</f>
        <v>0</v>
      </c>
      <c r="BL3117" s="17" t="s">
        <v>172</v>
      </c>
      <c r="BM3117" s="138" t="s">
        <v>4424</v>
      </c>
    </row>
    <row r="3118" spans="2:65" s="1" customFormat="1">
      <c r="B3118" s="32"/>
      <c r="D3118" s="140" t="s">
        <v>174</v>
      </c>
      <c r="F3118" s="141" t="s">
        <v>4425</v>
      </c>
      <c r="I3118" s="142"/>
      <c r="L3118" s="32"/>
      <c r="M3118" s="143"/>
      <c r="T3118" s="53"/>
      <c r="AT3118" s="17" t="s">
        <v>174</v>
      </c>
      <c r="AU3118" s="17" t="s">
        <v>84</v>
      </c>
    </row>
    <row r="3119" spans="2:65" s="11" customFormat="1" ht="22.95" customHeight="1">
      <c r="B3119" s="115"/>
      <c r="D3119" s="116" t="s">
        <v>74</v>
      </c>
      <c r="E3119" s="125" t="s">
        <v>4325</v>
      </c>
      <c r="F3119" s="125" t="s">
        <v>4426</v>
      </c>
      <c r="I3119" s="118"/>
      <c r="J3119" s="126">
        <f>BK3119</f>
        <v>0</v>
      </c>
      <c r="L3119" s="115"/>
      <c r="M3119" s="120"/>
      <c r="P3119" s="121">
        <f>SUM(P3120:P3190)</f>
        <v>0</v>
      </c>
      <c r="R3119" s="121">
        <f>SUM(R3120:R3190)</f>
        <v>5.3967167700000003</v>
      </c>
      <c r="T3119" s="122">
        <f>SUM(T3120:T3190)</f>
        <v>0</v>
      </c>
      <c r="AR3119" s="116" t="s">
        <v>84</v>
      </c>
      <c r="AT3119" s="123" t="s">
        <v>74</v>
      </c>
      <c r="AU3119" s="123" t="s">
        <v>14</v>
      </c>
      <c r="AY3119" s="116" t="s">
        <v>165</v>
      </c>
      <c r="BK3119" s="124">
        <f>SUM(BK3120:BK3190)</f>
        <v>0</v>
      </c>
    </row>
    <row r="3120" spans="2:65" s="1" customFormat="1" ht="24.15" customHeight="1">
      <c r="B3120" s="32"/>
      <c r="C3120" s="127" t="s">
        <v>4427</v>
      </c>
      <c r="D3120" s="127" t="s">
        <v>167</v>
      </c>
      <c r="E3120" s="128" t="s">
        <v>4428</v>
      </c>
      <c r="F3120" s="129" t="s">
        <v>4429</v>
      </c>
      <c r="G3120" s="130" t="s">
        <v>170</v>
      </c>
      <c r="H3120" s="131">
        <v>226.30099999999999</v>
      </c>
      <c r="I3120" s="132"/>
      <c r="J3120" s="133">
        <f>ROUND(I3120*H3120,2)</f>
        <v>0</v>
      </c>
      <c r="K3120" s="129" t="s">
        <v>171</v>
      </c>
      <c r="L3120" s="32"/>
      <c r="M3120" s="134" t="s">
        <v>19</v>
      </c>
      <c r="N3120" s="135" t="s">
        <v>46</v>
      </c>
      <c r="P3120" s="136">
        <f>O3120*H3120</f>
        <v>0</v>
      </c>
      <c r="Q3120" s="136">
        <v>0</v>
      </c>
      <c r="R3120" s="136">
        <f>Q3120*H3120</f>
        <v>0</v>
      </c>
      <c r="S3120" s="136">
        <v>0</v>
      </c>
      <c r="T3120" s="137">
        <f>S3120*H3120</f>
        <v>0</v>
      </c>
      <c r="AR3120" s="138" t="s">
        <v>277</v>
      </c>
      <c r="AT3120" s="138" t="s">
        <v>167</v>
      </c>
      <c r="AU3120" s="138" t="s">
        <v>84</v>
      </c>
      <c r="AY3120" s="17" t="s">
        <v>165</v>
      </c>
      <c r="BE3120" s="139">
        <f>IF(N3120="základní",J3120,0)</f>
        <v>0</v>
      </c>
      <c r="BF3120" s="139">
        <f>IF(N3120="snížená",J3120,0)</f>
        <v>0</v>
      </c>
      <c r="BG3120" s="139">
        <f>IF(N3120="zákl. přenesená",J3120,0)</f>
        <v>0</v>
      </c>
      <c r="BH3120" s="139">
        <f>IF(N3120="sníž. přenesená",J3120,0)</f>
        <v>0</v>
      </c>
      <c r="BI3120" s="139">
        <f>IF(N3120="nulová",J3120,0)</f>
        <v>0</v>
      </c>
      <c r="BJ3120" s="17" t="s">
        <v>14</v>
      </c>
      <c r="BK3120" s="139">
        <f>ROUND(I3120*H3120,2)</f>
        <v>0</v>
      </c>
      <c r="BL3120" s="17" t="s">
        <v>277</v>
      </c>
      <c r="BM3120" s="138" t="s">
        <v>4430</v>
      </c>
    </row>
    <row r="3121" spans="2:65" s="1" customFormat="1">
      <c r="B3121" s="32"/>
      <c r="D3121" s="140" t="s">
        <v>174</v>
      </c>
      <c r="F3121" s="141" t="s">
        <v>4431</v>
      </c>
      <c r="I3121" s="142"/>
      <c r="L3121" s="32"/>
      <c r="M3121" s="143"/>
      <c r="T3121" s="53"/>
      <c r="AT3121" s="17" t="s">
        <v>174</v>
      </c>
      <c r="AU3121" s="17" t="s">
        <v>84</v>
      </c>
    </row>
    <row r="3122" spans="2:65" s="12" customFormat="1">
      <c r="B3122" s="144"/>
      <c r="D3122" s="145" t="s">
        <v>176</v>
      </c>
      <c r="E3122" s="146" t="s">
        <v>19</v>
      </c>
      <c r="F3122" s="147" t="s">
        <v>4432</v>
      </c>
      <c r="H3122" s="146" t="s">
        <v>19</v>
      </c>
      <c r="I3122" s="148"/>
      <c r="L3122" s="144"/>
      <c r="M3122" s="149"/>
      <c r="T3122" s="150"/>
      <c r="AT3122" s="146" t="s">
        <v>176</v>
      </c>
      <c r="AU3122" s="146" t="s">
        <v>84</v>
      </c>
      <c r="AV3122" s="12" t="s">
        <v>14</v>
      </c>
      <c r="AW3122" s="12" t="s">
        <v>37</v>
      </c>
      <c r="AX3122" s="12" t="s">
        <v>75</v>
      </c>
      <c r="AY3122" s="146" t="s">
        <v>165</v>
      </c>
    </row>
    <row r="3123" spans="2:65" s="13" customFormat="1">
      <c r="B3123" s="151"/>
      <c r="D3123" s="145" t="s">
        <v>176</v>
      </c>
      <c r="E3123" s="152" t="s">
        <v>19</v>
      </c>
      <c r="F3123" s="153" t="s">
        <v>4433</v>
      </c>
      <c r="H3123" s="154">
        <v>27.731000000000002</v>
      </c>
      <c r="I3123" s="155"/>
      <c r="L3123" s="151"/>
      <c r="M3123" s="156"/>
      <c r="T3123" s="157"/>
      <c r="AT3123" s="152" t="s">
        <v>176</v>
      </c>
      <c r="AU3123" s="152" t="s">
        <v>84</v>
      </c>
      <c r="AV3123" s="13" t="s">
        <v>84</v>
      </c>
      <c r="AW3123" s="13" t="s">
        <v>37</v>
      </c>
      <c r="AX3123" s="13" t="s">
        <v>75</v>
      </c>
      <c r="AY3123" s="152" t="s">
        <v>165</v>
      </c>
    </row>
    <row r="3124" spans="2:65" s="12" customFormat="1">
      <c r="B3124" s="144"/>
      <c r="D3124" s="145" t="s">
        <v>176</v>
      </c>
      <c r="E3124" s="146" t="s">
        <v>19</v>
      </c>
      <c r="F3124" s="147" t="s">
        <v>1031</v>
      </c>
      <c r="H3124" s="146" t="s">
        <v>19</v>
      </c>
      <c r="I3124" s="148"/>
      <c r="L3124" s="144"/>
      <c r="M3124" s="149"/>
      <c r="T3124" s="150"/>
      <c r="AT3124" s="146" t="s">
        <v>176</v>
      </c>
      <c r="AU3124" s="146" t="s">
        <v>84</v>
      </c>
      <c r="AV3124" s="12" t="s">
        <v>14</v>
      </c>
      <c r="AW3124" s="12" t="s">
        <v>37</v>
      </c>
      <c r="AX3124" s="12" t="s">
        <v>75</v>
      </c>
      <c r="AY3124" s="146" t="s">
        <v>165</v>
      </c>
    </row>
    <row r="3125" spans="2:65" s="13" customFormat="1">
      <c r="B3125" s="151"/>
      <c r="D3125" s="145" t="s">
        <v>176</v>
      </c>
      <c r="E3125" s="152" t="s">
        <v>19</v>
      </c>
      <c r="F3125" s="153" t="s">
        <v>4434</v>
      </c>
      <c r="H3125" s="154">
        <v>15.71</v>
      </c>
      <c r="I3125" s="155"/>
      <c r="L3125" s="151"/>
      <c r="M3125" s="156"/>
      <c r="T3125" s="157"/>
      <c r="AT3125" s="152" t="s">
        <v>176</v>
      </c>
      <c r="AU3125" s="152" t="s">
        <v>84</v>
      </c>
      <c r="AV3125" s="13" t="s">
        <v>84</v>
      </c>
      <c r="AW3125" s="13" t="s">
        <v>37</v>
      </c>
      <c r="AX3125" s="13" t="s">
        <v>75</v>
      </c>
      <c r="AY3125" s="152" t="s">
        <v>165</v>
      </c>
    </row>
    <row r="3126" spans="2:65" s="12" customFormat="1">
      <c r="B3126" s="144"/>
      <c r="D3126" s="145" t="s">
        <v>176</v>
      </c>
      <c r="E3126" s="146" t="s">
        <v>19</v>
      </c>
      <c r="F3126" s="147" t="s">
        <v>1012</v>
      </c>
      <c r="H3126" s="146" t="s">
        <v>19</v>
      </c>
      <c r="I3126" s="148"/>
      <c r="L3126" s="144"/>
      <c r="M3126" s="149"/>
      <c r="T3126" s="150"/>
      <c r="AT3126" s="146" t="s">
        <v>176</v>
      </c>
      <c r="AU3126" s="146" t="s">
        <v>84</v>
      </c>
      <c r="AV3126" s="12" t="s">
        <v>14</v>
      </c>
      <c r="AW3126" s="12" t="s">
        <v>37</v>
      </c>
      <c r="AX3126" s="12" t="s">
        <v>75</v>
      </c>
      <c r="AY3126" s="146" t="s">
        <v>165</v>
      </c>
    </row>
    <row r="3127" spans="2:65" s="13" customFormat="1">
      <c r="B3127" s="151"/>
      <c r="D3127" s="145" t="s">
        <v>176</v>
      </c>
      <c r="E3127" s="152" t="s">
        <v>19</v>
      </c>
      <c r="F3127" s="153" t="s">
        <v>4435</v>
      </c>
      <c r="H3127" s="154">
        <v>150.47999999999999</v>
      </c>
      <c r="I3127" s="155"/>
      <c r="L3127" s="151"/>
      <c r="M3127" s="156"/>
      <c r="T3127" s="157"/>
      <c r="AT3127" s="152" t="s">
        <v>176</v>
      </c>
      <c r="AU3127" s="152" t="s">
        <v>84</v>
      </c>
      <c r="AV3127" s="13" t="s">
        <v>84</v>
      </c>
      <c r="AW3127" s="13" t="s">
        <v>37</v>
      </c>
      <c r="AX3127" s="13" t="s">
        <v>75</v>
      </c>
      <c r="AY3127" s="152" t="s">
        <v>165</v>
      </c>
    </row>
    <row r="3128" spans="2:65" s="12" customFormat="1">
      <c r="B3128" s="144"/>
      <c r="D3128" s="145" t="s">
        <v>176</v>
      </c>
      <c r="E3128" s="146" t="s">
        <v>19</v>
      </c>
      <c r="F3128" s="147" t="s">
        <v>1014</v>
      </c>
      <c r="H3128" s="146" t="s">
        <v>19</v>
      </c>
      <c r="I3128" s="148"/>
      <c r="L3128" s="144"/>
      <c r="M3128" s="149"/>
      <c r="T3128" s="150"/>
      <c r="AT3128" s="146" t="s">
        <v>176</v>
      </c>
      <c r="AU3128" s="146" t="s">
        <v>84</v>
      </c>
      <c r="AV3128" s="12" t="s">
        <v>14</v>
      </c>
      <c r="AW3128" s="12" t="s">
        <v>37</v>
      </c>
      <c r="AX3128" s="12" t="s">
        <v>75</v>
      </c>
      <c r="AY3128" s="146" t="s">
        <v>165</v>
      </c>
    </row>
    <row r="3129" spans="2:65" s="13" customFormat="1">
      <c r="B3129" s="151"/>
      <c r="D3129" s="145" t="s">
        <v>176</v>
      </c>
      <c r="E3129" s="152" t="s">
        <v>19</v>
      </c>
      <c r="F3129" s="153" t="s">
        <v>4436</v>
      </c>
      <c r="H3129" s="154">
        <v>14.38</v>
      </c>
      <c r="I3129" s="155"/>
      <c r="L3129" s="151"/>
      <c r="M3129" s="156"/>
      <c r="T3129" s="157"/>
      <c r="AT3129" s="152" t="s">
        <v>176</v>
      </c>
      <c r="AU3129" s="152" t="s">
        <v>84</v>
      </c>
      <c r="AV3129" s="13" t="s">
        <v>84</v>
      </c>
      <c r="AW3129" s="13" t="s">
        <v>37</v>
      </c>
      <c r="AX3129" s="13" t="s">
        <v>75</v>
      </c>
      <c r="AY3129" s="152" t="s">
        <v>165</v>
      </c>
    </row>
    <row r="3130" spans="2:65" s="12" customFormat="1" ht="20.399999999999999">
      <c r="B3130" s="144"/>
      <c r="D3130" s="145" t="s">
        <v>176</v>
      </c>
      <c r="E3130" s="146" t="s">
        <v>19</v>
      </c>
      <c r="F3130" s="147" t="s">
        <v>4437</v>
      </c>
      <c r="H3130" s="146" t="s">
        <v>19</v>
      </c>
      <c r="I3130" s="148"/>
      <c r="L3130" s="144"/>
      <c r="M3130" s="149"/>
      <c r="T3130" s="150"/>
      <c r="AT3130" s="146" t="s">
        <v>176</v>
      </c>
      <c r="AU3130" s="146" t="s">
        <v>84</v>
      </c>
      <c r="AV3130" s="12" t="s">
        <v>14</v>
      </c>
      <c r="AW3130" s="12" t="s">
        <v>37</v>
      </c>
      <c r="AX3130" s="12" t="s">
        <v>75</v>
      </c>
      <c r="AY3130" s="146" t="s">
        <v>165</v>
      </c>
    </row>
    <row r="3131" spans="2:65" s="13" customFormat="1">
      <c r="B3131" s="151"/>
      <c r="D3131" s="145" t="s">
        <v>176</v>
      </c>
      <c r="E3131" s="152" t="s">
        <v>19</v>
      </c>
      <c r="F3131" s="153" t="s">
        <v>4438</v>
      </c>
      <c r="H3131" s="154">
        <v>18</v>
      </c>
      <c r="I3131" s="155"/>
      <c r="L3131" s="151"/>
      <c r="M3131" s="156"/>
      <c r="T3131" s="157"/>
      <c r="AT3131" s="152" t="s">
        <v>176</v>
      </c>
      <c r="AU3131" s="152" t="s">
        <v>84</v>
      </c>
      <c r="AV3131" s="13" t="s">
        <v>84</v>
      </c>
      <c r="AW3131" s="13" t="s">
        <v>37</v>
      </c>
      <c r="AX3131" s="13" t="s">
        <v>75</v>
      </c>
      <c r="AY3131" s="152" t="s">
        <v>165</v>
      </c>
    </row>
    <row r="3132" spans="2:65" s="14" customFormat="1">
      <c r="B3132" s="158"/>
      <c r="D3132" s="145" t="s">
        <v>176</v>
      </c>
      <c r="E3132" s="159" t="s">
        <v>19</v>
      </c>
      <c r="F3132" s="160" t="s">
        <v>179</v>
      </c>
      <c r="H3132" s="161">
        <v>226.30099999999999</v>
      </c>
      <c r="I3132" s="162"/>
      <c r="L3132" s="158"/>
      <c r="M3132" s="163"/>
      <c r="T3132" s="164"/>
      <c r="AT3132" s="159" t="s">
        <v>176</v>
      </c>
      <c r="AU3132" s="159" t="s">
        <v>84</v>
      </c>
      <c r="AV3132" s="14" t="s">
        <v>172</v>
      </c>
      <c r="AW3132" s="14" t="s">
        <v>37</v>
      </c>
      <c r="AX3132" s="14" t="s">
        <v>14</v>
      </c>
      <c r="AY3132" s="159" t="s">
        <v>165</v>
      </c>
    </row>
    <row r="3133" spans="2:65" s="1" customFormat="1" ht="24.15" customHeight="1">
      <c r="B3133" s="32"/>
      <c r="C3133" s="127" t="s">
        <v>4439</v>
      </c>
      <c r="D3133" s="127" t="s">
        <v>167</v>
      </c>
      <c r="E3133" s="128" t="s">
        <v>4440</v>
      </c>
      <c r="F3133" s="129" t="s">
        <v>4441</v>
      </c>
      <c r="G3133" s="130" t="s">
        <v>170</v>
      </c>
      <c r="H3133" s="131">
        <v>226.30099999999999</v>
      </c>
      <c r="I3133" s="132"/>
      <c r="J3133" s="133">
        <f>ROUND(I3133*H3133,2)</f>
        <v>0</v>
      </c>
      <c r="K3133" s="129" t="s">
        <v>171</v>
      </c>
      <c r="L3133" s="32"/>
      <c r="M3133" s="134" t="s">
        <v>19</v>
      </c>
      <c r="N3133" s="135" t="s">
        <v>46</v>
      </c>
      <c r="P3133" s="136">
        <f>O3133*H3133</f>
        <v>0</v>
      </c>
      <c r="Q3133" s="136">
        <v>2.9999999999999997E-4</v>
      </c>
      <c r="R3133" s="136">
        <f>Q3133*H3133</f>
        <v>6.7890299999999987E-2</v>
      </c>
      <c r="S3133" s="136">
        <v>0</v>
      </c>
      <c r="T3133" s="137">
        <f>S3133*H3133</f>
        <v>0</v>
      </c>
      <c r="AR3133" s="138" t="s">
        <v>277</v>
      </c>
      <c r="AT3133" s="138" t="s">
        <v>167</v>
      </c>
      <c r="AU3133" s="138" t="s">
        <v>84</v>
      </c>
      <c r="AY3133" s="17" t="s">
        <v>165</v>
      </c>
      <c r="BE3133" s="139">
        <f>IF(N3133="základní",J3133,0)</f>
        <v>0</v>
      </c>
      <c r="BF3133" s="139">
        <f>IF(N3133="snížená",J3133,0)</f>
        <v>0</v>
      </c>
      <c r="BG3133" s="139">
        <f>IF(N3133="zákl. přenesená",J3133,0)</f>
        <v>0</v>
      </c>
      <c r="BH3133" s="139">
        <f>IF(N3133="sníž. přenesená",J3133,0)</f>
        <v>0</v>
      </c>
      <c r="BI3133" s="139">
        <f>IF(N3133="nulová",J3133,0)</f>
        <v>0</v>
      </c>
      <c r="BJ3133" s="17" t="s">
        <v>14</v>
      </c>
      <c r="BK3133" s="139">
        <f>ROUND(I3133*H3133,2)</f>
        <v>0</v>
      </c>
      <c r="BL3133" s="17" t="s">
        <v>277</v>
      </c>
      <c r="BM3133" s="138" t="s">
        <v>4442</v>
      </c>
    </row>
    <row r="3134" spans="2:65" s="1" customFormat="1">
      <c r="B3134" s="32"/>
      <c r="D3134" s="140" t="s">
        <v>174</v>
      </c>
      <c r="F3134" s="141" t="s">
        <v>4443</v>
      </c>
      <c r="I3134" s="142"/>
      <c r="L3134" s="32"/>
      <c r="M3134" s="143"/>
      <c r="T3134" s="53"/>
      <c r="AT3134" s="17" t="s">
        <v>174</v>
      </c>
      <c r="AU3134" s="17" t="s">
        <v>84</v>
      </c>
    </row>
    <row r="3135" spans="2:65" s="12" customFormat="1">
      <c r="B3135" s="144"/>
      <c r="D3135" s="145" t="s">
        <v>176</v>
      </c>
      <c r="E3135" s="146" t="s">
        <v>19</v>
      </c>
      <c r="F3135" s="147" t="s">
        <v>4432</v>
      </c>
      <c r="H3135" s="146" t="s">
        <v>19</v>
      </c>
      <c r="I3135" s="148"/>
      <c r="L3135" s="144"/>
      <c r="M3135" s="149"/>
      <c r="T3135" s="150"/>
      <c r="AT3135" s="146" t="s">
        <v>176</v>
      </c>
      <c r="AU3135" s="146" t="s">
        <v>84</v>
      </c>
      <c r="AV3135" s="12" t="s">
        <v>14</v>
      </c>
      <c r="AW3135" s="12" t="s">
        <v>37</v>
      </c>
      <c r="AX3135" s="12" t="s">
        <v>75</v>
      </c>
      <c r="AY3135" s="146" t="s">
        <v>165</v>
      </c>
    </row>
    <row r="3136" spans="2:65" s="13" customFormat="1">
      <c r="B3136" s="151"/>
      <c r="D3136" s="145" t="s">
        <v>176</v>
      </c>
      <c r="E3136" s="152" t="s">
        <v>19</v>
      </c>
      <c r="F3136" s="153" t="s">
        <v>4433</v>
      </c>
      <c r="H3136" s="154">
        <v>27.731000000000002</v>
      </c>
      <c r="I3136" s="155"/>
      <c r="L3136" s="151"/>
      <c r="M3136" s="156"/>
      <c r="T3136" s="157"/>
      <c r="AT3136" s="152" t="s">
        <v>176</v>
      </c>
      <c r="AU3136" s="152" t="s">
        <v>84</v>
      </c>
      <c r="AV3136" s="13" t="s">
        <v>84</v>
      </c>
      <c r="AW3136" s="13" t="s">
        <v>37</v>
      </c>
      <c r="AX3136" s="13" t="s">
        <v>75</v>
      </c>
      <c r="AY3136" s="152" t="s">
        <v>165</v>
      </c>
    </row>
    <row r="3137" spans="2:65" s="12" customFormat="1">
      <c r="B3137" s="144"/>
      <c r="D3137" s="145" t="s">
        <v>176</v>
      </c>
      <c r="E3137" s="146" t="s">
        <v>19</v>
      </c>
      <c r="F3137" s="147" t="s">
        <v>1031</v>
      </c>
      <c r="H3137" s="146" t="s">
        <v>19</v>
      </c>
      <c r="I3137" s="148"/>
      <c r="L3137" s="144"/>
      <c r="M3137" s="149"/>
      <c r="T3137" s="150"/>
      <c r="AT3137" s="146" t="s">
        <v>176</v>
      </c>
      <c r="AU3137" s="146" t="s">
        <v>84</v>
      </c>
      <c r="AV3137" s="12" t="s">
        <v>14</v>
      </c>
      <c r="AW3137" s="12" t="s">
        <v>37</v>
      </c>
      <c r="AX3137" s="12" t="s">
        <v>75</v>
      </c>
      <c r="AY3137" s="146" t="s">
        <v>165</v>
      </c>
    </row>
    <row r="3138" spans="2:65" s="13" customFormat="1">
      <c r="B3138" s="151"/>
      <c r="D3138" s="145" t="s">
        <v>176</v>
      </c>
      <c r="E3138" s="152" t="s">
        <v>19</v>
      </c>
      <c r="F3138" s="153" t="s">
        <v>4434</v>
      </c>
      <c r="H3138" s="154">
        <v>15.71</v>
      </c>
      <c r="I3138" s="155"/>
      <c r="L3138" s="151"/>
      <c r="M3138" s="156"/>
      <c r="T3138" s="157"/>
      <c r="AT3138" s="152" t="s">
        <v>176</v>
      </c>
      <c r="AU3138" s="152" t="s">
        <v>84</v>
      </c>
      <c r="AV3138" s="13" t="s">
        <v>84</v>
      </c>
      <c r="AW3138" s="13" t="s">
        <v>37</v>
      </c>
      <c r="AX3138" s="13" t="s">
        <v>75</v>
      </c>
      <c r="AY3138" s="152" t="s">
        <v>165</v>
      </c>
    </row>
    <row r="3139" spans="2:65" s="12" customFormat="1">
      <c r="B3139" s="144"/>
      <c r="D3139" s="145" t="s">
        <v>176</v>
      </c>
      <c r="E3139" s="146" t="s">
        <v>19</v>
      </c>
      <c r="F3139" s="147" t="s">
        <v>1012</v>
      </c>
      <c r="H3139" s="146" t="s">
        <v>19</v>
      </c>
      <c r="I3139" s="148"/>
      <c r="L3139" s="144"/>
      <c r="M3139" s="149"/>
      <c r="T3139" s="150"/>
      <c r="AT3139" s="146" t="s">
        <v>176</v>
      </c>
      <c r="AU3139" s="146" t="s">
        <v>84</v>
      </c>
      <c r="AV3139" s="12" t="s">
        <v>14</v>
      </c>
      <c r="AW3139" s="12" t="s">
        <v>37</v>
      </c>
      <c r="AX3139" s="12" t="s">
        <v>75</v>
      </c>
      <c r="AY3139" s="146" t="s">
        <v>165</v>
      </c>
    </row>
    <row r="3140" spans="2:65" s="13" customFormat="1">
      <c r="B3140" s="151"/>
      <c r="D3140" s="145" t="s">
        <v>176</v>
      </c>
      <c r="E3140" s="152" t="s">
        <v>19</v>
      </c>
      <c r="F3140" s="153" t="s">
        <v>4435</v>
      </c>
      <c r="H3140" s="154">
        <v>150.47999999999999</v>
      </c>
      <c r="I3140" s="155"/>
      <c r="L3140" s="151"/>
      <c r="M3140" s="156"/>
      <c r="T3140" s="157"/>
      <c r="AT3140" s="152" t="s">
        <v>176</v>
      </c>
      <c r="AU3140" s="152" t="s">
        <v>84</v>
      </c>
      <c r="AV3140" s="13" t="s">
        <v>84</v>
      </c>
      <c r="AW3140" s="13" t="s">
        <v>37</v>
      </c>
      <c r="AX3140" s="13" t="s">
        <v>75</v>
      </c>
      <c r="AY3140" s="152" t="s">
        <v>165</v>
      </c>
    </row>
    <row r="3141" spans="2:65" s="12" customFormat="1">
      <c r="B3141" s="144"/>
      <c r="D3141" s="145" t="s">
        <v>176</v>
      </c>
      <c r="E3141" s="146" t="s">
        <v>19</v>
      </c>
      <c r="F3141" s="147" t="s">
        <v>1014</v>
      </c>
      <c r="H3141" s="146" t="s">
        <v>19</v>
      </c>
      <c r="I3141" s="148"/>
      <c r="L3141" s="144"/>
      <c r="M3141" s="149"/>
      <c r="T3141" s="150"/>
      <c r="AT3141" s="146" t="s">
        <v>176</v>
      </c>
      <c r="AU3141" s="146" t="s">
        <v>84</v>
      </c>
      <c r="AV3141" s="12" t="s">
        <v>14</v>
      </c>
      <c r="AW3141" s="12" t="s">
        <v>37</v>
      </c>
      <c r="AX3141" s="12" t="s">
        <v>75</v>
      </c>
      <c r="AY3141" s="146" t="s">
        <v>165</v>
      </c>
    </row>
    <row r="3142" spans="2:65" s="13" customFormat="1">
      <c r="B3142" s="151"/>
      <c r="D3142" s="145" t="s">
        <v>176</v>
      </c>
      <c r="E3142" s="152" t="s">
        <v>19</v>
      </c>
      <c r="F3142" s="153" t="s">
        <v>4436</v>
      </c>
      <c r="H3142" s="154">
        <v>14.38</v>
      </c>
      <c r="I3142" s="155"/>
      <c r="L3142" s="151"/>
      <c r="M3142" s="156"/>
      <c r="T3142" s="157"/>
      <c r="AT3142" s="152" t="s">
        <v>176</v>
      </c>
      <c r="AU3142" s="152" t="s">
        <v>84</v>
      </c>
      <c r="AV3142" s="13" t="s">
        <v>84</v>
      </c>
      <c r="AW3142" s="13" t="s">
        <v>37</v>
      </c>
      <c r="AX3142" s="13" t="s">
        <v>75</v>
      </c>
      <c r="AY3142" s="152" t="s">
        <v>165</v>
      </c>
    </row>
    <row r="3143" spans="2:65" s="12" customFormat="1" ht="20.399999999999999">
      <c r="B3143" s="144"/>
      <c r="D3143" s="145" t="s">
        <v>176</v>
      </c>
      <c r="E3143" s="146" t="s">
        <v>19</v>
      </c>
      <c r="F3143" s="147" t="s">
        <v>4437</v>
      </c>
      <c r="H3143" s="146" t="s">
        <v>19</v>
      </c>
      <c r="I3143" s="148"/>
      <c r="L3143" s="144"/>
      <c r="M3143" s="149"/>
      <c r="T3143" s="150"/>
      <c r="AT3143" s="146" t="s">
        <v>176</v>
      </c>
      <c r="AU3143" s="146" t="s">
        <v>84</v>
      </c>
      <c r="AV3143" s="12" t="s">
        <v>14</v>
      </c>
      <c r="AW3143" s="12" t="s">
        <v>37</v>
      </c>
      <c r="AX3143" s="12" t="s">
        <v>75</v>
      </c>
      <c r="AY3143" s="146" t="s">
        <v>165</v>
      </c>
    </row>
    <row r="3144" spans="2:65" s="13" customFormat="1">
      <c r="B3144" s="151"/>
      <c r="D3144" s="145" t="s">
        <v>176</v>
      </c>
      <c r="E3144" s="152" t="s">
        <v>19</v>
      </c>
      <c r="F3144" s="153" t="s">
        <v>4438</v>
      </c>
      <c r="H3144" s="154">
        <v>18</v>
      </c>
      <c r="I3144" s="155"/>
      <c r="L3144" s="151"/>
      <c r="M3144" s="156"/>
      <c r="T3144" s="157"/>
      <c r="AT3144" s="152" t="s">
        <v>176</v>
      </c>
      <c r="AU3144" s="152" t="s">
        <v>84</v>
      </c>
      <c r="AV3144" s="13" t="s">
        <v>84</v>
      </c>
      <c r="AW3144" s="13" t="s">
        <v>37</v>
      </c>
      <c r="AX3144" s="13" t="s">
        <v>75</v>
      </c>
      <c r="AY3144" s="152" t="s">
        <v>165</v>
      </c>
    </row>
    <row r="3145" spans="2:65" s="14" customFormat="1">
      <c r="B3145" s="158"/>
      <c r="D3145" s="145" t="s">
        <v>176</v>
      </c>
      <c r="E3145" s="159" t="s">
        <v>19</v>
      </c>
      <c r="F3145" s="160" t="s">
        <v>179</v>
      </c>
      <c r="H3145" s="161">
        <v>226.30099999999999</v>
      </c>
      <c r="I3145" s="162"/>
      <c r="L3145" s="158"/>
      <c r="M3145" s="163"/>
      <c r="T3145" s="164"/>
      <c r="AT3145" s="159" t="s">
        <v>176</v>
      </c>
      <c r="AU3145" s="159" t="s">
        <v>84</v>
      </c>
      <c r="AV3145" s="14" t="s">
        <v>172</v>
      </c>
      <c r="AW3145" s="14" t="s">
        <v>37</v>
      </c>
      <c r="AX3145" s="14" t="s">
        <v>14</v>
      </c>
      <c r="AY3145" s="159" t="s">
        <v>165</v>
      </c>
    </row>
    <row r="3146" spans="2:65" s="1" customFormat="1" ht="37.950000000000003" customHeight="1">
      <c r="B3146" s="32"/>
      <c r="C3146" s="127" t="s">
        <v>4444</v>
      </c>
      <c r="D3146" s="127" t="s">
        <v>167</v>
      </c>
      <c r="E3146" s="128" t="s">
        <v>4445</v>
      </c>
      <c r="F3146" s="129" t="s">
        <v>4446</v>
      </c>
      <c r="G3146" s="130" t="s">
        <v>170</v>
      </c>
      <c r="H3146" s="131">
        <v>208.30099999999999</v>
      </c>
      <c r="I3146" s="132"/>
      <c r="J3146" s="133">
        <f>ROUND(I3146*H3146,2)</f>
        <v>0</v>
      </c>
      <c r="K3146" s="129" t="s">
        <v>171</v>
      </c>
      <c r="L3146" s="32"/>
      <c r="M3146" s="134" t="s">
        <v>19</v>
      </c>
      <c r="N3146" s="135" t="s">
        <v>46</v>
      </c>
      <c r="P3146" s="136">
        <f>O3146*H3146</f>
        <v>0</v>
      </c>
      <c r="Q3146" s="136">
        <v>5.8300000000000001E-3</v>
      </c>
      <c r="R3146" s="136">
        <f>Q3146*H3146</f>
        <v>1.21439483</v>
      </c>
      <c r="S3146" s="136">
        <v>0</v>
      </c>
      <c r="T3146" s="137">
        <f>S3146*H3146</f>
        <v>0</v>
      </c>
      <c r="AR3146" s="138" t="s">
        <v>277</v>
      </c>
      <c r="AT3146" s="138" t="s">
        <v>167</v>
      </c>
      <c r="AU3146" s="138" t="s">
        <v>84</v>
      </c>
      <c r="AY3146" s="17" t="s">
        <v>165</v>
      </c>
      <c r="BE3146" s="139">
        <f>IF(N3146="základní",J3146,0)</f>
        <v>0</v>
      </c>
      <c r="BF3146" s="139">
        <f>IF(N3146="snížená",J3146,0)</f>
        <v>0</v>
      </c>
      <c r="BG3146" s="139">
        <f>IF(N3146="zákl. přenesená",J3146,0)</f>
        <v>0</v>
      </c>
      <c r="BH3146" s="139">
        <f>IF(N3146="sníž. přenesená",J3146,0)</f>
        <v>0</v>
      </c>
      <c r="BI3146" s="139">
        <f>IF(N3146="nulová",J3146,0)</f>
        <v>0</v>
      </c>
      <c r="BJ3146" s="17" t="s">
        <v>14</v>
      </c>
      <c r="BK3146" s="139">
        <f>ROUND(I3146*H3146,2)</f>
        <v>0</v>
      </c>
      <c r="BL3146" s="17" t="s">
        <v>277</v>
      </c>
      <c r="BM3146" s="138" t="s">
        <v>4447</v>
      </c>
    </row>
    <row r="3147" spans="2:65" s="1" customFormat="1">
      <c r="B3147" s="32"/>
      <c r="D3147" s="140" t="s">
        <v>174</v>
      </c>
      <c r="F3147" s="141" t="s">
        <v>4448</v>
      </c>
      <c r="I3147" s="142"/>
      <c r="L3147" s="32"/>
      <c r="M3147" s="143"/>
      <c r="T3147" s="53"/>
      <c r="AT3147" s="17" t="s">
        <v>174</v>
      </c>
      <c r="AU3147" s="17" t="s">
        <v>84</v>
      </c>
    </row>
    <row r="3148" spans="2:65" s="12" customFormat="1">
      <c r="B3148" s="144"/>
      <c r="D3148" s="145" t="s">
        <v>176</v>
      </c>
      <c r="E3148" s="146" t="s">
        <v>19</v>
      </c>
      <c r="F3148" s="147" t="s">
        <v>4432</v>
      </c>
      <c r="H3148" s="146" t="s">
        <v>19</v>
      </c>
      <c r="I3148" s="148"/>
      <c r="L3148" s="144"/>
      <c r="M3148" s="149"/>
      <c r="T3148" s="150"/>
      <c r="AT3148" s="146" t="s">
        <v>176</v>
      </c>
      <c r="AU3148" s="146" t="s">
        <v>84</v>
      </c>
      <c r="AV3148" s="12" t="s">
        <v>14</v>
      </c>
      <c r="AW3148" s="12" t="s">
        <v>37</v>
      </c>
      <c r="AX3148" s="12" t="s">
        <v>75</v>
      </c>
      <c r="AY3148" s="146" t="s">
        <v>165</v>
      </c>
    </row>
    <row r="3149" spans="2:65" s="13" customFormat="1">
      <c r="B3149" s="151"/>
      <c r="D3149" s="145" t="s">
        <v>176</v>
      </c>
      <c r="E3149" s="152" t="s">
        <v>19</v>
      </c>
      <c r="F3149" s="153" t="s">
        <v>4433</v>
      </c>
      <c r="H3149" s="154">
        <v>27.731000000000002</v>
      </c>
      <c r="I3149" s="155"/>
      <c r="L3149" s="151"/>
      <c r="M3149" s="156"/>
      <c r="T3149" s="157"/>
      <c r="AT3149" s="152" t="s">
        <v>176</v>
      </c>
      <c r="AU3149" s="152" t="s">
        <v>84</v>
      </c>
      <c r="AV3149" s="13" t="s">
        <v>84</v>
      </c>
      <c r="AW3149" s="13" t="s">
        <v>37</v>
      </c>
      <c r="AX3149" s="13" t="s">
        <v>75</v>
      </c>
      <c r="AY3149" s="152" t="s">
        <v>165</v>
      </c>
    </row>
    <row r="3150" spans="2:65" s="12" customFormat="1">
      <c r="B3150" s="144"/>
      <c r="D3150" s="145" t="s">
        <v>176</v>
      </c>
      <c r="E3150" s="146" t="s">
        <v>19</v>
      </c>
      <c r="F3150" s="147" t="s">
        <v>1031</v>
      </c>
      <c r="H3150" s="146" t="s">
        <v>19</v>
      </c>
      <c r="I3150" s="148"/>
      <c r="L3150" s="144"/>
      <c r="M3150" s="149"/>
      <c r="T3150" s="150"/>
      <c r="AT3150" s="146" t="s">
        <v>176</v>
      </c>
      <c r="AU3150" s="146" t="s">
        <v>84</v>
      </c>
      <c r="AV3150" s="12" t="s">
        <v>14</v>
      </c>
      <c r="AW3150" s="12" t="s">
        <v>37</v>
      </c>
      <c r="AX3150" s="12" t="s">
        <v>75</v>
      </c>
      <c r="AY3150" s="146" t="s">
        <v>165</v>
      </c>
    </row>
    <row r="3151" spans="2:65" s="13" customFormat="1">
      <c r="B3151" s="151"/>
      <c r="D3151" s="145" t="s">
        <v>176</v>
      </c>
      <c r="E3151" s="152" t="s">
        <v>19</v>
      </c>
      <c r="F3151" s="153" t="s">
        <v>4434</v>
      </c>
      <c r="H3151" s="154">
        <v>15.71</v>
      </c>
      <c r="I3151" s="155"/>
      <c r="L3151" s="151"/>
      <c r="M3151" s="156"/>
      <c r="T3151" s="157"/>
      <c r="AT3151" s="152" t="s">
        <v>176</v>
      </c>
      <c r="AU3151" s="152" t="s">
        <v>84</v>
      </c>
      <c r="AV3151" s="13" t="s">
        <v>84</v>
      </c>
      <c r="AW3151" s="13" t="s">
        <v>37</v>
      </c>
      <c r="AX3151" s="13" t="s">
        <v>75</v>
      </c>
      <c r="AY3151" s="152" t="s">
        <v>165</v>
      </c>
    </row>
    <row r="3152" spans="2:65" s="12" customFormat="1">
      <c r="B3152" s="144"/>
      <c r="D3152" s="145" t="s">
        <v>176</v>
      </c>
      <c r="E3152" s="146" t="s">
        <v>19</v>
      </c>
      <c r="F3152" s="147" t="s">
        <v>1012</v>
      </c>
      <c r="H3152" s="146" t="s">
        <v>19</v>
      </c>
      <c r="I3152" s="148"/>
      <c r="L3152" s="144"/>
      <c r="M3152" s="149"/>
      <c r="T3152" s="150"/>
      <c r="AT3152" s="146" t="s">
        <v>176</v>
      </c>
      <c r="AU3152" s="146" t="s">
        <v>84</v>
      </c>
      <c r="AV3152" s="12" t="s">
        <v>14</v>
      </c>
      <c r="AW3152" s="12" t="s">
        <v>37</v>
      </c>
      <c r="AX3152" s="12" t="s">
        <v>75</v>
      </c>
      <c r="AY3152" s="146" t="s">
        <v>165</v>
      </c>
    </row>
    <row r="3153" spans="2:65" s="13" customFormat="1">
      <c r="B3153" s="151"/>
      <c r="D3153" s="145" t="s">
        <v>176</v>
      </c>
      <c r="E3153" s="152" t="s">
        <v>19</v>
      </c>
      <c r="F3153" s="153" t="s">
        <v>4435</v>
      </c>
      <c r="H3153" s="154">
        <v>150.47999999999999</v>
      </c>
      <c r="I3153" s="155"/>
      <c r="L3153" s="151"/>
      <c r="M3153" s="156"/>
      <c r="T3153" s="157"/>
      <c r="AT3153" s="152" t="s">
        <v>176</v>
      </c>
      <c r="AU3153" s="152" t="s">
        <v>84</v>
      </c>
      <c r="AV3153" s="13" t="s">
        <v>84</v>
      </c>
      <c r="AW3153" s="13" t="s">
        <v>37</v>
      </c>
      <c r="AX3153" s="13" t="s">
        <v>75</v>
      </c>
      <c r="AY3153" s="152" t="s">
        <v>165</v>
      </c>
    </row>
    <row r="3154" spans="2:65" s="12" customFormat="1">
      <c r="B3154" s="144"/>
      <c r="D3154" s="145" t="s">
        <v>176</v>
      </c>
      <c r="E3154" s="146" t="s">
        <v>19</v>
      </c>
      <c r="F3154" s="147" t="s">
        <v>1014</v>
      </c>
      <c r="H3154" s="146" t="s">
        <v>19</v>
      </c>
      <c r="I3154" s="148"/>
      <c r="L3154" s="144"/>
      <c r="M3154" s="149"/>
      <c r="T3154" s="150"/>
      <c r="AT3154" s="146" t="s">
        <v>176</v>
      </c>
      <c r="AU3154" s="146" t="s">
        <v>84</v>
      </c>
      <c r="AV3154" s="12" t="s">
        <v>14</v>
      </c>
      <c r="AW3154" s="12" t="s">
        <v>37</v>
      </c>
      <c r="AX3154" s="12" t="s">
        <v>75</v>
      </c>
      <c r="AY3154" s="146" t="s">
        <v>165</v>
      </c>
    </row>
    <row r="3155" spans="2:65" s="13" customFormat="1">
      <c r="B3155" s="151"/>
      <c r="D3155" s="145" t="s">
        <v>176</v>
      </c>
      <c r="E3155" s="152" t="s">
        <v>19</v>
      </c>
      <c r="F3155" s="153" t="s">
        <v>4436</v>
      </c>
      <c r="H3155" s="154">
        <v>14.38</v>
      </c>
      <c r="I3155" s="155"/>
      <c r="L3155" s="151"/>
      <c r="M3155" s="156"/>
      <c r="T3155" s="157"/>
      <c r="AT3155" s="152" t="s">
        <v>176</v>
      </c>
      <c r="AU3155" s="152" t="s">
        <v>84</v>
      </c>
      <c r="AV3155" s="13" t="s">
        <v>84</v>
      </c>
      <c r="AW3155" s="13" t="s">
        <v>37</v>
      </c>
      <c r="AX3155" s="13" t="s">
        <v>75</v>
      </c>
      <c r="AY3155" s="152" t="s">
        <v>165</v>
      </c>
    </row>
    <row r="3156" spans="2:65" s="14" customFormat="1">
      <c r="B3156" s="158"/>
      <c r="D3156" s="145" t="s">
        <v>176</v>
      </c>
      <c r="E3156" s="159" t="s">
        <v>19</v>
      </c>
      <c r="F3156" s="160" t="s">
        <v>179</v>
      </c>
      <c r="H3156" s="161">
        <v>208.30099999999999</v>
      </c>
      <c r="I3156" s="162"/>
      <c r="L3156" s="158"/>
      <c r="M3156" s="163"/>
      <c r="T3156" s="164"/>
      <c r="AT3156" s="159" t="s">
        <v>176</v>
      </c>
      <c r="AU3156" s="159" t="s">
        <v>84</v>
      </c>
      <c r="AV3156" s="14" t="s">
        <v>172</v>
      </c>
      <c r="AW3156" s="14" t="s">
        <v>37</v>
      </c>
      <c r="AX3156" s="14" t="s">
        <v>14</v>
      </c>
      <c r="AY3156" s="159" t="s">
        <v>165</v>
      </c>
    </row>
    <row r="3157" spans="2:65" s="1" customFormat="1" ht="16.5" customHeight="1">
      <c r="B3157" s="32"/>
      <c r="C3157" s="165" t="s">
        <v>4449</v>
      </c>
      <c r="D3157" s="165" t="s">
        <v>349</v>
      </c>
      <c r="E3157" s="166" t="s">
        <v>4450</v>
      </c>
      <c r="F3157" s="167" t="s">
        <v>4451</v>
      </c>
      <c r="G3157" s="168" t="s">
        <v>170</v>
      </c>
      <c r="H3157" s="169">
        <v>165.52799999999999</v>
      </c>
      <c r="I3157" s="170"/>
      <c r="J3157" s="171">
        <f>ROUND(I3157*H3157,2)</f>
        <v>0</v>
      </c>
      <c r="K3157" s="167" t="s">
        <v>19</v>
      </c>
      <c r="L3157" s="172"/>
      <c r="M3157" s="173" t="s">
        <v>19</v>
      </c>
      <c r="N3157" s="174" t="s">
        <v>46</v>
      </c>
      <c r="P3157" s="136">
        <f>O3157*H3157</f>
        <v>0</v>
      </c>
      <c r="Q3157" s="136">
        <v>1.477E-2</v>
      </c>
      <c r="R3157" s="136">
        <f>Q3157*H3157</f>
        <v>2.4448485600000001</v>
      </c>
      <c r="S3157" s="136">
        <v>0</v>
      </c>
      <c r="T3157" s="137">
        <f>S3157*H3157</f>
        <v>0</v>
      </c>
      <c r="AR3157" s="138" t="s">
        <v>380</v>
      </c>
      <c r="AT3157" s="138" t="s">
        <v>349</v>
      </c>
      <c r="AU3157" s="138" t="s">
        <v>84</v>
      </c>
      <c r="AY3157" s="17" t="s">
        <v>165</v>
      </c>
      <c r="BE3157" s="139">
        <f>IF(N3157="základní",J3157,0)</f>
        <v>0</v>
      </c>
      <c r="BF3157" s="139">
        <f>IF(N3157="snížená",J3157,0)</f>
        <v>0</v>
      </c>
      <c r="BG3157" s="139">
        <f>IF(N3157="zákl. přenesená",J3157,0)</f>
        <v>0</v>
      </c>
      <c r="BH3157" s="139">
        <f>IF(N3157="sníž. přenesená",J3157,0)</f>
        <v>0</v>
      </c>
      <c r="BI3157" s="139">
        <f>IF(N3157="nulová",J3157,0)</f>
        <v>0</v>
      </c>
      <c r="BJ3157" s="17" t="s">
        <v>14</v>
      </c>
      <c r="BK3157" s="139">
        <f>ROUND(I3157*H3157,2)</f>
        <v>0</v>
      </c>
      <c r="BL3157" s="17" t="s">
        <v>277</v>
      </c>
      <c r="BM3157" s="138" t="s">
        <v>4452</v>
      </c>
    </row>
    <row r="3158" spans="2:65" s="13" customFormat="1">
      <c r="B3158" s="151"/>
      <c r="D3158" s="145" t="s">
        <v>176</v>
      </c>
      <c r="E3158" s="152" t="s">
        <v>19</v>
      </c>
      <c r="F3158" s="153" t="s">
        <v>4435</v>
      </c>
      <c r="H3158" s="154">
        <v>150.47999999999999</v>
      </c>
      <c r="I3158" s="155"/>
      <c r="L3158" s="151"/>
      <c r="M3158" s="156"/>
      <c r="T3158" s="157"/>
      <c r="AT3158" s="152" t="s">
        <v>176</v>
      </c>
      <c r="AU3158" s="152" t="s">
        <v>84</v>
      </c>
      <c r="AV3158" s="13" t="s">
        <v>84</v>
      </c>
      <c r="AW3158" s="13" t="s">
        <v>37</v>
      </c>
      <c r="AX3158" s="13" t="s">
        <v>14</v>
      </c>
      <c r="AY3158" s="152" t="s">
        <v>165</v>
      </c>
    </row>
    <row r="3159" spans="2:65" s="13" customFormat="1">
      <c r="B3159" s="151"/>
      <c r="D3159" s="145" t="s">
        <v>176</v>
      </c>
      <c r="F3159" s="153" t="s">
        <v>4453</v>
      </c>
      <c r="H3159" s="154">
        <v>165.52799999999999</v>
      </c>
      <c r="I3159" s="155"/>
      <c r="L3159" s="151"/>
      <c r="M3159" s="156"/>
      <c r="T3159" s="157"/>
      <c r="AT3159" s="152" t="s">
        <v>176</v>
      </c>
      <c r="AU3159" s="152" t="s">
        <v>84</v>
      </c>
      <c r="AV3159" s="13" t="s">
        <v>84</v>
      </c>
      <c r="AW3159" s="13" t="s">
        <v>4</v>
      </c>
      <c r="AX3159" s="13" t="s">
        <v>14</v>
      </c>
      <c r="AY3159" s="152" t="s">
        <v>165</v>
      </c>
    </row>
    <row r="3160" spans="2:65" s="1" customFormat="1" ht="21.75" customHeight="1">
      <c r="B3160" s="32"/>
      <c r="C3160" s="165" t="s">
        <v>4454</v>
      </c>
      <c r="D3160" s="165" t="s">
        <v>349</v>
      </c>
      <c r="E3160" s="166" t="s">
        <v>4455</v>
      </c>
      <c r="F3160" s="167" t="s">
        <v>4456</v>
      </c>
      <c r="G3160" s="168" t="s">
        <v>170</v>
      </c>
      <c r="H3160" s="169">
        <v>63.603000000000002</v>
      </c>
      <c r="I3160" s="170"/>
      <c r="J3160" s="171">
        <f>ROUND(I3160*H3160,2)</f>
        <v>0</v>
      </c>
      <c r="K3160" s="167" t="s">
        <v>19</v>
      </c>
      <c r="L3160" s="172"/>
      <c r="M3160" s="173" t="s">
        <v>19</v>
      </c>
      <c r="N3160" s="174" t="s">
        <v>46</v>
      </c>
      <c r="P3160" s="136">
        <f>O3160*H3160</f>
        <v>0</v>
      </c>
      <c r="Q3160" s="136">
        <v>1.4670000000000001E-2</v>
      </c>
      <c r="R3160" s="136">
        <f>Q3160*H3160</f>
        <v>0.93305601000000005</v>
      </c>
      <c r="S3160" s="136">
        <v>0</v>
      </c>
      <c r="T3160" s="137">
        <f>S3160*H3160</f>
        <v>0</v>
      </c>
      <c r="AR3160" s="138" t="s">
        <v>380</v>
      </c>
      <c r="AT3160" s="138" t="s">
        <v>349</v>
      </c>
      <c r="AU3160" s="138" t="s">
        <v>84</v>
      </c>
      <c r="AY3160" s="17" t="s">
        <v>165</v>
      </c>
      <c r="BE3160" s="139">
        <f>IF(N3160="základní",J3160,0)</f>
        <v>0</v>
      </c>
      <c r="BF3160" s="139">
        <f>IF(N3160="snížená",J3160,0)</f>
        <v>0</v>
      </c>
      <c r="BG3160" s="139">
        <f>IF(N3160="zákl. přenesená",J3160,0)</f>
        <v>0</v>
      </c>
      <c r="BH3160" s="139">
        <f>IF(N3160="sníž. přenesená",J3160,0)</f>
        <v>0</v>
      </c>
      <c r="BI3160" s="139">
        <f>IF(N3160="nulová",J3160,0)</f>
        <v>0</v>
      </c>
      <c r="BJ3160" s="17" t="s">
        <v>14</v>
      </c>
      <c r="BK3160" s="139">
        <f>ROUND(I3160*H3160,2)</f>
        <v>0</v>
      </c>
      <c r="BL3160" s="17" t="s">
        <v>277</v>
      </c>
      <c r="BM3160" s="138" t="s">
        <v>4457</v>
      </c>
    </row>
    <row r="3161" spans="2:65" s="13" customFormat="1">
      <c r="B3161" s="151"/>
      <c r="D3161" s="145" t="s">
        <v>176</v>
      </c>
      <c r="F3161" s="153" t="s">
        <v>4458</v>
      </c>
      <c r="H3161" s="154">
        <v>63.603000000000002</v>
      </c>
      <c r="I3161" s="155"/>
      <c r="L3161" s="151"/>
      <c r="M3161" s="156"/>
      <c r="T3161" s="157"/>
      <c r="AT3161" s="152" t="s">
        <v>176</v>
      </c>
      <c r="AU3161" s="152" t="s">
        <v>84</v>
      </c>
      <c r="AV3161" s="13" t="s">
        <v>84</v>
      </c>
      <c r="AW3161" s="13" t="s">
        <v>4</v>
      </c>
      <c r="AX3161" s="13" t="s">
        <v>14</v>
      </c>
      <c r="AY3161" s="152" t="s">
        <v>165</v>
      </c>
    </row>
    <row r="3162" spans="2:65" s="1" customFormat="1" ht="24.15" customHeight="1">
      <c r="B3162" s="32"/>
      <c r="C3162" s="127" t="s">
        <v>4459</v>
      </c>
      <c r="D3162" s="127" t="s">
        <v>167</v>
      </c>
      <c r="E3162" s="128" t="s">
        <v>4460</v>
      </c>
      <c r="F3162" s="129" t="s">
        <v>4461</v>
      </c>
      <c r="G3162" s="130" t="s">
        <v>170</v>
      </c>
      <c r="H3162" s="131">
        <v>6</v>
      </c>
      <c r="I3162" s="132"/>
      <c r="J3162" s="133">
        <f>ROUND(I3162*H3162,2)</f>
        <v>0</v>
      </c>
      <c r="K3162" s="129" t="s">
        <v>171</v>
      </c>
      <c r="L3162" s="32"/>
      <c r="M3162" s="134" t="s">
        <v>19</v>
      </c>
      <c r="N3162" s="135" t="s">
        <v>46</v>
      </c>
      <c r="P3162" s="136">
        <f>O3162*H3162</f>
        <v>0</v>
      </c>
      <c r="Q3162" s="136">
        <v>1.49E-3</v>
      </c>
      <c r="R3162" s="136">
        <f>Q3162*H3162</f>
        <v>8.94E-3</v>
      </c>
      <c r="S3162" s="136">
        <v>0</v>
      </c>
      <c r="T3162" s="137">
        <f>S3162*H3162</f>
        <v>0</v>
      </c>
      <c r="AR3162" s="138" t="s">
        <v>277</v>
      </c>
      <c r="AT3162" s="138" t="s">
        <v>167</v>
      </c>
      <c r="AU3162" s="138" t="s">
        <v>84</v>
      </c>
      <c r="AY3162" s="17" t="s">
        <v>165</v>
      </c>
      <c r="BE3162" s="139">
        <f>IF(N3162="základní",J3162,0)</f>
        <v>0</v>
      </c>
      <c r="BF3162" s="139">
        <f>IF(N3162="snížená",J3162,0)</f>
        <v>0</v>
      </c>
      <c r="BG3162" s="139">
        <f>IF(N3162="zákl. přenesená",J3162,0)</f>
        <v>0</v>
      </c>
      <c r="BH3162" s="139">
        <f>IF(N3162="sníž. přenesená",J3162,0)</f>
        <v>0</v>
      </c>
      <c r="BI3162" s="139">
        <f>IF(N3162="nulová",J3162,0)</f>
        <v>0</v>
      </c>
      <c r="BJ3162" s="17" t="s">
        <v>14</v>
      </c>
      <c r="BK3162" s="139">
        <f>ROUND(I3162*H3162,2)</f>
        <v>0</v>
      </c>
      <c r="BL3162" s="17" t="s">
        <v>277</v>
      </c>
      <c r="BM3162" s="138" t="s">
        <v>4462</v>
      </c>
    </row>
    <row r="3163" spans="2:65" s="1" customFormat="1">
      <c r="B3163" s="32"/>
      <c r="D3163" s="140" t="s">
        <v>174</v>
      </c>
      <c r="F3163" s="141" t="s">
        <v>4463</v>
      </c>
      <c r="I3163" s="142"/>
      <c r="L3163" s="32"/>
      <c r="M3163" s="143"/>
      <c r="T3163" s="53"/>
      <c r="AT3163" s="17" t="s">
        <v>174</v>
      </c>
      <c r="AU3163" s="17" t="s">
        <v>84</v>
      </c>
    </row>
    <row r="3164" spans="2:65" s="12" customFormat="1">
      <c r="B3164" s="144"/>
      <c r="D3164" s="145" t="s">
        <v>176</v>
      </c>
      <c r="E3164" s="146" t="s">
        <v>19</v>
      </c>
      <c r="F3164" s="147" t="s">
        <v>4464</v>
      </c>
      <c r="H3164" s="146" t="s">
        <v>19</v>
      </c>
      <c r="I3164" s="148"/>
      <c r="L3164" s="144"/>
      <c r="M3164" s="149"/>
      <c r="T3164" s="150"/>
      <c r="AT3164" s="146" t="s">
        <v>176</v>
      </c>
      <c r="AU3164" s="146" t="s">
        <v>84</v>
      </c>
      <c r="AV3164" s="12" t="s">
        <v>14</v>
      </c>
      <c r="AW3164" s="12" t="s">
        <v>37</v>
      </c>
      <c r="AX3164" s="12" t="s">
        <v>75</v>
      </c>
      <c r="AY3164" s="146" t="s">
        <v>165</v>
      </c>
    </row>
    <row r="3165" spans="2:65" s="13" customFormat="1">
      <c r="B3165" s="151"/>
      <c r="D3165" s="145" t="s">
        <v>176</v>
      </c>
      <c r="E3165" s="152" t="s">
        <v>19</v>
      </c>
      <c r="F3165" s="153" t="s">
        <v>205</v>
      </c>
      <c r="H3165" s="154">
        <v>6</v>
      </c>
      <c r="I3165" s="155"/>
      <c r="L3165" s="151"/>
      <c r="M3165" s="156"/>
      <c r="T3165" s="157"/>
      <c r="AT3165" s="152" t="s">
        <v>176</v>
      </c>
      <c r="AU3165" s="152" t="s">
        <v>84</v>
      </c>
      <c r="AV3165" s="13" t="s">
        <v>84</v>
      </c>
      <c r="AW3165" s="13" t="s">
        <v>37</v>
      </c>
      <c r="AX3165" s="13" t="s">
        <v>75</v>
      </c>
      <c r="AY3165" s="152" t="s">
        <v>165</v>
      </c>
    </row>
    <row r="3166" spans="2:65" s="14" customFormat="1">
      <c r="B3166" s="158"/>
      <c r="D3166" s="145" t="s">
        <v>176</v>
      </c>
      <c r="E3166" s="159" t="s">
        <v>19</v>
      </c>
      <c r="F3166" s="160" t="s">
        <v>179</v>
      </c>
      <c r="H3166" s="161">
        <v>6</v>
      </c>
      <c r="I3166" s="162"/>
      <c r="L3166" s="158"/>
      <c r="M3166" s="163"/>
      <c r="T3166" s="164"/>
      <c r="AT3166" s="159" t="s">
        <v>176</v>
      </c>
      <c r="AU3166" s="159" t="s">
        <v>84</v>
      </c>
      <c r="AV3166" s="14" t="s">
        <v>172</v>
      </c>
      <c r="AW3166" s="14" t="s">
        <v>37</v>
      </c>
      <c r="AX3166" s="14" t="s">
        <v>14</v>
      </c>
      <c r="AY3166" s="159" t="s">
        <v>165</v>
      </c>
    </row>
    <row r="3167" spans="2:65" s="1" customFormat="1" ht="24.15" customHeight="1">
      <c r="B3167" s="32"/>
      <c r="C3167" s="165" t="s">
        <v>4465</v>
      </c>
      <c r="D3167" s="165" t="s">
        <v>349</v>
      </c>
      <c r="E3167" s="166" t="s">
        <v>4466</v>
      </c>
      <c r="F3167" s="167" t="s">
        <v>4467</v>
      </c>
      <c r="G3167" s="168" t="s">
        <v>182</v>
      </c>
      <c r="H3167" s="169">
        <v>6.6</v>
      </c>
      <c r="I3167" s="170"/>
      <c r="J3167" s="171">
        <f>ROUND(I3167*H3167,2)</f>
        <v>0</v>
      </c>
      <c r="K3167" s="167" t="s">
        <v>19</v>
      </c>
      <c r="L3167" s="172"/>
      <c r="M3167" s="173" t="s">
        <v>19</v>
      </c>
      <c r="N3167" s="174" t="s">
        <v>46</v>
      </c>
      <c r="P3167" s="136">
        <f>O3167*H3167</f>
        <v>0</v>
      </c>
      <c r="Q3167" s="136">
        <v>0.01</v>
      </c>
      <c r="R3167" s="136">
        <f>Q3167*H3167</f>
        <v>6.6000000000000003E-2</v>
      </c>
      <c r="S3167" s="136">
        <v>0</v>
      </c>
      <c r="T3167" s="137">
        <f>S3167*H3167</f>
        <v>0</v>
      </c>
      <c r="AR3167" s="138" t="s">
        <v>380</v>
      </c>
      <c r="AT3167" s="138" t="s">
        <v>349</v>
      </c>
      <c r="AU3167" s="138" t="s">
        <v>84</v>
      </c>
      <c r="AY3167" s="17" t="s">
        <v>165</v>
      </c>
      <c r="BE3167" s="139">
        <f>IF(N3167="základní",J3167,0)</f>
        <v>0</v>
      </c>
      <c r="BF3167" s="139">
        <f>IF(N3167="snížená",J3167,0)</f>
        <v>0</v>
      </c>
      <c r="BG3167" s="139">
        <f>IF(N3167="zákl. přenesená",J3167,0)</f>
        <v>0</v>
      </c>
      <c r="BH3167" s="139">
        <f>IF(N3167="sníž. přenesená",J3167,0)</f>
        <v>0</v>
      </c>
      <c r="BI3167" s="139">
        <f>IF(N3167="nulová",J3167,0)</f>
        <v>0</v>
      </c>
      <c r="BJ3167" s="17" t="s">
        <v>14</v>
      </c>
      <c r="BK3167" s="139">
        <f>ROUND(I3167*H3167,2)</f>
        <v>0</v>
      </c>
      <c r="BL3167" s="17" t="s">
        <v>277</v>
      </c>
      <c r="BM3167" s="138" t="s">
        <v>4468</v>
      </c>
    </row>
    <row r="3168" spans="2:65" s="13" customFormat="1">
      <c r="B3168" s="151"/>
      <c r="D3168" s="145" t="s">
        <v>176</v>
      </c>
      <c r="F3168" s="153" t="s">
        <v>4469</v>
      </c>
      <c r="H3168" s="154">
        <v>6.6</v>
      </c>
      <c r="I3168" s="155"/>
      <c r="L3168" s="151"/>
      <c r="M3168" s="156"/>
      <c r="T3168" s="157"/>
      <c r="AT3168" s="152" t="s">
        <v>176</v>
      </c>
      <c r="AU3168" s="152" t="s">
        <v>84</v>
      </c>
      <c r="AV3168" s="13" t="s">
        <v>84</v>
      </c>
      <c r="AW3168" s="13" t="s">
        <v>4</v>
      </c>
      <c r="AX3168" s="13" t="s">
        <v>14</v>
      </c>
      <c r="AY3168" s="152" t="s">
        <v>165</v>
      </c>
    </row>
    <row r="3169" spans="2:65" s="1" customFormat="1" ht="24.15" customHeight="1">
      <c r="B3169" s="32"/>
      <c r="C3169" s="127" t="s">
        <v>4470</v>
      </c>
      <c r="D3169" s="127" t="s">
        <v>167</v>
      </c>
      <c r="E3169" s="128" t="s">
        <v>4471</v>
      </c>
      <c r="F3169" s="129" t="s">
        <v>4472</v>
      </c>
      <c r="G3169" s="130" t="s">
        <v>700</v>
      </c>
      <c r="H3169" s="131">
        <v>90.825000000000003</v>
      </c>
      <c r="I3169" s="132"/>
      <c r="J3169" s="133">
        <f>ROUND(I3169*H3169,2)</f>
        <v>0</v>
      </c>
      <c r="K3169" s="129" t="s">
        <v>171</v>
      </c>
      <c r="L3169" s="32"/>
      <c r="M3169" s="134" t="s">
        <v>19</v>
      </c>
      <c r="N3169" s="135" t="s">
        <v>46</v>
      </c>
      <c r="P3169" s="136">
        <f>O3169*H3169</f>
        <v>0</v>
      </c>
      <c r="Q3169" s="136">
        <v>6.11E-3</v>
      </c>
      <c r="R3169" s="136">
        <f>Q3169*H3169</f>
        <v>0.55494074999999998</v>
      </c>
      <c r="S3169" s="136">
        <v>0</v>
      </c>
      <c r="T3169" s="137">
        <f>S3169*H3169</f>
        <v>0</v>
      </c>
      <c r="AR3169" s="138" t="s">
        <v>277</v>
      </c>
      <c r="AT3169" s="138" t="s">
        <v>167</v>
      </c>
      <c r="AU3169" s="138" t="s">
        <v>84</v>
      </c>
      <c r="AY3169" s="17" t="s">
        <v>165</v>
      </c>
      <c r="BE3169" s="139">
        <f>IF(N3169="základní",J3169,0)</f>
        <v>0</v>
      </c>
      <c r="BF3169" s="139">
        <f>IF(N3169="snížená",J3169,0)</f>
        <v>0</v>
      </c>
      <c r="BG3169" s="139">
        <f>IF(N3169="zákl. přenesená",J3169,0)</f>
        <v>0</v>
      </c>
      <c r="BH3169" s="139">
        <f>IF(N3169="sníž. přenesená",J3169,0)</f>
        <v>0</v>
      </c>
      <c r="BI3169" s="139">
        <f>IF(N3169="nulová",J3169,0)</f>
        <v>0</v>
      </c>
      <c r="BJ3169" s="17" t="s">
        <v>14</v>
      </c>
      <c r="BK3169" s="139">
        <f>ROUND(I3169*H3169,2)</f>
        <v>0</v>
      </c>
      <c r="BL3169" s="17" t="s">
        <v>277</v>
      </c>
      <c r="BM3169" s="138" t="s">
        <v>4473</v>
      </c>
    </row>
    <row r="3170" spans="2:65" s="1" customFormat="1">
      <c r="B3170" s="32"/>
      <c r="D3170" s="140" t="s">
        <v>174</v>
      </c>
      <c r="F3170" s="141" t="s">
        <v>4474</v>
      </c>
      <c r="I3170" s="142"/>
      <c r="L3170" s="32"/>
      <c r="M3170" s="143"/>
      <c r="T3170" s="53"/>
      <c r="AT3170" s="17" t="s">
        <v>174</v>
      </c>
      <c r="AU3170" s="17" t="s">
        <v>84</v>
      </c>
    </row>
    <row r="3171" spans="2:65" s="12" customFormat="1" ht="20.399999999999999">
      <c r="B3171" s="144"/>
      <c r="D3171" s="145" t="s">
        <v>176</v>
      </c>
      <c r="E3171" s="146" t="s">
        <v>19</v>
      </c>
      <c r="F3171" s="147" t="s">
        <v>4475</v>
      </c>
      <c r="H3171" s="146" t="s">
        <v>19</v>
      </c>
      <c r="I3171" s="148"/>
      <c r="L3171" s="144"/>
      <c r="M3171" s="149"/>
      <c r="T3171" s="150"/>
      <c r="AT3171" s="146" t="s">
        <v>176</v>
      </c>
      <c r="AU3171" s="146" t="s">
        <v>84</v>
      </c>
      <c r="AV3171" s="12" t="s">
        <v>14</v>
      </c>
      <c r="AW3171" s="12" t="s">
        <v>37</v>
      </c>
      <c r="AX3171" s="12" t="s">
        <v>75</v>
      </c>
      <c r="AY3171" s="146" t="s">
        <v>165</v>
      </c>
    </row>
    <row r="3172" spans="2:65" s="13" customFormat="1">
      <c r="B3172" s="151"/>
      <c r="D3172" s="145" t="s">
        <v>176</v>
      </c>
      <c r="E3172" s="152" t="s">
        <v>19</v>
      </c>
      <c r="F3172" s="153" t="s">
        <v>4476</v>
      </c>
      <c r="H3172" s="154">
        <v>12.605</v>
      </c>
      <c r="I3172" s="155"/>
      <c r="L3172" s="151"/>
      <c r="M3172" s="156"/>
      <c r="T3172" s="157"/>
      <c r="AT3172" s="152" t="s">
        <v>176</v>
      </c>
      <c r="AU3172" s="152" t="s">
        <v>84</v>
      </c>
      <c r="AV3172" s="13" t="s">
        <v>84</v>
      </c>
      <c r="AW3172" s="13" t="s">
        <v>37</v>
      </c>
      <c r="AX3172" s="13" t="s">
        <v>75</v>
      </c>
      <c r="AY3172" s="152" t="s">
        <v>165</v>
      </c>
    </row>
    <row r="3173" spans="2:65" s="12" customFormat="1">
      <c r="B3173" s="144"/>
      <c r="D3173" s="145" t="s">
        <v>176</v>
      </c>
      <c r="E3173" s="146" t="s">
        <v>19</v>
      </c>
      <c r="F3173" s="147" t="s">
        <v>1031</v>
      </c>
      <c r="H3173" s="146" t="s">
        <v>19</v>
      </c>
      <c r="I3173" s="148"/>
      <c r="L3173" s="144"/>
      <c r="M3173" s="149"/>
      <c r="T3173" s="150"/>
      <c r="AT3173" s="146" t="s">
        <v>176</v>
      </c>
      <c r="AU3173" s="146" t="s">
        <v>84</v>
      </c>
      <c r="AV3173" s="12" t="s">
        <v>14</v>
      </c>
      <c r="AW3173" s="12" t="s">
        <v>37</v>
      </c>
      <c r="AX3173" s="12" t="s">
        <v>75</v>
      </c>
      <c r="AY3173" s="146" t="s">
        <v>165</v>
      </c>
    </row>
    <row r="3174" spans="2:65" s="13" customFormat="1">
      <c r="B3174" s="151"/>
      <c r="D3174" s="145" t="s">
        <v>176</v>
      </c>
      <c r="E3174" s="152" t="s">
        <v>19</v>
      </c>
      <c r="F3174" s="153" t="s">
        <v>4477</v>
      </c>
      <c r="H3174" s="154">
        <v>27</v>
      </c>
      <c r="I3174" s="155"/>
      <c r="L3174" s="151"/>
      <c r="M3174" s="156"/>
      <c r="T3174" s="157"/>
      <c r="AT3174" s="152" t="s">
        <v>176</v>
      </c>
      <c r="AU3174" s="152" t="s">
        <v>84</v>
      </c>
      <c r="AV3174" s="13" t="s">
        <v>84</v>
      </c>
      <c r="AW3174" s="13" t="s">
        <v>37</v>
      </c>
      <c r="AX3174" s="13" t="s">
        <v>75</v>
      </c>
      <c r="AY3174" s="152" t="s">
        <v>165</v>
      </c>
    </row>
    <row r="3175" spans="2:65" s="12" customFormat="1">
      <c r="B3175" s="144"/>
      <c r="D3175" s="145" t="s">
        <v>176</v>
      </c>
      <c r="E3175" s="146" t="s">
        <v>19</v>
      </c>
      <c r="F3175" s="147" t="s">
        <v>1012</v>
      </c>
      <c r="H3175" s="146" t="s">
        <v>19</v>
      </c>
      <c r="I3175" s="148"/>
      <c r="L3175" s="144"/>
      <c r="M3175" s="149"/>
      <c r="T3175" s="150"/>
      <c r="AT3175" s="146" t="s">
        <v>176</v>
      </c>
      <c r="AU3175" s="146" t="s">
        <v>84</v>
      </c>
      <c r="AV3175" s="12" t="s">
        <v>14</v>
      </c>
      <c r="AW3175" s="12" t="s">
        <v>37</v>
      </c>
      <c r="AX3175" s="12" t="s">
        <v>75</v>
      </c>
      <c r="AY3175" s="146" t="s">
        <v>165</v>
      </c>
    </row>
    <row r="3176" spans="2:65" s="13" customFormat="1">
      <c r="B3176" s="151"/>
      <c r="D3176" s="145" t="s">
        <v>176</v>
      </c>
      <c r="E3176" s="152" t="s">
        <v>19</v>
      </c>
      <c r="F3176" s="153" t="s">
        <v>4478</v>
      </c>
      <c r="H3176" s="154">
        <v>43.92</v>
      </c>
      <c r="I3176" s="155"/>
      <c r="L3176" s="151"/>
      <c r="M3176" s="156"/>
      <c r="T3176" s="157"/>
      <c r="AT3176" s="152" t="s">
        <v>176</v>
      </c>
      <c r="AU3176" s="152" t="s">
        <v>84</v>
      </c>
      <c r="AV3176" s="13" t="s">
        <v>84</v>
      </c>
      <c r="AW3176" s="13" t="s">
        <v>37</v>
      </c>
      <c r="AX3176" s="13" t="s">
        <v>75</v>
      </c>
      <c r="AY3176" s="152" t="s">
        <v>165</v>
      </c>
    </row>
    <row r="3177" spans="2:65" s="12" customFormat="1">
      <c r="B3177" s="144"/>
      <c r="D3177" s="145" t="s">
        <v>176</v>
      </c>
      <c r="E3177" s="146" t="s">
        <v>19</v>
      </c>
      <c r="F3177" s="147" t="s">
        <v>1014</v>
      </c>
      <c r="H3177" s="146" t="s">
        <v>19</v>
      </c>
      <c r="I3177" s="148"/>
      <c r="L3177" s="144"/>
      <c r="M3177" s="149"/>
      <c r="T3177" s="150"/>
      <c r="AT3177" s="146" t="s">
        <v>176</v>
      </c>
      <c r="AU3177" s="146" t="s">
        <v>84</v>
      </c>
      <c r="AV3177" s="12" t="s">
        <v>14</v>
      </c>
      <c r="AW3177" s="12" t="s">
        <v>37</v>
      </c>
      <c r="AX3177" s="12" t="s">
        <v>75</v>
      </c>
      <c r="AY3177" s="146" t="s">
        <v>165</v>
      </c>
    </row>
    <row r="3178" spans="2:65" s="13" customFormat="1">
      <c r="B3178" s="151"/>
      <c r="D3178" s="145" t="s">
        <v>176</v>
      </c>
      <c r="E3178" s="152" t="s">
        <v>19</v>
      </c>
      <c r="F3178" s="153" t="s">
        <v>4479</v>
      </c>
      <c r="H3178" s="154">
        <v>7.3</v>
      </c>
      <c r="I3178" s="155"/>
      <c r="L3178" s="151"/>
      <c r="M3178" s="156"/>
      <c r="T3178" s="157"/>
      <c r="AT3178" s="152" t="s">
        <v>176</v>
      </c>
      <c r="AU3178" s="152" t="s">
        <v>84</v>
      </c>
      <c r="AV3178" s="13" t="s">
        <v>84</v>
      </c>
      <c r="AW3178" s="13" t="s">
        <v>37</v>
      </c>
      <c r="AX3178" s="13" t="s">
        <v>75</v>
      </c>
      <c r="AY3178" s="152" t="s">
        <v>165</v>
      </c>
    </row>
    <row r="3179" spans="2:65" s="14" customFormat="1">
      <c r="B3179" s="158"/>
      <c r="D3179" s="145" t="s">
        <v>176</v>
      </c>
      <c r="E3179" s="159" t="s">
        <v>19</v>
      </c>
      <c r="F3179" s="160" t="s">
        <v>179</v>
      </c>
      <c r="H3179" s="161">
        <v>90.825000000000003</v>
      </c>
      <c r="I3179" s="162"/>
      <c r="L3179" s="158"/>
      <c r="M3179" s="163"/>
      <c r="T3179" s="164"/>
      <c r="AT3179" s="159" t="s">
        <v>176</v>
      </c>
      <c r="AU3179" s="159" t="s">
        <v>84</v>
      </c>
      <c r="AV3179" s="14" t="s">
        <v>172</v>
      </c>
      <c r="AW3179" s="14" t="s">
        <v>37</v>
      </c>
      <c r="AX3179" s="14" t="s">
        <v>14</v>
      </c>
      <c r="AY3179" s="159" t="s">
        <v>165</v>
      </c>
    </row>
    <row r="3180" spans="2:65" s="1" customFormat="1" ht="16.5" customHeight="1">
      <c r="B3180" s="32"/>
      <c r="C3180" s="165" t="s">
        <v>4480</v>
      </c>
      <c r="D3180" s="165" t="s">
        <v>349</v>
      </c>
      <c r="E3180" s="166" t="s">
        <v>4481</v>
      </c>
      <c r="F3180" s="167" t="s">
        <v>4482</v>
      </c>
      <c r="G3180" s="168" t="s">
        <v>700</v>
      </c>
      <c r="H3180" s="169">
        <v>95.366</v>
      </c>
      <c r="I3180" s="170"/>
      <c r="J3180" s="171">
        <f>ROUND(I3180*H3180,2)</f>
        <v>0</v>
      </c>
      <c r="K3180" s="167" t="s">
        <v>171</v>
      </c>
      <c r="L3180" s="172"/>
      <c r="M3180" s="173" t="s">
        <v>19</v>
      </c>
      <c r="N3180" s="174" t="s">
        <v>46</v>
      </c>
      <c r="P3180" s="136">
        <f>O3180*H3180</f>
        <v>0</v>
      </c>
      <c r="Q3180" s="136">
        <v>3.2000000000000003E-4</v>
      </c>
      <c r="R3180" s="136">
        <f>Q3180*H3180</f>
        <v>3.0517120000000002E-2</v>
      </c>
      <c r="S3180" s="136">
        <v>0</v>
      </c>
      <c r="T3180" s="137">
        <f>S3180*H3180</f>
        <v>0</v>
      </c>
      <c r="AR3180" s="138" t="s">
        <v>380</v>
      </c>
      <c r="AT3180" s="138" t="s">
        <v>349</v>
      </c>
      <c r="AU3180" s="138" t="s">
        <v>84</v>
      </c>
      <c r="AY3180" s="17" t="s">
        <v>165</v>
      </c>
      <c r="BE3180" s="139">
        <f>IF(N3180="základní",J3180,0)</f>
        <v>0</v>
      </c>
      <c r="BF3180" s="139">
        <f>IF(N3180="snížená",J3180,0)</f>
        <v>0</v>
      </c>
      <c r="BG3180" s="139">
        <f>IF(N3180="zákl. přenesená",J3180,0)</f>
        <v>0</v>
      </c>
      <c r="BH3180" s="139">
        <f>IF(N3180="sníž. přenesená",J3180,0)</f>
        <v>0</v>
      </c>
      <c r="BI3180" s="139">
        <f>IF(N3180="nulová",J3180,0)</f>
        <v>0</v>
      </c>
      <c r="BJ3180" s="17" t="s">
        <v>14</v>
      </c>
      <c r="BK3180" s="139">
        <f>ROUND(I3180*H3180,2)</f>
        <v>0</v>
      </c>
      <c r="BL3180" s="17" t="s">
        <v>277</v>
      </c>
      <c r="BM3180" s="138" t="s">
        <v>4483</v>
      </c>
    </row>
    <row r="3181" spans="2:65" s="13" customFormat="1">
      <c r="B3181" s="151"/>
      <c r="D3181" s="145" t="s">
        <v>176</v>
      </c>
      <c r="F3181" s="153" t="s">
        <v>4484</v>
      </c>
      <c r="H3181" s="154">
        <v>95.366</v>
      </c>
      <c r="I3181" s="155"/>
      <c r="L3181" s="151"/>
      <c r="M3181" s="156"/>
      <c r="T3181" s="157"/>
      <c r="AT3181" s="152" t="s">
        <v>176</v>
      </c>
      <c r="AU3181" s="152" t="s">
        <v>84</v>
      </c>
      <c r="AV3181" s="13" t="s">
        <v>84</v>
      </c>
      <c r="AW3181" s="13" t="s">
        <v>4</v>
      </c>
      <c r="AX3181" s="13" t="s">
        <v>14</v>
      </c>
      <c r="AY3181" s="152" t="s">
        <v>165</v>
      </c>
    </row>
    <row r="3182" spans="2:65" s="1" customFormat="1" ht="37.950000000000003" customHeight="1">
      <c r="B3182" s="32"/>
      <c r="C3182" s="127" t="s">
        <v>4485</v>
      </c>
      <c r="D3182" s="127" t="s">
        <v>167</v>
      </c>
      <c r="E3182" s="128" t="s">
        <v>4486</v>
      </c>
      <c r="F3182" s="129" t="s">
        <v>4487</v>
      </c>
      <c r="G3182" s="130" t="s">
        <v>700</v>
      </c>
      <c r="H3182" s="131">
        <v>18</v>
      </c>
      <c r="I3182" s="132"/>
      <c r="J3182" s="133">
        <f>ROUND(I3182*H3182,2)</f>
        <v>0</v>
      </c>
      <c r="K3182" s="129" t="s">
        <v>171</v>
      </c>
      <c r="L3182" s="32"/>
      <c r="M3182" s="134" t="s">
        <v>19</v>
      </c>
      <c r="N3182" s="135" t="s">
        <v>46</v>
      </c>
      <c r="P3182" s="136">
        <f>O3182*H3182</f>
        <v>0</v>
      </c>
      <c r="Q3182" s="136">
        <v>9.7999999999999997E-4</v>
      </c>
      <c r="R3182" s="136">
        <f>Q3182*H3182</f>
        <v>1.7639999999999999E-2</v>
      </c>
      <c r="S3182" s="136">
        <v>0</v>
      </c>
      <c r="T3182" s="137">
        <f>S3182*H3182</f>
        <v>0</v>
      </c>
      <c r="AR3182" s="138" t="s">
        <v>277</v>
      </c>
      <c r="AT3182" s="138" t="s">
        <v>167</v>
      </c>
      <c r="AU3182" s="138" t="s">
        <v>84</v>
      </c>
      <c r="AY3182" s="17" t="s">
        <v>165</v>
      </c>
      <c r="BE3182" s="139">
        <f>IF(N3182="základní",J3182,0)</f>
        <v>0</v>
      </c>
      <c r="BF3182" s="139">
        <f>IF(N3182="snížená",J3182,0)</f>
        <v>0</v>
      </c>
      <c r="BG3182" s="139">
        <f>IF(N3182="zákl. přenesená",J3182,0)</f>
        <v>0</v>
      </c>
      <c r="BH3182" s="139">
        <f>IF(N3182="sníž. přenesená",J3182,0)</f>
        <v>0</v>
      </c>
      <c r="BI3182" s="139">
        <f>IF(N3182="nulová",J3182,0)</f>
        <v>0</v>
      </c>
      <c r="BJ3182" s="17" t="s">
        <v>14</v>
      </c>
      <c r="BK3182" s="139">
        <f>ROUND(I3182*H3182,2)</f>
        <v>0</v>
      </c>
      <c r="BL3182" s="17" t="s">
        <v>277</v>
      </c>
      <c r="BM3182" s="138" t="s">
        <v>4488</v>
      </c>
    </row>
    <row r="3183" spans="2:65" s="1" customFormat="1">
      <c r="B3183" s="32"/>
      <c r="D3183" s="140" t="s">
        <v>174</v>
      </c>
      <c r="F3183" s="141" t="s">
        <v>4489</v>
      </c>
      <c r="I3183" s="142"/>
      <c r="L3183" s="32"/>
      <c r="M3183" s="143"/>
      <c r="T3183" s="53"/>
      <c r="AT3183" s="17" t="s">
        <v>174</v>
      </c>
      <c r="AU3183" s="17" t="s">
        <v>84</v>
      </c>
    </row>
    <row r="3184" spans="2:65" s="12" customFormat="1">
      <c r="B3184" s="144"/>
      <c r="D3184" s="145" t="s">
        <v>176</v>
      </c>
      <c r="E3184" s="146" t="s">
        <v>19</v>
      </c>
      <c r="F3184" s="147" t="s">
        <v>999</v>
      </c>
      <c r="H3184" s="146" t="s">
        <v>19</v>
      </c>
      <c r="I3184" s="148"/>
      <c r="L3184" s="144"/>
      <c r="M3184" s="149"/>
      <c r="T3184" s="150"/>
      <c r="AT3184" s="146" t="s">
        <v>176</v>
      </c>
      <c r="AU3184" s="146" t="s">
        <v>84</v>
      </c>
      <c r="AV3184" s="12" t="s">
        <v>14</v>
      </c>
      <c r="AW3184" s="12" t="s">
        <v>37</v>
      </c>
      <c r="AX3184" s="12" t="s">
        <v>75</v>
      </c>
      <c r="AY3184" s="146" t="s">
        <v>165</v>
      </c>
    </row>
    <row r="3185" spans="2:65" s="13" customFormat="1">
      <c r="B3185" s="151"/>
      <c r="D3185" s="145" t="s">
        <v>176</v>
      </c>
      <c r="E3185" s="152" t="s">
        <v>19</v>
      </c>
      <c r="F3185" s="153" t="s">
        <v>4438</v>
      </c>
      <c r="H3185" s="154">
        <v>18</v>
      </c>
      <c r="I3185" s="155"/>
      <c r="L3185" s="151"/>
      <c r="M3185" s="156"/>
      <c r="T3185" s="157"/>
      <c r="AT3185" s="152" t="s">
        <v>176</v>
      </c>
      <c r="AU3185" s="152" t="s">
        <v>84</v>
      </c>
      <c r="AV3185" s="13" t="s">
        <v>84</v>
      </c>
      <c r="AW3185" s="13" t="s">
        <v>37</v>
      </c>
      <c r="AX3185" s="13" t="s">
        <v>75</v>
      </c>
      <c r="AY3185" s="152" t="s">
        <v>165</v>
      </c>
    </row>
    <row r="3186" spans="2:65" s="14" customFormat="1">
      <c r="B3186" s="158"/>
      <c r="D3186" s="145" t="s">
        <v>176</v>
      </c>
      <c r="E3186" s="159" t="s">
        <v>19</v>
      </c>
      <c r="F3186" s="160" t="s">
        <v>179</v>
      </c>
      <c r="H3186" s="161">
        <v>18</v>
      </c>
      <c r="I3186" s="162"/>
      <c r="L3186" s="158"/>
      <c r="M3186" s="163"/>
      <c r="T3186" s="164"/>
      <c r="AT3186" s="159" t="s">
        <v>176</v>
      </c>
      <c r="AU3186" s="159" t="s">
        <v>84</v>
      </c>
      <c r="AV3186" s="14" t="s">
        <v>172</v>
      </c>
      <c r="AW3186" s="14" t="s">
        <v>37</v>
      </c>
      <c r="AX3186" s="14" t="s">
        <v>14</v>
      </c>
      <c r="AY3186" s="159" t="s">
        <v>165</v>
      </c>
    </row>
    <row r="3187" spans="2:65" s="1" customFormat="1" ht="16.5" customHeight="1">
      <c r="B3187" s="32"/>
      <c r="C3187" s="165" t="s">
        <v>4490</v>
      </c>
      <c r="D3187" s="165" t="s">
        <v>349</v>
      </c>
      <c r="E3187" s="166" t="s">
        <v>4450</v>
      </c>
      <c r="F3187" s="167" t="s">
        <v>4451</v>
      </c>
      <c r="G3187" s="168" t="s">
        <v>170</v>
      </c>
      <c r="H3187" s="169">
        <v>3.96</v>
      </c>
      <c r="I3187" s="170"/>
      <c r="J3187" s="171">
        <f>ROUND(I3187*H3187,2)</f>
        <v>0</v>
      </c>
      <c r="K3187" s="167" t="s">
        <v>19</v>
      </c>
      <c r="L3187" s="172"/>
      <c r="M3187" s="173" t="s">
        <v>19</v>
      </c>
      <c r="N3187" s="174" t="s">
        <v>46</v>
      </c>
      <c r="P3187" s="136">
        <f>O3187*H3187</f>
        <v>0</v>
      </c>
      <c r="Q3187" s="136">
        <v>1.477E-2</v>
      </c>
      <c r="R3187" s="136">
        <f>Q3187*H3187</f>
        <v>5.8489199999999998E-2</v>
      </c>
      <c r="S3187" s="136">
        <v>0</v>
      </c>
      <c r="T3187" s="137">
        <f>S3187*H3187</f>
        <v>0</v>
      </c>
      <c r="AR3187" s="138" t="s">
        <v>380</v>
      </c>
      <c r="AT3187" s="138" t="s">
        <v>349</v>
      </c>
      <c r="AU3187" s="138" t="s">
        <v>84</v>
      </c>
      <c r="AY3187" s="17" t="s">
        <v>165</v>
      </c>
      <c r="BE3187" s="139">
        <f>IF(N3187="základní",J3187,0)</f>
        <v>0</v>
      </c>
      <c r="BF3187" s="139">
        <f>IF(N3187="snížená",J3187,0)</f>
        <v>0</v>
      </c>
      <c r="BG3187" s="139">
        <f>IF(N3187="zákl. přenesená",J3187,0)</f>
        <v>0</v>
      </c>
      <c r="BH3187" s="139">
        <f>IF(N3187="sníž. přenesená",J3187,0)</f>
        <v>0</v>
      </c>
      <c r="BI3187" s="139">
        <f>IF(N3187="nulová",J3187,0)</f>
        <v>0</v>
      </c>
      <c r="BJ3187" s="17" t="s">
        <v>14</v>
      </c>
      <c r="BK3187" s="139">
        <f>ROUND(I3187*H3187,2)</f>
        <v>0</v>
      </c>
      <c r="BL3187" s="17" t="s">
        <v>277</v>
      </c>
      <c r="BM3187" s="138" t="s">
        <v>4491</v>
      </c>
    </row>
    <row r="3188" spans="2:65" s="13" customFormat="1">
      <c r="B3188" s="151"/>
      <c r="D3188" s="145" t="s">
        <v>176</v>
      </c>
      <c r="F3188" s="153" t="s">
        <v>4492</v>
      </c>
      <c r="H3188" s="154">
        <v>3.96</v>
      </c>
      <c r="I3188" s="155"/>
      <c r="L3188" s="151"/>
      <c r="M3188" s="156"/>
      <c r="T3188" s="157"/>
      <c r="AT3188" s="152" t="s">
        <v>176</v>
      </c>
      <c r="AU3188" s="152" t="s">
        <v>84</v>
      </c>
      <c r="AV3188" s="13" t="s">
        <v>84</v>
      </c>
      <c r="AW3188" s="13" t="s">
        <v>4</v>
      </c>
      <c r="AX3188" s="13" t="s">
        <v>14</v>
      </c>
      <c r="AY3188" s="152" t="s">
        <v>165</v>
      </c>
    </row>
    <row r="3189" spans="2:65" s="1" customFormat="1" ht="49.2" customHeight="1">
      <c r="B3189" s="32"/>
      <c r="C3189" s="127" t="s">
        <v>4493</v>
      </c>
      <c r="D3189" s="127" t="s">
        <v>167</v>
      </c>
      <c r="E3189" s="128" t="s">
        <v>4494</v>
      </c>
      <c r="F3189" s="129" t="s">
        <v>4495</v>
      </c>
      <c r="G3189" s="130" t="s">
        <v>307</v>
      </c>
      <c r="H3189" s="131">
        <v>5.3970000000000002</v>
      </c>
      <c r="I3189" s="132"/>
      <c r="J3189" s="133">
        <f>ROUND(I3189*H3189,2)</f>
        <v>0</v>
      </c>
      <c r="K3189" s="129" t="s">
        <v>171</v>
      </c>
      <c r="L3189" s="32"/>
      <c r="M3189" s="134" t="s">
        <v>19</v>
      </c>
      <c r="N3189" s="135" t="s">
        <v>46</v>
      </c>
      <c r="P3189" s="136">
        <f>O3189*H3189</f>
        <v>0</v>
      </c>
      <c r="Q3189" s="136">
        <v>0</v>
      </c>
      <c r="R3189" s="136">
        <f>Q3189*H3189</f>
        <v>0</v>
      </c>
      <c r="S3189" s="136">
        <v>0</v>
      </c>
      <c r="T3189" s="137">
        <f>S3189*H3189</f>
        <v>0</v>
      </c>
      <c r="AR3189" s="138" t="s">
        <v>277</v>
      </c>
      <c r="AT3189" s="138" t="s">
        <v>167</v>
      </c>
      <c r="AU3189" s="138" t="s">
        <v>84</v>
      </c>
      <c r="AY3189" s="17" t="s">
        <v>165</v>
      </c>
      <c r="BE3189" s="139">
        <f>IF(N3189="základní",J3189,0)</f>
        <v>0</v>
      </c>
      <c r="BF3189" s="139">
        <f>IF(N3189="snížená",J3189,0)</f>
        <v>0</v>
      </c>
      <c r="BG3189" s="139">
        <f>IF(N3189="zákl. přenesená",J3189,0)</f>
        <v>0</v>
      </c>
      <c r="BH3189" s="139">
        <f>IF(N3189="sníž. přenesená",J3189,0)</f>
        <v>0</v>
      </c>
      <c r="BI3189" s="139">
        <f>IF(N3189="nulová",J3189,0)</f>
        <v>0</v>
      </c>
      <c r="BJ3189" s="17" t="s">
        <v>14</v>
      </c>
      <c r="BK3189" s="139">
        <f>ROUND(I3189*H3189,2)</f>
        <v>0</v>
      </c>
      <c r="BL3189" s="17" t="s">
        <v>277</v>
      </c>
      <c r="BM3189" s="138" t="s">
        <v>4496</v>
      </c>
    </row>
    <row r="3190" spans="2:65" s="1" customFormat="1">
      <c r="B3190" s="32"/>
      <c r="D3190" s="140" t="s">
        <v>174</v>
      </c>
      <c r="F3190" s="141" t="s">
        <v>4497</v>
      </c>
      <c r="I3190" s="142"/>
      <c r="L3190" s="32"/>
      <c r="M3190" s="143"/>
      <c r="T3190" s="53"/>
      <c r="AT3190" s="17" t="s">
        <v>174</v>
      </c>
      <c r="AU3190" s="17" t="s">
        <v>84</v>
      </c>
    </row>
    <row r="3191" spans="2:65" s="11" customFormat="1" ht="22.95" customHeight="1">
      <c r="B3191" s="115"/>
      <c r="D3191" s="116" t="s">
        <v>74</v>
      </c>
      <c r="E3191" s="125" t="s">
        <v>4339</v>
      </c>
      <c r="F3191" s="125" t="s">
        <v>4498</v>
      </c>
      <c r="I3191" s="118"/>
      <c r="J3191" s="126">
        <f>BK3191</f>
        <v>0</v>
      </c>
      <c r="L3191" s="115"/>
      <c r="M3191" s="120"/>
      <c r="P3191" s="121">
        <f>SUM(P3192:P3242)</f>
        <v>0</v>
      </c>
      <c r="R3191" s="121">
        <f>SUM(R3192:R3242)</f>
        <v>0.18537539999999997</v>
      </c>
      <c r="T3191" s="122">
        <f>SUM(T3192:T3242)</f>
        <v>0</v>
      </c>
      <c r="AR3191" s="116" t="s">
        <v>84</v>
      </c>
      <c r="AT3191" s="123" t="s">
        <v>74</v>
      </c>
      <c r="AU3191" s="123" t="s">
        <v>14</v>
      </c>
      <c r="AY3191" s="116" t="s">
        <v>165</v>
      </c>
      <c r="BK3191" s="124">
        <f>SUM(BK3192:BK3242)</f>
        <v>0</v>
      </c>
    </row>
    <row r="3192" spans="2:65" s="1" customFormat="1" ht="24.15" customHeight="1">
      <c r="B3192" s="32"/>
      <c r="C3192" s="127" t="s">
        <v>4499</v>
      </c>
      <c r="D3192" s="127" t="s">
        <v>167</v>
      </c>
      <c r="E3192" s="128" t="s">
        <v>4500</v>
      </c>
      <c r="F3192" s="129" t="s">
        <v>4501</v>
      </c>
      <c r="G3192" s="130" t="s">
        <v>170</v>
      </c>
      <c r="H3192" s="131">
        <v>5.25</v>
      </c>
      <c r="I3192" s="132"/>
      <c r="J3192" s="133">
        <f>ROUND(I3192*H3192,2)</f>
        <v>0</v>
      </c>
      <c r="K3192" s="129" t="s">
        <v>171</v>
      </c>
      <c r="L3192" s="32"/>
      <c r="M3192" s="134" t="s">
        <v>19</v>
      </c>
      <c r="N3192" s="135" t="s">
        <v>46</v>
      </c>
      <c r="P3192" s="136">
        <f>O3192*H3192</f>
        <v>0</v>
      </c>
      <c r="Q3192" s="136">
        <v>3.5E-4</v>
      </c>
      <c r="R3192" s="136">
        <f>Q3192*H3192</f>
        <v>1.8374999999999999E-3</v>
      </c>
      <c r="S3192" s="136">
        <v>0</v>
      </c>
      <c r="T3192" s="137">
        <f>S3192*H3192</f>
        <v>0</v>
      </c>
      <c r="AR3192" s="138" t="s">
        <v>277</v>
      </c>
      <c r="AT3192" s="138" t="s">
        <v>167</v>
      </c>
      <c r="AU3192" s="138" t="s">
        <v>84</v>
      </c>
      <c r="AY3192" s="17" t="s">
        <v>165</v>
      </c>
      <c r="BE3192" s="139">
        <f>IF(N3192="základní",J3192,0)</f>
        <v>0</v>
      </c>
      <c r="BF3192" s="139">
        <f>IF(N3192="snížená",J3192,0)</f>
        <v>0</v>
      </c>
      <c r="BG3192" s="139">
        <f>IF(N3192="zákl. přenesená",J3192,0)</f>
        <v>0</v>
      </c>
      <c r="BH3192" s="139">
        <f>IF(N3192="sníž. přenesená",J3192,0)</f>
        <v>0</v>
      </c>
      <c r="BI3192" s="139">
        <f>IF(N3192="nulová",J3192,0)</f>
        <v>0</v>
      </c>
      <c r="BJ3192" s="17" t="s">
        <v>14</v>
      </c>
      <c r="BK3192" s="139">
        <f>ROUND(I3192*H3192,2)</f>
        <v>0</v>
      </c>
      <c r="BL3192" s="17" t="s">
        <v>277</v>
      </c>
      <c r="BM3192" s="138" t="s">
        <v>4502</v>
      </c>
    </row>
    <row r="3193" spans="2:65" s="1" customFormat="1">
      <c r="B3193" s="32"/>
      <c r="D3193" s="140" t="s">
        <v>174</v>
      </c>
      <c r="F3193" s="141" t="s">
        <v>4503</v>
      </c>
      <c r="I3193" s="142"/>
      <c r="L3193" s="32"/>
      <c r="M3193" s="143"/>
      <c r="T3193" s="53"/>
      <c r="AT3193" s="17" t="s">
        <v>174</v>
      </c>
      <c r="AU3193" s="17" t="s">
        <v>84</v>
      </c>
    </row>
    <row r="3194" spans="2:65" s="12" customFormat="1">
      <c r="B3194" s="144"/>
      <c r="D3194" s="145" t="s">
        <v>176</v>
      </c>
      <c r="E3194" s="146" t="s">
        <v>19</v>
      </c>
      <c r="F3194" s="147" t="s">
        <v>4504</v>
      </c>
      <c r="H3194" s="146" t="s">
        <v>19</v>
      </c>
      <c r="I3194" s="148"/>
      <c r="L3194" s="144"/>
      <c r="M3194" s="149"/>
      <c r="T3194" s="150"/>
      <c r="AT3194" s="146" t="s">
        <v>176</v>
      </c>
      <c r="AU3194" s="146" t="s">
        <v>84</v>
      </c>
      <c r="AV3194" s="12" t="s">
        <v>14</v>
      </c>
      <c r="AW3194" s="12" t="s">
        <v>37</v>
      </c>
      <c r="AX3194" s="12" t="s">
        <v>75</v>
      </c>
      <c r="AY3194" s="146" t="s">
        <v>165</v>
      </c>
    </row>
    <row r="3195" spans="2:65" s="13" customFormat="1">
      <c r="B3195" s="151"/>
      <c r="D3195" s="145" t="s">
        <v>176</v>
      </c>
      <c r="E3195" s="152" t="s">
        <v>19</v>
      </c>
      <c r="F3195" s="153" t="s">
        <v>2224</v>
      </c>
      <c r="H3195" s="154">
        <v>5.25</v>
      </c>
      <c r="I3195" s="155"/>
      <c r="L3195" s="151"/>
      <c r="M3195" s="156"/>
      <c r="T3195" s="157"/>
      <c r="AT3195" s="152" t="s">
        <v>176</v>
      </c>
      <c r="AU3195" s="152" t="s">
        <v>84</v>
      </c>
      <c r="AV3195" s="13" t="s">
        <v>84</v>
      </c>
      <c r="AW3195" s="13" t="s">
        <v>37</v>
      </c>
      <c r="AX3195" s="13" t="s">
        <v>75</v>
      </c>
      <c r="AY3195" s="152" t="s">
        <v>165</v>
      </c>
    </row>
    <row r="3196" spans="2:65" s="14" customFormat="1">
      <c r="B3196" s="158"/>
      <c r="D3196" s="145" t="s">
        <v>176</v>
      </c>
      <c r="E3196" s="159" t="s">
        <v>19</v>
      </c>
      <c r="F3196" s="160" t="s">
        <v>179</v>
      </c>
      <c r="H3196" s="161">
        <v>5.25</v>
      </c>
      <c r="I3196" s="162"/>
      <c r="L3196" s="158"/>
      <c r="M3196" s="163"/>
      <c r="T3196" s="164"/>
      <c r="AT3196" s="159" t="s">
        <v>176</v>
      </c>
      <c r="AU3196" s="159" t="s">
        <v>84</v>
      </c>
      <c r="AV3196" s="14" t="s">
        <v>172</v>
      </c>
      <c r="AW3196" s="14" t="s">
        <v>37</v>
      </c>
      <c r="AX3196" s="14" t="s">
        <v>14</v>
      </c>
      <c r="AY3196" s="159" t="s">
        <v>165</v>
      </c>
    </row>
    <row r="3197" spans="2:65" s="1" customFormat="1" ht="37.950000000000003" customHeight="1">
      <c r="B3197" s="32"/>
      <c r="C3197" s="127" t="s">
        <v>4505</v>
      </c>
      <c r="D3197" s="127" t="s">
        <v>167</v>
      </c>
      <c r="E3197" s="128" t="s">
        <v>4506</v>
      </c>
      <c r="F3197" s="129" t="s">
        <v>4507</v>
      </c>
      <c r="G3197" s="130" t="s">
        <v>170</v>
      </c>
      <c r="H3197" s="131">
        <v>100.61199999999999</v>
      </c>
      <c r="I3197" s="132"/>
      <c r="J3197" s="133">
        <f>ROUND(I3197*H3197,2)</f>
        <v>0</v>
      </c>
      <c r="K3197" s="129" t="s">
        <v>171</v>
      </c>
      <c r="L3197" s="32"/>
      <c r="M3197" s="134" t="s">
        <v>19</v>
      </c>
      <c r="N3197" s="135" t="s">
        <v>46</v>
      </c>
      <c r="P3197" s="136">
        <f>O3197*H3197</f>
        <v>0</v>
      </c>
      <c r="Q3197" s="136">
        <v>6.9999999999999994E-5</v>
      </c>
      <c r="R3197" s="136">
        <f>Q3197*H3197</f>
        <v>7.042839999999999E-3</v>
      </c>
      <c r="S3197" s="136">
        <v>0</v>
      </c>
      <c r="T3197" s="137">
        <f>S3197*H3197</f>
        <v>0</v>
      </c>
      <c r="AR3197" s="138" t="s">
        <v>277</v>
      </c>
      <c r="AT3197" s="138" t="s">
        <v>167</v>
      </c>
      <c r="AU3197" s="138" t="s">
        <v>84</v>
      </c>
      <c r="AY3197" s="17" t="s">
        <v>165</v>
      </c>
      <c r="BE3197" s="139">
        <f>IF(N3197="základní",J3197,0)</f>
        <v>0</v>
      </c>
      <c r="BF3197" s="139">
        <f>IF(N3197="snížená",J3197,0)</f>
        <v>0</v>
      </c>
      <c r="BG3197" s="139">
        <f>IF(N3197="zákl. přenesená",J3197,0)</f>
        <v>0</v>
      </c>
      <c r="BH3197" s="139">
        <f>IF(N3197="sníž. přenesená",J3197,0)</f>
        <v>0</v>
      </c>
      <c r="BI3197" s="139">
        <f>IF(N3197="nulová",J3197,0)</f>
        <v>0</v>
      </c>
      <c r="BJ3197" s="17" t="s">
        <v>14</v>
      </c>
      <c r="BK3197" s="139">
        <f>ROUND(I3197*H3197,2)</f>
        <v>0</v>
      </c>
      <c r="BL3197" s="17" t="s">
        <v>277</v>
      </c>
      <c r="BM3197" s="138" t="s">
        <v>4508</v>
      </c>
    </row>
    <row r="3198" spans="2:65" s="1" customFormat="1">
      <c r="B3198" s="32"/>
      <c r="D3198" s="140" t="s">
        <v>174</v>
      </c>
      <c r="F3198" s="141" t="s">
        <v>4509</v>
      </c>
      <c r="I3198" s="142"/>
      <c r="L3198" s="32"/>
      <c r="M3198" s="143"/>
      <c r="T3198" s="53"/>
      <c r="AT3198" s="17" t="s">
        <v>174</v>
      </c>
      <c r="AU3198" s="17" t="s">
        <v>84</v>
      </c>
    </row>
    <row r="3199" spans="2:65" s="12" customFormat="1">
      <c r="B3199" s="144"/>
      <c r="D3199" s="145" t="s">
        <v>176</v>
      </c>
      <c r="E3199" s="146" t="s">
        <v>19</v>
      </c>
      <c r="F3199" s="147" t="s">
        <v>1137</v>
      </c>
      <c r="H3199" s="146" t="s">
        <v>19</v>
      </c>
      <c r="I3199" s="148"/>
      <c r="L3199" s="144"/>
      <c r="M3199" s="149"/>
      <c r="T3199" s="150"/>
      <c r="AT3199" s="146" t="s">
        <v>176</v>
      </c>
      <c r="AU3199" s="146" t="s">
        <v>84</v>
      </c>
      <c r="AV3199" s="12" t="s">
        <v>14</v>
      </c>
      <c r="AW3199" s="12" t="s">
        <v>37</v>
      </c>
      <c r="AX3199" s="12" t="s">
        <v>75</v>
      </c>
      <c r="AY3199" s="146" t="s">
        <v>165</v>
      </c>
    </row>
    <row r="3200" spans="2:65" s="13" customFormat="1">
      <c r="B3200" s="151"/>
      <c r="D3200" s="145" t="s">
        <v>176</v>
      </c>
      <c r="E3200" s="152" t="s">
        <v>19</v>
      </c>
      <c r="F3200" s="153" t="s">
        <v>4510</v>
      </c>
      <c r="H3200" s="154">
        <v>74.257000000000005</v>
      </c>
      <c r="I3200" s="155"/>
      <c r="L3200" s="151"/>
      <c r="M3200" s="156"/>
      <c r="T3200" s="157"/>
      <c r="AT3200" s="152" t="s">
        <v>176</v>
      </c>
      <c r="AU3200" s="152" t="s">
        <v>84</v>
      </c>
      <c r="AV3200" s="13" t="s">
        <v>84</v>
      </c>
      <c r="AW3200" s="13" t="s">
        <v>37</v>
      </c>
      <c r="AX3200" s="13" t="s">
        <v>75</v>
      </c>
      <c r="AY3200" s="152" t="s">
        <v>165</v>
      </c>
    </row>
    <row r="3201" spans="2:65" s="13" customFormat="1" ht="20.399999999999999">
      <c r="B3201" s="151"/>
      <c r="D3201" s="145" t="s">
        <v>176</v>
      </c>
      <c r="E3201" s="152" t="s">
        <v>19</v>
      </c>
      <c r="F3201" s="153" t="s">
        <v>4511</v>
      </c>
      <c r="H3201" s="154">
        <v>26.355</v>
      </c>
      <c r="I3201" s="155"/>
      <c r="L3201" s="151"/>
      <c r="M3201" s="156"/>
      <c r="T3201" s="157"/>
      <c r="AT3201" s="152" t="s">
        <v>176</v>
      </c>
      <c r="AU3201" s="152" t="s">
        <v>84</v>
      </c>
      <c r="AV3201" s="13" t="s">
        <v>84</v>
      </c>
      <c r="AW3201" s="13" t="s">
        <v>37</v>
      </c>
      <c r="AX3201" s="13" t="s">
        <v>75</v>
      </c>
      <c r="AY3201" s="152" t="s">
        <v>165</v>
      </c>
    </row>
    <row r="3202" spans="2:65" s="14" customFormat="1">
      <c r="B3202" s="158"/>
      <c r="D3202" s="145" t="s">
        <v>176</v>
      </c>
      <c r="E3202" s="159" t="s">
        <v>19</v>
      </c>
      <c r="F3202" s="160" t="s">
        <v>179</v>
      </c>
      <c r="H3202" s="161">
        <v>100.61199999999999</v>
      </c>
      <c r="I3202" s="162"/>
      <c r="L3202" s="158"/>
      <c r="M3202" s="163"/>
      <c r="T3202" s="164"/>
      <c r="AT3202" s="159" t="s">
        <v>176</v>
      </c>
      <c r="AU3202" s="159" t="s">
        <v>84</v>
      </c>
      <c r="AV3202" s="14" t="s">
        <v>172</v>
      </c>
      <c r="AW3202" s="14" t="s">
        <v>37</v>
      </c>
      <c r="AX3202" s="14" t="s">
        <v>14</v>
      </c>
      <c r="AY3202" s="159" t="s">
        <v>165</v>
      </c>
    </row>
    <row r="3203" spans="2:65" s="1" customFormat="1" ht="24.15" customHeight="1">
      <c r="B3203" s="32"/>
      <c r="C3203" s="127" t="s">
        <v>4512</v>
      </c>
      <c r="D3203" s="127" t="s">
        <v>167</v>
      </c>
      <c r="E3203" s="128" t="s">
        <v>4513</v>
      </c>
      <c r="F3203" s="129" t="s">
        <v>4514</v>
      </c>
      <c r="G3203" s="130" t="s">
        <v>170</v>
      </c>
      <c r="H3203" s="131">
        <v>100.61199999999999</v>
      </c>
      <c r="I3203" s="132"/>
      <c r="J3203" s="133">
        <f>ROUND(I3203*H3203,2)</f>
        <v>0</v>
      </c>
      <c r="K3203" s="129" t="s">
        <v>171</v>
      </c>
      <c r="L3203" s="32"/>
      <c r="M3203" s="134" t="s">
        <v>19</v>
      </c>
      <c r="N3203" s="135" t="s">
        <v>46</v>
      </c>
      <c r="P3203" s="136">
        <f>O3203*H3203</f>
        <v>0</v>
      </c>
      <c r="Q3203" s="136">
        <v>1.3999999999999999E-4</v>
      </c>
      <c r="R3203" s="136">
        <f>Q3203*H3203</f>
        <v>1.4085679999999998E-2</v>
      </c>
      <c r="S3203" s="136">
        <v>0</v>
      </c>
      <c r="T3203" s="137">
        <f>S3203*H3203</f>
        <v>0</v>
      </c>
      <c r="AR3203" s="138" t="s">
        <v>277</v>
      </c>
      <c r="AT3203" s="138" t="s">
        <v>167</v>
      </c>
      <c r="AU3203" s="138" t="s">
        <v>84</v>
      </c>
      <c r="AY3203" s="17" t="s">
        <v>165</v>
      </c>
      <c r="BE3203" s="139">
        <f>IF(N3203="základní",J3203,0)</f>
        <v>0</v>
      </c>
      <c r="BF3203" s="139">
        <f>IF(N3203="snížená",J3203,0)</f>
        <v>0</v>
      </c>
      <c r="BG3203" s="139">
        <f>IF(N3203="zákl. přenesená",J3203,0)</f>
        <v>0</v>
      </c>
      <c r="BH3203" s="139">
        <f>IF(N3203="sníž. přenesená",J3203,0)</f>
        <v>0</v>
      </c>
      <c r="BI3203" s="139">
        <f>IF(N3203="nulová",J3203,0)</f>
        <v>0</v>
      </c>
      <c r="BJ3203" s="17" t="s">
        <v>14</v>
      </c>
      <c r="BK3203" s="139">
        <f>ROUND(I3203*H3203,2)</f>
        <v>0</v>
      </c>
      <c r="BL3203" s="17" t="s">
        <v>277</v>
      </c>
      <c r="BM3203" s="138" t="s">
        <v>4515</v>
      </c>
    </row>
    <row r="3204" spans="2:65" s="1" customFormat="1">
      <c r="B3204" s="32"/>
      <c r="D3204" s="140" t="s">
        <v>174</v>
      </c>
      <c r="F3204" s="141" t="s">
        <v>4516</v>
      </c>
      <c r="I3204" s="142"/>
      <c r="L3204" s="32"/>
      <c r="M3204" s="143"/>
      <c r="T3204" s="53"/>
      <c r="AT3204" s="17" t="s">
        <v>174</v>
      </c>
      <c r="AU3204" s="17" t="s">
        <v>84</v>
      </c>
    </row>
    <row r="3205" spans="2:65" s="12" customFormat="1">
      <c r="B3205" s="144"/>
      <c r="D3205" s="145" t="s">
        <v>176</v>
      </c>
      <c r="E3205" s="146" t="s">
        <v>19</v>
      </c>
      <c r="F3205" s="147" t="s">
        <v>1137</v>
      </c>
      <c r="H3205" s="146" t="s">
        <v>19</v>
      </c>
      <c r="I3205" s="148"/>
      <c r="L3205" s="144"/>
      <c r="M3205" s="149"/>
      <c r="T3205" s="150"/>
      <c r="AT3205" s="146" t="s">
        <v>176</v>
      </c>
      <c r="AU3205" s="146" t="s">
        <v>84</v>
      </c>
      <c r="AV3205" s="12" t="s">
        <v>14</v>
      </c>
      <c r="AW3205" s="12" t="s">
        <v>37</v>
      </c>
      <c r="AX3205" s="12" t="s">
        <v>75</v>
      </c>
      <c r="AY3205" s="146" t="s">
        <v>165</v>
      </c>
    </row>
    <row r="3206" spans="2:65" s="13" customFormat="1">
      <c r="B3206" s="151"/>
      <c r="D3206" s="145" t="s">
        <v>176</v>
      </c>
      <c r="E3206" s="152" t="s">
        <v>19</v>
      </c>
      <c r="F3206" s="153" t="s">
        <v>4510</v>
      </c>
      <c r="H3206" s="154">
        <v>74.257000000000005</v>
      </c>
      <c r="I3206" s="155"/>
      <c r="L3206" s="151"/>
      <c r="M3206" s="156"/>
      <c r="T3206" s="157"/>
      <c r="AT3206" s="152" t="s">
        <v>176</v>
      </c>
      <c r="AU3206" s="152" t="s">
        <v>84</v>
      </c>
      <c r="AV3206" s="13" t="s">
        <v>84</v>
      </c>
      <c r="AW3206" s="13" t="s">
        <v>37</v>
      </c>
      <c r="AX3206" s="13" t="s">
        <v>75</v>
      </c>
      <c r="AY3206" s="152" t="s">
        <v>165</v>
      </c>
    </row>
    <row r="3207" spans="2:65" s="13" customFormat="1" ht="20.399999999999999">
      <c r="B3207" s="151"/>
      <c r="D3207" s="145" t="s">
        <v>176</v>
      </c>
      <c r="E3207" s="152" t="s">
        <v>19</v>
      </c>
      <c r="F3207" s="153" t="s">
        <v>4511</v>
      </c>
      <c r="H3207" s="154">
        <v>26.355</v>
      </c>
      <c r="I3207" s="155"/>
      <c r="L3207" s="151"/>
      <c r="M3207" s="156"/>
      <c r="T3207" s="157"/>
      <c r="AT3207" s="152" t="s">
        <v>176</v>
      </c>
      <c r="AU3207" s="152" t="s">
        <v>84</v>
      </c>
      <c r="AV3207" s="13" t="s">
        <v>84</v>
      </c>
      <c r="AW3207" s="13" t="s">
        <v>37</v>
      </c>
      <c r="AX3207" s="13" t="s">
        <v>75</v>
      </c>
      <c r="AY3207" s="152" t="s">
        <v>165</v>
      </c>
    </row>
    <row r="3208" spans="2:65" s="14" customFormat="1">
      <c r="B3208" s="158"/>
      <c r="D3208" s="145" t="s">
        <v>176</v>
      </c>
      <c r="E3208" s="159" t="s">
        <v>19</v>
      </c>
      <c r="F3208" s="160" t="s">
        <v>179</v>
      </c>
      <c r="H3208" s="161">
        <v>100.61199999999999</v>
      </c>
      <c r="I3208" s="162"/>
      <c r="L3208" s="158"/>
      <c r="M3208" s="163"/>
      <c r="T3208" s="164"/>
      <c r="AT3208" s="159" t="s">
        <v>176</v>
      </c>
      <c r="AU3208" s="159" t="s">
        <v>84</v>
      </c>
      <c r="AV3208" s="14" t="s">
        <v>172</v>
      </c>
      <c r="AW3208" s="14" t="s">
        <v>37</v>
      </c>
      <c r="AX3208" s="14" t="s">
        <v>14</v>
      </c>
      <c r="AY3208" s="159" t="s">
        <v>165</v>
      </c>
    </row>
    <row r="3209" spans="2:65" s="1" customFormat="1" ht="24.15" customHeight="1">
      <c r="B3209" s="32"/>
      <c r="C3209" s="127" t="s">
        <v>4517</v>
      </c>
      <c r="D3209" s="127" t="s">
        <v>167</v>
      </c>
      <c r="E3209" s="128" t="s">
        <v>4518</v>
      </c>
      <c r="F3209" s="129" t="s">
        <v>4519</v>
      </c>
      <c r="G3209" s="130" t="s">
        <v>170</v>
      </c>
      <c r="H3209" s="131">
        <v>100.61199999999999</v>
      </c>
      <c r="I3209" s="132"/>
      <c r="J3209" s="133">
        <f>ROUND(I3209*H3209,2)</f>
        <v>0</v>
      </c>
      <c r="K3209" s="129" t="s">
        <v>171</v>
      </c>
      <c r="L3209" s="32"/>
      <c r="M3209" s="134" t="s">
        <v>19</v>
      </c>
      <c r="N3209" s="135" t="s">
        <v>46</v>
      </c>
      <c r="P3209" s="136">
        <f>O3209*H3209</f>
        <v>0</v>
      </c>
      <c r="Q3209" s="136">
        <v>1.2E-4</v>
      </c>
      <c r="R3209" s="136">
        <f>Q3209*H3209</f>
        <v>1.207344E-2</v>
      </c>
      <c r="S3209" s="136">
        <v>0</v>
      </c>
      <c r="T3209" s="137">
        <f>S3209*H3209</f>
        <v>0</v>
      </c>
      <c r="AR3209" s="138" t="s">
        <v>277</v>
      </c>
      <c r="AT3209" s="138" t="s">
        <v>167</v>
      </c>
      <c r="AU3209" s="138" t="s">
        <v>84</v>
      </c>
      <c r="AY3209" s="17" t="s">
        <v>165</v>
      </c>
      <c r="BE3209" s="139">
        <f>IF(N3209="základní",J3209,0)</f>
        <v>0</v>
      </c>
      <c r="BF3209" s="139">
        <f>IF(N3209="snížená",J3209,0)</f>
        <v>0</v>
      </c>
      <c r="BG3209" s="139">
        <f>IF(N3209="zákl. přenesená",J3209,0)</f>
        <v>0</v>
      </c>
      <c r="BH3209" s="139">
        <f>IF(N3209="sníž. přenesená",J3209,0)</f>
        <v>0</v>
      </c>
      <c r="BI3209" s="139">
        <f>IF(N3209="nulová",J3209,0)</f>
        <v>0</v>
      </c>
      <c r="BJ3209" s="17" t="s">
        <v>14</v>
      </c>
      <c r="BK3209" s="139">
        <f>ROUND(I3209*H3209,2)</f>
        <v>0</v>
      </c>
      <c r="BL3209" s="17" t="s">
        <v>277</v>
      </c>
      <c r="BM3209" s="138" t="s">
        <v>4520</v>
      </c>
    </row>
    <row r="3210" spans="2:65" s="1" customFormat="1">
      <c r="B3210" s="32"/>
      <c r="D3210" s="140" t="s">
        <v>174</v>
      </c>
      <c r="F3210" s="141" t="s">
        <v>4521</v>
      </c>
      <c r="I3210" s="142"/>
      <c r="L3210" s="32"/>
      <c r="M3210" s="143"/>
      <c r="T3210" s="53"/>
      <c r="AT3210" s="17" t="s">
        <v>174</v>
      </c>
      <c r="AU3210" s="17" t="s">
        <v>84</v>
      </c>
    </row>
    <row r="3211" spans="2:65" s="12" customFormat="1">
      <c r="B3211" s="144"/>
      <c r="D3211" s="145" t="s">
        <v>176</v>
      </c>
      <c r="E3211" s="146" t="s">
        <v>19</v>
      </c>
      <c r="F3211" s="147" t="s">
        <v>1137</v>
      </c>
      <c r="H3211" s="146" t="s">
        <v>19</v>
      </c>
      <c r="I3211" s="148"/>
      <c r="L3211" s="144"/>
      <c r="M3211" s="149"/>
      <c r="T3211" s="150"/>
      <c r="AT3211" s="146" t="s">
        <v>176</v>
      </c>
      <c r="AU3211" s="146" t="s">
        <v>84</v>
      </c>
      <c r="AV3211" s="12" t="s">
        <v>14</v>
      </c>
      <c r="AW3211" s="12" t="s">
        <v>37</v>
      </c>
      <c r="AX3211" s="12" t="s">
        <v>75</v>
      </c>
      <c r="AY3211" s="146" t="s">
        <v>165</v>
      </c>
    </row>
    <row r="3212" spans="2:65" s="13" customFormat="1">
      <c r="B3212" s="151"/>
      <c r="D3212" s="145" t="s">
        <v>176</v>
      </c>
      <c r="E3212" s="152" t="s">
        <v>19</v>
      </c>
      <c r="F3212" s="153" t="s">
        <v>4510</v>
      </c>
      <c r="H3212" s="154">
        <v>74.257000000000005</v>
      </c>
      <c r="I3212" s="155"/>
      <c r="L3212" s="151"/>
      <c r="M3212" s="156"/>
      <c r="T3212" s="157"/>
      <c r="AT3212" s="152" t="s">
        <v>176</v>
      </c>
      <c r="AU3212" s="152" t="s">
        <v>84</v>
      </c>
      <c r="AV3212" s="13" t="s">
        <v>84</v>
      </c>
      <c r="AW3212" s="13" t="s">
        <v>37</v>
      </c>
      <c r="AX3212" s="13" t="s">
        <v>75</v>
      </c>
      <c r="AY3212" s="152" t="s">
        <v>165</v>
      </c>
    </row>
    <row r="3213" spans="2:65" s="13" customFormat="1" ht="20.399999999999999">
      <c r="B3213" s="151"/>
      <c r="D3213" s="145" t="s">
        <v>176</v>
      </c>
      <c r="E3213" s="152" t="s">
        <v>19</v>
      </c>
      <c r="F3213" s="153" t="s">
        <v>4511</v>
      </c>
      <c r="H3213" s="154">
        <v>26.355</v>
      </c>
      <c r="I3213" s="155"/>
      <c r="L3213" s="151"/>
      <c r="M3213" s="156"/>
      <c r="T3213" s="157"/>
      <c r="AT3213" s="152" t="s">
        <v>176</v>
      </c>
      <c r="AU3213" s="152" t="s">
        <v>84</v>
      </c>
      <c r="AV3213" s="13" t="s">
        <v>84</v>
      </c>
      <c r="AW3213" s="13" t="s">
        <v>37</v>
      </c>
      <c r="AX3213" s="13" t="s">
        <v>75</v>
      </c>
      <c r="AY3213" s="152" t="s">
        <v>165</v>
      </c>
    </row>
    <row r="3214" spans="2:65" s="14" customFormat="1">
      <c r="B3214" s="158"/>
      <c r="D3214" s="145" t="s">
        <v>176</v>
      </c>
      <c r="E3214" s="159" t="s">
        <v>19</v>
      </c>
      <c r="F3214" s="160" t="s">
        <v>179</v>
      </c>
      <c r="H3214" s="161">
        <v>100.61199999999999</v>
      </c>
      <c r="I3214" s="162"/>
      <c r="L3214" s="158"/>
      <c r="M3214" s="163"/>
      <c r="T3214" s="164"/>
      <c r="AT3214" s="159" t="s">
        <v>176</v>
      </c>
      <c r="AU3214" s="159" t="s">
        <v>84</v>
      </c>
      <c r="AV3214" s="14" t="s">
        <v>172</v>
      </c>
      <c r="AW3214" s="14" t="s">
        <v>37</v>
      </c>
      <c r="AX3214" s="14" t="s">
        <v>14</v>
      </c>
      <c r="AY3214" s="159" t="s">
        <v>165</v>
      </c>
    </row>
    <row r="3215" spans="2:65" s="1" customFormat="1" ht="24.15" customHeight="1">
      <c r="B3215" s="32"/>
      <c r="C3215" s="127" t="s">
        <v>4522</v>
      </c>
      <c r="D3215" s="127" t="s">
        <v>167</v>
      </c>
      <c r="E3215" s="128" t="s">
        <v>4523</v>
      </c>
      <c r="F3215" s="129" t="s">
        <v>4524</v>
      </c>
      <c r="G3215" s="130" t="s">
        <v>170</v>
      </c>
      <c r="H3215" s="131">
        <v>100.61199999999999</v>
      </c>
      <c r="I3215" s="132"/>
      <c r="J3215" s="133">
        <f>ROUND(I3215*H3215,2)</f>
        <v>0</v>
      </c>
      <c r="K3215" s="129" t="s">
        <v>171</v>
      </c>
      <c r="L3215" s="32"/>
      <c r="M3215" s="134" t="s">
        <v>19</v>
      </c>
      <c r="N3215" s="135" t="s">
        <v>46</v>
      </c>
      <c r="P3215" s="136">
        <f>O3215*H3215</f>
        <v>0</v>
      </c>
      <c r="Q3215" s="136">
        <v>1.2E-4</v>
      </c>
      <c r="R3215" s="136">
        <f>Q3215*H3215</f>
        <v>1.207344E-2</v>
      </c>
      <c r="S3215" s="136">
        <v>0</v>
      </c>
      <c r="T3215" s="137">
        <f>S3215*H3215</f>
        <v>0</v>
      </c>
      <c r="AR3215" s="138" t="s">
        <v>277</v>
      </c>
      <c r="AT3215" s="138" t="s">
        <v>167</v>
      </c>
      <c r="AU3215" s="138" t="s">
        <v>84</v>
      </c>
      <c r="AY3215" s="17" t="s">
        <v>165</v>
      </c>
      <c r="BE3215" s="139">
        <f>IF(N3215="základní",J3215,0)</f>
        <v>0</v>
      </c>
      <c r="BF3215" s="139">
        <f>IF(N3215="snížená",J3215,0)</f>
        <v>0</v>
      </c>
      <c r="BG3215" s="139">
        <f>IF(N3215="zákl. přenesená",J3215,0)</f>
        <v>0</v>
      </c>
      <c r="BH3215" s="139">
        <f>IF(N3215="sníž. přenesená",J3215,0)</f>
        <v>0</v>
      </c>
      <c r="BI3215" s="139">
        <f>IF(N3215="nulová",J3215,0)</f>
        <v>0</v>
      </c>
      <c r="BJ3215" s="17" t="s">
        <v>14</v>
      </c>
      <c r="BK3215" s="139">
        <f>ROUND(I3215*H3215,2)</f>
        <v>0</v>
      </c>
      <c r="BL3215" s="17" t="s">
        <v>277</v>
      </c>
      <c r="BM3215" s="138" t="s">
        <v>4525</v>
      </c>
    </row>
    <row r="3216" spans="2:65" s="1" customFormat="1">
      <c r="B3216" s="32"/>
      <c r="D3216" s="140" t="s">
        <v>174</v>
      </c>
      <c r="F3216" s="141" t="s">
        <v>4526</v>
      </c>
      <c r="I3216" s="142"/>
      <c r="L3216" s="32"/>
      <c r="M3216" s="143"/>
      <c r="T3216" s="53"/>
      <c r="AT3216" s="17" t="s">
        <v>174</v>
      </c>
      <c r="AU3216" s="17" t="s">
        <v>84</v>
      </c>
    </row>
    <row r="3217" spans="2:65" s="12" customFormat="1">
      <c r="B3217" s="144"/>
      <c r="D3217" s="145" t="s">
        <v>176</v>
      </c>
      <c r="E3217" s="146" t="s">
        <v>19</v>
      </c>
      <c r="F3217" s="147" t="s">
        <v>1137</v>
      </c>
      <c r="H3217" s="146" t="s">
        <v>19</v>
      </c>
      <c r="I3217" s="148"/>
      <c r="L3217" s="144"/>
      <c r="M3217" s="149"/>
      <c r="T3217" s="150"/>
      <c r="AT3217" s="146" t="s">
        <v>176</v>
      </c>
      <c r="AU3217" s="146" t="s">
        <v>84</v>
      </c>
      <c r="AV3217" s="12" t="s">
        <v>14</v>
      </c>
      <c r="AW3217" s="12" t="s">
        <v>37</v>
      </c>
      <c r="AX3217" s="12" t="s">
        <v>75</v>
      </c>
      <c r="AY3217" s="146" t="s">
        <v>165</v>
      </c>
    </row>
    <row r="3218" spans="2:65" s="13" customFormat="1">
      <c r="B3218" s="151"/>
      <c r="D3218" s="145" t="s">
        <v>176</v>
      </c>
      <c r="E3218" s="152" t="s">
        <v>19</v>
      </c>
      <c r="F3218" s="153" t="s">
        <v>4510</v>
      </c>
      <c r="H3218" s="154">
        <v>74.257000000000005</v>
      </c>
      <c r="I3218" s="155"/>
      <c r="L3218" s="151"/>
      <c r="M3218" s="156"/>
      <c r="T3218" s="157"/>
      <c r="AT3218" s="152" t="s">
        <v>176</v>
      </c>
      <c r="AU3218" s="152" t="s">
        <v>84</v>
      </c>
      <c r="AV3218" s="13" t="s">
        <v>84</v>
      </c>
      <c r="AW3218" s="13" t="s">
        <v>37</v>
      </c>
      <c r="AX3218" s="13" t="s">
        <v>75</v>
      </c>
      <c r="AY3218" s="152" t="s">
        <v>165</v>
      </c>
    </row>
    <row r="3219" spans="2:65" s="13" customFormat="1" ht="20.399999999999999">
      <c r="B3219" s="151"/>
      <c r="D3219" s="145" t="s">
        <v>176</v>
      </c>
      <c r="E3219" s="152" t="s">
        <v>19</v>
      </c>
      <c r="F3219" s="153" t="s">
        <v>4511</v>
      </c>
      <c r="H3219" s="154">
        <v>26.355</v>
      </c>
      <c r="I3219" s="155"/>
      <c r="L3219" s="151"/>
      <c r="M3219" s="156"/>
      <c r="T3219" s="157"/>
      <c r="AT3219" s="152" t="s">
        <v>176</v>
      </c>
      <c r="AU3219" s="152" t="s">
        <v>84</v>
      </c>
      <c r="AV3219" s="13" t="s">
        <v>84</v>
      </c>
      <c r="AW3219" s="13" t="s">
        <v>37</v>
      </c>
      <c r="AX3219" s="13" t="s">
        <v>75</v>
      </c>
      <c r="AY3219" s="152" t="s">
        <v>165</v>
      </c>
    </row>
    <row r="3220" spans="2:65" s="14" customFormat="1">
      <c r="B3220" s="158"/>
      <c r="D3220" s="145" t="s">
        <v>176</v>
      </c>
      <c r="E3220" s="159" t="s">
        <v>19</v>
      </c>
      <c r="F3220" s="160" t="s">
        <v>179</v>
      </c>
      <c r="H3220" s="161">
        <v>100.61199999999999</v>
      </c>
      <c r="I3220" s="162"/>
      <c r="L3220" s="158"/>
      <c r="M3220" s="163"/>
      <c r="T3220" s="164"/>
      <c r="AT3220" s="159" t="s">
        <v>176</v>
      </c>
      <c r="AU3220" s="159" t="s">
        <v>84</v>
      </c>
      <c r="AV3220" s="14" t="s">
        <v>172</v>
      </c>
      <c r="AW3220" s="14" t="s">
        <v>37</v>
      </c>
      <c r="AX3220" s="14" t="s">
        <v>14</v>
      </c>
      <c r="AY3220" s="159" t="s">
        <v>165</v>
      </c>
    </row>
    <row r="3221" spans="2:65" s="1" customFormat="1" ht="37.950000000000003" customHeight="1">
      <c r="B3221" s="32"/>
      <c r="C3221" s="127" t="s">
        <v>4527</v>
      </c>
      <c r="D3221" s="127" t="s">
        <v>167</v>
      </c>
      <c r="E3221" s="128" t="s">
        <v>4528</v>
      </c>
      <c r="F3221" s="129" t="s">
        <v>4529</v>
      </c>
      <c r="G3221" s="130" t="s">
        <v>182</v>
      </c>
      <c r="H3221" s="131">
        <v>126.45</v>
      </c>
      <c r="I3221" s="132"/>
      <c r="J3221" s="133">
        <f>ROUND(I3221*H3221,2)</f>
        <v>0</v>
      </c>
      <c r="K3221" s="129" t="s">
        <v>171</v>
      </c>
      <c r="L3221" s="32"/>
      <c r="M3221" s="134" t="s">
        <v>19</v>
      </c>
      <c r="N3221" s="135" t="s">
        <v>46</v>
      </c>
      <c r="P3221" s="136">
        <f>O3221*H3221</f>
        <v>0</v>
      </c>
      <c r="Q3221" s="136">
        <v>1.4999999999999999E-4</v>
      </c>
      <c r="R3221" s="136">
        <f>Q3221*H3221</f>
        <v>1.8967499999999998E-2</v>
      </c>
      <c r="S3221" s="136">
        <v>0</v>
      </c>
      <c r="T3221" s="137">
        <f>S3221*H3221</f>
        <v>0</v>
      </c>
      <c r="AR3221" s="138" t="s">
        <v>277</v>
      </c>
      <c r="AT3221" s="138" t="s">
        <v>167</v>
      </c>
      <c r="AU3221" s="138" t="s">
        <v>84</v>
      </c>
      <c r="AY3221" s="17" t="s">
        <v>165</v>
      </c>
      <c r="BE3221" s="139">
        <f>IF(N3221="základní",J3221,0)</f>
        <v>0</v>
      </c>
      <c r="BF3221" s="139">
        <f>IF(N3221="snížená",J3221,0)</f>
        <v>0</v>
      </c>
      <c r="BG3221" s="139">
        <f>IF(N3221="zákl. přenesená",J3221,0)</f>
        <v>0</v>
      </c>
      <c r="BH3221" s="139">
        <f>IF(N3221="sníž. přenesená",J3221,0)</f>
        <v>0</v>
      </c>
      <c r="BI3221" s="139">
        <f>IF(N3221="nulová",J3221,0)</f>
        <v>0</v>
      </c>
      <c r="BJ3221" s="17" t="s">
        <v>14</v>
      </c>
      <c r="BK3221" s="139">
        <f>ROUND(I3221*H3221,2)</f>
        <v>0</v>
      </c>
      <c r="BL3221" s="17" t="s">
        <v>277</v>
      </c>
      <c r="BM3221" s="138" t="s">
        <v>4530</v>
      </c>
    </row>
    <row r="3222" spans="2:65" s="1" customFormat="1">
      <c r="B3222" s="32"/>
      <c r="D3222" s="140" t="s">
        <v>174</v>
      </c>
      <c r="F3222" s="141" t="s">
        <v>4531</v>
      </c>
      <c r="I3222" s="142"/>
      <c r="L3222" s="32"/>
      <c r="M3222" s="143"/>
      <c r="T3222" s="53"/>
      <c r="AT3222" s="17" t="s">
        <v>174</v>
      </c>
      <c r="AU3222" s="17" t="s">
        <v>84</v>
      </c>
    </row>
    <row r="3223" spans="2:65" s="12" customFormat="1" ht="20.399999999999999">
      <c r="B3223" s="144"/>
      <c r="D3223" s="145" t="s">
        <v>176</v>
      </c>
      <c r="E3223" s="146" t="s">
        <v>19</v>
      </c>
      <c r="F3223" s="147" t="s">
        <v>4532</v>
      </c>
      <c r="H3223" s="146" t="s">
        <v>19</v>
      </c>
      <c r="I3223" s="148"/>
      <c r="L3223" s="144"/>
      <c r="M3223" s="149"/>
      <c r="T3223" s="150"/>
      <c r="AT3223" s="146" t="s">
        <v>176</v>
      </c>
      <c r="AU3223" s="146" t="s">
        <v>84</v>
      </c>
      <c r="AV3223" s="12" t="s">
        <v>14</v>
      </c>
      <c r="AW3223" s="12" t="s">
        <v>37</v>
      </c>
      <c r="AX3223" s="12" t="s">
        <v>75</v>
      </c>
      <c r="AY3223" s="146" t="s">
        <v>165</v>
      </c>
    </row>
    <row r="3224" spans="2:65" s="13" customFormat="1">
      <c r="B3224" s="151"/>
      <c r="D3224" s="145" t="s">
        <v>176</v>
      </c>
      <c r="E3224" s="152" t="s">
        <v>19</v>
      </c>
      <c r="F3224" s="153" t="s">
        <v>4533</v>
      </c>
      <c r="H3224" s="154">
        <v>54</v>
      </c>
      <c r="I3224" s="155"/>
      <c r="L3224" s="151"/>
      <c r="M3224" s="156"/>
      <c r="T3224" s="157"/>
      <c r="AT3224" s="152" t="s">
        <v>176</v>
      </c>
      <c r="AU3224" s="152" t="s">
        <v>84</v>
      </c>
      <c r="AV3224" s="13" t="s">
        <v>84</v>
      </c>
      <c r="AW3224" s="13" t="s">
        <v>37</v>
      </c>
      <c r="AX3224" s="13" t="s">
        <v>75</v>
      </c>
      <c r="AY3224" s="152" t="s">
        <v>165</v>
      </c>
    </row>
    <row r="3225" spans="2:65" s="12" customFormat="1">
      <c r="B3225" s="144"/>
      <c r="D3225" s="145" t="s">
        <v>176</v>
      </c>
      <c r="E3225" s="146" t="s">
        <v>19</v>
      </c>
      <c r="F3225" s="147" t="s">
        <v>4534</v>
      </c>
      <c r="H3225" s="146" t="s">
        <v>19</v>
      </c>
      <c r="I3225" s="148"/>
      <c r="L3225" s="144"/>
      <c r="M3225" s="149"/>
      <c r="T3225" s="150"/>
      <c r="AT3225" s="146" t="s">
        <v>176</v>
      </c>
      <c r="AU3225" s="146" t="s">
        <v>84</v>
      </c>
      <c r="AV3225" s="12" t="s">
        <v>14</v>
      </c>
      <c r="AW3225" s="12" t="s">
        <v>37</v>
      </c>
      <c r="AX3225" s="12" t="s">
        <v>75</v>
      </c>
      <c r="AY3225" s="146" t="s">
        <v>165</v>
      </c>
    </row>
    <row r="3226" spans="2:65" s="13" customFormat="1">
      <c r="B3226" s="151"/>
      <c r="D3226" s="145" t="s">
        <v>176</v>
      </c>
      <c r="E3226" s="152" t="s">
        <v>19</v>
      </c>
      <c r="F3226" s="153" t="s">
        <v>4535</v>
      </c>
      <c r="H3226" s="154">
        <v>51</v>
      </c>
      <c r="I3226" s="155"/>
      <c r="L3226" s="151"/>
      <c r="M3226" s="156"/>
      <c r="T3226" s="157"/>
      <c r="AT3226" s="152" t="s">
        <v>176</v>
      </c>
      <c r="AU3226" s="152" t="s">
        <v>84</v>
      </c>
      <c r="AV3226" s="13" t="s">
        <v>84</v>
      </c>
      <c r="AW3226" s="13" t="s">
        <v>37</v>
      </c>
      <c r="AX3226" s="13" t="s">
        <v>75</v>
      </c>
      <c r="AY3226" s="152" t="s">
        <v>165</v>
      </c>
    </row>
    <row r="3227" spans="2:65" s="12" customFormat="1" ht="20.399999999999999">
      <c r="B3227" s="144"/>
      <c r="D3227" s="145" t="s">
        <v>176</v>
      </c>
      <c r="E3227" s="146" t="s">
        <v>19</v>
      </c>
      <c r="F3227" s="147" t="s">
        <v>4536</v>
      </c>
      <c r="H3227" s="146" t="s">
        <v>19</v>
      </c>
      <c r="I3227" s="148"/>
      <c r="L3227" s="144"/>
      <c r="M3227" s="149"/>
      <c r="T3227" s="150"/>
      <c r="AT3227" s="146" t="s">
        <v>176</v>
      </c>
      <c r="AU3227" s="146" t="s">
        <v>84</v>
      </c>
      <c r="AV3227" s="12" t="s">
        <v>14</v>
      </c>
      <c r="AW3227" s="12" t="s">
        <v>37</v>
      </c>
      <c r="AX3227" s="12" t="s">
        <v>75</v>
      </c>
      <c r="AY3227" s="146" t="s">
        <v>165</v>
      </c>
    </row>
    <row r="3228" spans="2:65" s="13" customFormat="1">
      <c r="B3228" s="151"/>
      <c r="D3228" s="145" t="s">
        <v>176</v>
      </c>
      <c r="E3228" s="152" t="s">
        <v>19</v>
      </c>
      <c r="F3228" s="153" t="s">
        <v>4537</v>
      </c>
      <c r="H3228" s="154">
        <v>21.45</v>
      </c>
      <c r="I3228" s="155"/>
      <c r="L3228" s="151"/>
      <c r="M3228" s="156"/>
      <c r="T3228" s="157"/>
      <c r="AT3228" s="152" t="s">
        <v>176</v>
      </c>
      <c r="AU3228" s="152" t="s">
        <v>84</v>
      </c>
      <c r="AV3228" s="13" t="s">
        <v>84</v>
      </c>
      <c r="AW3228" s="13" t="s">
        <v>37</v>
      </c>
      <c r="AX3228" s="13" t="s">
        <v>75</v>
      </c>
      <c r="AY3228" s="152" t="s">
        <v>165</v>
      </c>
    </row>
    <row r="3229" spans="2:65" s="14" customFormat="1">
      <c r="B3229" s="158"/>
      <c r="D3229" s="145" t="s">
        <v>176</v>
      </c>
      <c r="E3229" s="159" t="s">
        <v>19</v>
      </c>
      <c r="F3229" s="160" t="s">
        <v>179</v>
      </c>
      <c r="H3229" s="161">
        <v>126.45</v>
      </c>
      <c r="I3229" s="162"/>
      <c r="L3229" s="158"/>
      <c r="M3229" s="163"/>
      <c r="T3229" s="164"/>
      <c r="AT3229" s="159" t="s">
        <v>176</v>
      </c>
      <c r="AU3229" s="159" t="s">
        <v>84</v>
      </c>
      <c r="AV3229" s="14" t="s">
        <v>172</v>
      </c>
      <c r="AW3229" s="14" t="s">
        <v>37</v>
      </c>
      <c r="AX3229" s="14" t="s">
        <v>14</v>
      </c>
      <c r="AY3229" s="159" t="s">
        <v>165</v>
      </c>
    </row>
    <row r="3230" spans="2:65" s="1" customFormat="1" ht="24.15" customHeight="1">
      <c r="B3230" s="32"/>
      <c r="C3230" s="127" t="s">
        <v>4538</v>
      </c>
      <c r="D3230" s="127" t="s">
        <v>167</v>
      </c>
      <c r="E3230" s="128" t="s">
        <v>4539</v>
      </c>
      <c r="F3230" s="129" t="s">
        <v>4540</v>
      </c>
      <c r="G3230" s="130" t="s">
        <v>170</v>
      </c>
      <c r="H3230" s="131">
        <v>180.75</v>
      </c>
      <c r="I3230" s="132"/>
      <c r="J3230" s="133">
        <f>ROUND(I3230*H3230,2)</f>
        <v>0</v>
      </c>
      <c r="K3230" s="129" t="s">
        <v>171</v>
      </c>
      <c r="L3230" s="32"/>
      <c r="M3230" s="134" t="s">
        <v>19</v>
      </c>
      <c r="N3230" s="135" t="s">
        <v>46</v>
      </c>
      <c r="P3230" s="136">
        <f>O3230*H3230</f>
        <v>0</v>
      </c>
      <c r="Q3230" s="136">
        <v>6.6E-4</v>
      </c>
      <c r="R3230" s="136">
        <f>Q3230*H3230</f>
        <v>0.119295</v>
      </c>
      <c r="S3230" s="136">
        <v>0</v>
      </c>
      <c r="T3230" s="137">
        <f>S3230*H3230</f>
        <v>0</v>
      </c>
      <c r="AR3230" s="138" t="s">
        <v>277</v>
      </c>
      <c r="AT3230" s="138" t="s">
        <v>167</v>
      </c>
      <c r="AU3230" s="138" t="s">
        <v>84</v>
      </c>
      <c r="AY3230" s="17" t="s">
        <v>165</v>
      </c>
      <c r="BE3230" s="139">
        <f>IF(N3230="základní",J3230,0)</f>
        <v>0</v>
      </c>
      <c r="BF3230" s="139">
        <f>IF(N3230="snížená",J3230,0)</f>
        <v>0</v>
      </c>
      <c r="BG3230" s="139">
        <f>IF(N3230="zákl. přenesená",J3230,0)</f>
        <v>0</v>
      </c>
      <c r="BH3230" s="139">
        <f>IF(N3230="sníž. přenesená",J3230,0)</f>
        <v>0</v>
      </c>
      <c r="BI3230" s="139">
        <f>IF(N3230="nulová",J3230,0)</f>
        <v>0</v>
      </c>
      <c r="BJ3230" s="17" t="s">
        <v>14</v>
      </c>
      <c r="BK3230" s="139">
        <f>ROUND(I3230*H3230,2)</f>
        <v>0</v>
      </c>
      <c r="BL3230" s="17" t="s">
        <v>277</v>
      </c>
      <c r="BM3230" s="138" t="s">
        <v>4541</v>
      </c>
    </row>
    <row r="3231" spans="2:65" s="1" customFormat="1">
      <c r="B3231" s="32"/>
      <c r="D3231" s="140" t="s">
        <v>174</v>
      </c>
      <c r="F3231" s="141" t="s">
        <v>4542</v>
      </c>
      <c r="I3231" s="142"/>
      <c r="L3231" s="32"/>
      <c r="M3231" s="143"/>
      <c r="T3231" s="53"/>
      <c r="AT3231" s="17" t="s">
        <v>174</v>
      </c>
      <c r="AU3231" s="17" t="s">
        <v>84</v>
      </c>
    </row>
    <row r="3232" spans="2:65" s="12" customFormat="1">
      <c r="B3232" s="144"/>
      <c r="D3232" s="145" t="s">
        <v>176</v>
      </c>
      <c r="E3232" s="146" t="s">
        <v>19</v>
      </c>
      <c r="F3232" s="147" t="s">
        <v>4543</v>
      </c>
      <c r="H3232" s="146" t="s">
        <v>19</v>
      </c>
      <c r="I3232" s="148"/>
      <c r="L3232" s="144"/>
      <c r="M3232" s="149"/>
      <c r="T3232" s="150"/>
      <c r="AT3232" s="146" t="s">
        <v>176</v>
      </c>
      <c r="AU3232" s="146" t="s">
        <v>84</v>
      </c>
      <c r="AV3232" s="12" t="s">
        <v>14</v>
      </c>
      <c r="AW3232" s="12" t="s">
        <v>37</v>
      </c>
      <c r="AX3232" s="12" t="s">
        <v>75</v>
      </c>
      <c r="AY3232" s="146" t="s">
        <v>165</v>
      </c>
    </row>
    <row r="3233" spans="2:65" s="13" customFormat="1">
      <c r="B3233" s="151"/>
      <c r="D3233" s="145" t="s">
        <v>176</v>
      </c>
      <c r="E3233" s="152" t="s">
        <v>19</v>
      </c>
      <c r="F3233" s="153" t="s">
        <v>4544</v>
      </c>
      <c r="H3233" s="154">
        <v>21.6</v>
      </c>
      <c r="I3233" s="155"/>
      <c r="L3233" s="151"/>
      <c r="M3233" s="156"/>
      <c r="T3233" s="157"/>
      <c r="AT3233" s="152" t="s">
        <v>176</v>
      </c>
      <c r="AU3233" s="152" t="s">
        <v>84</v>
      </c>
      <c r="AV3233" s="13" t="s">
        <v>84</v>
      </c>
      <c r="AW3233" s="13" t="s">
        <v>37</v>
      </c>
      <c r="AX3233" s="13" t="s">
        <v>75</v>
      </c>
      <c r="AY3233" s="152" t="s">
        <v>165</v>
      </c>
    </row>
    <row r="3234" spans="2:65" s="12" customFormat="1">
      <c r="B3234" s="144"/>
      <c r="D3234" s="145" t="s">
        <v>176</v>
      </c>
      <c r="E3234" s="146" t="s">
        <v>19</v>
      </c>
      <c r="F3234" s="147" t="s">
        <v>4534</v>
      </c>
      <c r="H3234" s="146" t="s">
        <v>19</v>
      </c>
      <c r="I3234" s="148"/>
      <c r="L3234" s="144"/>
      <c r="M3234" s="149"/>
      <c r="T3234" s="150"/>
      <c r="AT3234" s="146" t="s">
        <v>176</v>
      </c>
      <c r="AU3234" s="146" t="s">
        <v>84</v>
      </c>
      <c r="AV3234" s="12" t="s">
        <v>14</v>
      </c>
      <c r="AW3234" s="12" t="s">
        <v>37</v>
      </c>
      <c r="AX3234" s="12" t="s">
        <v>75</v>
      </c>
      <c r="AY3234" s="146" t="s">
        <v>165</v>
      </c>
    </row>
    <row r="3235" spans="2:65" s="13" customFormat="1">
      <c r="B3235" s="151"/>
      <c r="D3235" s="145" t="s">
        <v>176</v>
      </c>
      <c r="E3235" s="152" t="s">
        <v>19</v>
      </c>
      <c r="F3235" s="153" t="s">
        <v>284</v>
      </c>
      <c r="H3235" s="154">
        <v>17</v>
      </c>
      <c r="I3235" s="155"/>
      <c r="L3235" s="151"/>
      <c r="M3235" s="156"/>
      <c r="T3235" s="157"/>
      <c r="AT3235" s="152" t="s">
        <v>176</v>
      </c>
      <c r="AU3235" s="152" t="s">
        <v>84</v>
      </c>
      <c r="AV3235" s="13" t="s">
        <v>84</v>
      </c>
      <c r="AW3235" s="13" t="s">
        <v>37</v>
      </c>
      <c r="AX3235" s="13" t="s">
        <v>75</v>
      </c>
      <c r="AY3235" s="152" t="s">
        <v>165</v>
      </c>
    </row>
    <row r="3236" spans="2:65" s="12" customFormat="1" ht="20.399999999999999">
      <c r="B3236" s="144"/>
      <c r="D3236" s="145" t="s">
        <v>176</v>
      </c>
      <c r="E3236" s="146" t="s">
        <v>19</v>
      </c>
      <c r="F3236" s="147" t="s">
        <v>4536</v>
      </c>
      <c r="H3236" s="146" t="s">
        <v>19</v>
      </c>
      <c r="I3236" s="148"/>
      <c r="L3236" s="144"/>
      <c r="M3236" s="149"/>
      <c r="T3236" s="150"/>
      <c r="AT3236" s="146" t="s">
        <v>176</v>
      </c>
      <c r="AU3236" s="146" t="s">
        <v>84</v>
      </c>
      <c r="AV3236" s="12" t="s">
        <v>14</v>
      </c>
      <c r="AW3236" s="12" t="s">
        <v>37</v>
      </c>
      <c r="AX3236" s="12" t="s">
        <v>75</v>
      </c>
      <c r="AY3236" s="146" t="s">
        <v>165</v>
      </c>
    </row>
    <row r="3237" spans="2:65" s="13" customFormat="1">
      <c r="B3237" s="151"/>
      <c r="D3237" s="145" t="s">
        <v>176</v>
      </c>
      <c r="E3237" s="152" t="s">
        <v>19</v>
      </c>
      <c r="F3237" s="153" t="s">
        <v>4545</v>
      </c>
      <c r="H3237" s="154">
        <v>7.15</v>
      </c>
      <c r="I3237" s="155"/>
      <c r="L3237" s="151"/>
      <c r="M3237" s="156"/>
      <c r="T3237" s="157"/>
      <c r="AT3237" s="152" t="s">
        <v>176</v>
      </c>
      <c r="AU3237" s="152" t="s">
        <v>84</v>
      </c>
      <c r="AV3237" s="13" t="s">
        <v>84</v>
      </c>
      <c r="AW3237" s="13" t="s">
        <v>37</v>
      </c>
      <c r="AX3237" s="13" t="s">
        <v>75</v>
      </c>
      <c r="AY3237" s="152" t="s">
        <v>165</v>
      </c>
    </row>
    <row r="3238" spans="2:65" s="12" customFormat="1">
      <c r="B3238" s="144"/>
      <c r="D3238" s="145" t="s">
        <v>176</v>
      </c>
      <c r="E3238" s="146" t="s">
        <v>19</v>
      </c>
      <c r="F3238" s="147" t="s">
        <v>1208</v>
      </c>
      <c r="H3238" s="146" t="s">
        <v>19</v>
      </c>
      <c r="I3238" s="148"/>
      <c r="L3238" s="144"/>
      <c r="M3238" s="149"/>
      <c r="T3238" s="150"/>
      <c r="AT3238" s="146" t="s">
        <v>176</v>
      </c>
      <c r="AU3238" s="146" t="s">
        <v>84</v>
      </c>
      <c r="AV3238" s="12" t="s">
        <v>14</v>
      </c>
      <c r="AW3238" s="12" t="s">
        <v>37</v>
      </c>
      <c r="AX3238" s="12" t="s">
        <v>75</v>
      </c>
      <c r="AY3238" s="146" t="s">
        <v>165</v>
      </c>
    </row>
    <row r="3239" spans="2:65" s="13" customFormat="1">
      <c r="B3239" s="151"/>
      <c r="D3239" s="145" t="s">
        <v>176</v>
      </c>
      <c r="E3239" s="152" t="s">
        <v>19</v>
      </c>
      <c r="F3239" s="153" t="s">
        <v>967</v>
      </c>
      <c r="H3239" s="154">
        <v>125</v>
      </c>
      <c r="I3239" s="155"/>
      <c r="L3239" s="151"/>
      <c r="M3239" s="156"/>
      <c r="T3239" s="157"/>
      <c r="AT3239" s="152" t="s">
        <v>176</v>
      </c>
      <c r="AU3239" s="152" t="s">
        <v>84</v>
      </c>
      <c r="AV3239" s="13" t="s">
        <v>84</v>
      </c>
      <c r="AW3239" s="13" t="s">
        <v>37</v>
      </c>
      <c r="AX3239" s="13" t="s">
        <v>75</v>
      </c>
      <c r="AY3239" s="152" t="s">
        <v>165</v>
      </c>
    </row>
    <row r="3240" spans="2:65" s="12" customFormat="1">
      <c r="B3240" s="144"/>
      <c r="D3240" s="145" t="s">
        <v>176</v>
      </c>
      <c r="E3240" s="146" t="s">
        <v>19</v>
      </c>
      <c r="F3240" s="147" t="s">
        <v>1187</v>
      </c>
      <c r="H3240" s="146" t="s">
        <v>19</v>
      </c>
      <c r="I3240" s="148"/>
      <c r="L3240" s="144"/>
      <c r="M3240" s="149"/>
      <c r="T3240" s="150"/>
      <c r="AT3240" s="146" t="s">
        <v>176</v>
      </c>
      <c r="AU3240" s="146" t="s">
        <v>84</v>
      </c>
      <c r="AV3240" s="12" t="s">
        <v>14</v>
      </c>
      <c r="AW3240" s="12" t="s">
        <v>37</v>
      </c>
      <c r="AX3240" s="12" t="s">
        <v>75</v>
      </c>
      <c r="AY3240" s="146" t="s">
        <v>165</v>
      </c>
    </row>
    <row r="3241" spans="2:65" s="13" customFormat="1">
      <c r="B3241" s="151"/>
      <c r="D3241" s="145" t="s">
        <v>176</v>
      </c>
      <c r="E3241" s="152" t="s">
        <v>19</v>
      </c>
      <c r="F3241" s="153" t="s">
        <v>240</v>
      </c>
      <c r="H3241" s="154">
        <v>10</v>
      </c>
      <c r="I3241" s="155"/>
      <c r="L3241" s="151"/>
      <c r="M3241" s="156"/>
      <c r="T3241" s="157"/>
      <c r="AT3241" s="152" t="s">
        <v>176</v>
      </c>
      <c r="AU3241" s="152" t="s">
        <v>84</v>
      </c>
      <c r="AV3241" s="13" t="s">
        <v>84</v>
      </c>
      <c r="AW3241" s="13" t="s">
        <v>37</v>
      </c>
      <c r="AX3241" s="13" t="s">
        <v>75</v>
      </c>
      <c r="AY3241" s="152" t="s">
        <v>165</v>
      </c>
    </row>
    <row r="3242" spans="2:65" s="14" customFormat="1">
      <c r="B3242" s="158"/>
      <c r="D3242" s="145" t="s">
        <v>176</v>
      </c>
      <c r="E3242" s="159" t="s">
        <v>19</v>
      </c>
      <c r="F3242" s="160" t="s">
        <v>179</v>
      </c>
      <c r="H3242" s="161">
        <v>180.75</v>
      </c>
      <c r="I3242" s="162"/>
      <c r="L3242" s="158"/>
      <c r="M3242" s="163"/>
      <c r="T3242" s="164"/>
      <c r="AT3242" s="159" t="s">
        <v>176</v>
      </c>
      <c r="AU3242" s="159" t="s">
        <v>84</v>
      </c>
      <c r="AV3242" s="14" t="s">
        <v>172</v>
      </c>
      <c r="AW3242" s="14" t="s">
        <v>37</v>
      </c>
      <c r="AX3242" s="14" t="s">
        <v>14</v>
      </c>
      <c r="AY3242" s="159" t="s">
        <v>165</v>
      </c>
    </row>
    <row r="3243" spans="2:65" s="11" customFormat="1" ht="22.95" customHeight="1">
      <c r="B3243" s="115"/>
      <c r="D3243" s="116" t="s">
        <v>74</v>
      </c>
      <c r="E3243" s="125" t="s">
        <v>4344</v>
      </c>
      <c r="F3243" s="125" t="s">
        <v>4546</v>
      </c>
      <c r="I3243" s="118"/>
      <c r="J3243" s="126">
        <f>BK3243</f>
        <v>0</v>
      </c>
      <c r="L3243" s="115"/>
      <c r="M3243" s="120"/>
      <c r="P3243" s="121">
        <f>SUM(P3244:P3272)</f>
        <v>0</v>
      </c>
      <c r="R3243" s="121">
        <f>SUM(R3244:R3272)</f>
        <v>0.24484949999999997</v>
      </c>
      <c r="T3243" s="122">
        <f>SUM(T3244:T3272)</f>
        <v>0</v>
      </c>
      <c r="AR3243" s="116" t="s">
        <v>84</v>
      </c>
      <c r="AT3243" s="123" t="s">
        <v>74</v>
      </c>
      <c r="AU3243" s="123" t="s">
        <v>14</v>
      </c>
      <c r="AY3243" s="116" t="s">
        <v>165</v>
      </c>
      <c r="BK3243" s="124">
        <f>SUM(BK3244:BK3272)</f>
        <v>0</v>
      </c>
    </row>
    <row r="3244" spans="2:65" s="1" customFormat="1" ht="37.950000000000003" customHeight="1">
      <c r="B3244" s="32"/>
      <c r="C3244" s="127" t="s">
        <v>4547</v>
      </c>
      <c r="D3244" s="127" t="s">
        <v>167</v>
      </c>
      <c r="E3244" s="128" t="s">
        <v>4548</v>
      </c>
      <c r="F3244" s="129" t="s">
        <v>4549</v>
      </c>
      <c r="G3244" s="130" t="s">
        <v>170</v>
      </c>
      <c r="H3244" s="131">
        <v>1748.925</v>
      </c>
      <c r="I3244" s="132"/>
      <c r="J3244" s="133">
        <f>ROUND(I3244*H3244,2)</f>
        <v>0</v>
      </c>
      <c r="K3244" s="129" t="s">
        <v>171</v>
      </c>
      <c r="L3244" s="32"/>
      <c r="M3244" s="134" t="s">
        <v>19</v>
      </c>
      <c r="N3244" s="135" t="s">
        <v>46</v>
      </c>
      <c r="P3244" s="136">
        <f>O3244*H3244</f>
        <v>0</v>
      </c>
      <c r="Q3244" s="136">
        <v>1.3999999999999999E-4</v>
      </c>
      <c r="R3244" s="136">
        <f>Q3244*H3244</f>
        <v>0.24484949999999997</v>
      </c>
      <c r="S3244" s="136">
        <v>0</v>
      </c>
      <c r="T3244" s="137">
        <f>S3244*H3244</f>
        <v>0</v>
      </c>
      <c r="AR3244" s="138" t="s">
        <v>277</v>
      </c>
      <c r="AT3244" s="138" t="s">
        <v>167</v>
      </c>
      <c r="AU3244" s="138" t="s">
        <v>84</v>
      </c>
      <c r="AY3244" s="17" t="s">
        <v>165</v>
      </c>
      <c r="BE3244" s="139">
        <f>IF(N3244="základní",J3244,0)</f>
        <v>0</v>
      </c>
      <c r="BF3244" s="139">
        <f>IF(N3244="snížená",J3244,0)</f>
        <v>0</v>
      </c>
      <c r="BG3244" s="139">
        <f>IF(N3244="zákl. přenesená",J3244,0)</f>
        <v>0</v>
      </c>
      <c r="BH3244" s="139">
        <f>IF(N3244="sníž. přenesená",J3244,0)</f>
        <v>0</v>
      </c>
      <c r="BI3244" s="139">
        <f>IF(N3244="nulová",J3244,0)</f>
        <v>0</v>
      </c>
      <c r="BJ3244" s="17" t="s">
        <v>14</v>
      </c>
      <c r="BK3244" s="139">
        <f>ROUND(I3244*H3244,2)</f>
        <v>0</v>
      </c>
      <c r="BL3244" s="17" t="s">
        <v>277</v>
      </c>
      <c r="BM3244" s="138" t="s">
        <v>4550</v>
      </c>
    </row>
    <row r="3245" spans="2:65" s="1" customFormat="1">
      <c r="B3245" s="32"/>
      <c r="D3245" s="140" t="s">
        <v>174</v>
      </c>
      <c r="F3245" s="141" t="s">
        <v>4551</v>
      </c>
      <c r="I3245" s="142"/>
      <c r="L3245" s="32"/>
      <c r="M3245" s="143"/>
      <c r="T3245" s="53"/>
      <c r="AT3245" s="17" t="s">
        <v>174</v>
      </c>
      <c r="AU3245" s="17" t="s">
        <v>84</v>
      </c>
    </row>
    <row r="3246" spans="2:65" s="12" customFormat="1" ht="20.399999999999999">
      <c r="B3246" s="144"/>
      <c r="D3246" s="145" t="s">
        <v>176</v>
      </c>
      <c r="E3246" s="146" t="s">
        <v>19</v>
      </c>
      <c r="F3246" s="147" t="s">
        <v>1021</v>
      </c>
      <c r="H3246" s="146" t="s">
        <v>19</v>
      </c>
      <c r="I3246" s="148"/>
      <c r="L3246" s="144"/>
      <c r="M3246" s="149"/>
      <c r="T3246" s="150"/>
      <c r="AT3246" s="146" t="s">
        <v>176</v>
      </c>
      <c r="AU3246" s="146" t="s">
        <v>84</v>
      </c>
      <c r="AV3246" s="12" t="s">
        <v>14</v>
      </c>
      <c r="AW3246" s="12" t="s">
        <v>37</v>
      </c>
      <c r="AX3246" s="12" t="s">
        <v>75</v>
      </c>
      <c r="AY3246" s="146" t="s">
        <v>165</v>
      </c>
    </row>
    <row r="3247" spans="2:65" s="13" customFormat="1">
      <c r="B3247" s="151"/>
      <c r="D3247" s="145" t="s">
        <v>176</v>
      </c>
      <c r="E3247" s="152" t="s">
        <v>19</v>
      </c>
      <c r="F3247" s="153" t="s">
        <v>1022</v>
      </c>
      <c r="H3247" s="154">
        <v>5.0209999999999999</v>
      </c>
      <c r="I3247" s="155"/>
      <c r="L3247" s="151"/>
      <c r="M3247" s="156"/>
      <c r="T3247" s="157"/>
      <c r="AT3247" s="152" t="s">
        <v>176</v>
      </c>
      <c r="AU3247" s="152" t="s">
        <v>84</v>
      </c>
      <c r="AV3247" s="13" t="s">
        <v>84</v>
      </c>
      <c r="AW3247" s="13" t="s">
        <v>37</v>
      </c>
      <c r="AX3247" s="13" t="s">
        <v>75</v>
      </c>
      <c r="AY3247" s="152" t="s">
        <v>165</v>
      </c>
    </row>
    <row r="3248" spans="2:65" s="12" customFormat="1">
      <c r="B3248" s="144"/>
      <c r="D3248" s="145" t="s">
        <v>176</v>
      </c>
      <c r="E3248" s="146" t="s">
        <v>19</v>
      </c>
      <c r="F3248" s="147" t="s">
        <v>4552</v>
      </c>
      <c r="H3248" s="146" t="s">
        <v>19</v>
      </c>
      <c r="I3248" s="148"/>
      <c r="L3248" s="144"/>
      <c r="M3248" s="149"/>
      <c r="T3248" s="150"/>
      <c r="AT3248" s="146" t="s">
        <v>176</v>
      </c>
      <c r="AU3248" s="146" t="s">
        <v>84</v>
      </c>
      <c r="AV3248" s="12" t="s">
        <v>14</v>
      </c>
      <c r="AW3248" s="12" t="s">
        <v>37</v>
      </c>
      <c r="AX3248" s="12" t="s">
        <v>75</v>
      </c>
      <c r="AY3248" s="146" t="s">
        <v>165</v>
      </c>
    </row>
    <row r="3249" spans="2:51" s="13" customFormat="1">
      <c r="B3249" s="151"/>
      <c r="D3249" s="145" t="s">
        <v>176</v>
      </c>
      <c r="E3249" s="152" t="s">
        <v>19</v>
      </c>
      <c r="F3249" s="153" t="s">
        <v>4553</v>
      </c>
      <c r="H3249" s="154">
        <v>67.347999999999999</v>
      </c>
      <c r="I3249" s="155"/>
      <c r="L3249" s="151"/>
      <c r="M3249" s="156"/>
      <c r="T3249" s="157"/>
      <c r="AT3249" s="152" t="s">
        <v>176</v>
      </c>
      <c r="AU3249" s="152" t="s">
        <v>84</v>
      </c>
      <c r="AV3249" s="13" t="s">
        <v>84</v>
      </c>
      <c r="AW3249" s="13" t="s">
        <v>37</v>
      </c>
      <c r="AX3249" s="13" t="s">
        <v>75</v>
      </c>
      <c r="AY3249" s="152" t="s">
        <v>165</v>
      </c>
    </row>
    <row r="3250" spans="2:51" s="12" customFormat="1">
      <c r="B3250" s="144"/>
      <c r="D3250" s="145" t="s">
        <v>176</v>
      </c>
      <c r="E3250" s="146" t="s">
        <v>19</v>
      </c>
      <c r="F3250" s="147" t="s">
        <v>1038</v>
      </c>
      <c r="H3250" s="146" t="s">
        <v>19</v>
      </c>
      <c r="I3250" s="148"/>
      <c r="L3250" s="144"/>
      <c r="M3250" s="149"/>
      <c r="T3250" s="150"/>
      <c r="AT3250" s="146" t="s">
        <v>176</v>
      </c>
      <c r="AU3250" s="146" t="s">
        <v>84</v>
      </c>
      <c r="AV3250" s="12" t="s">
        <v>14</v>
      </c>
      <c r="AW3250" s="12" t="s">
        <v>37</v>
      </c>
      <c r="AX3250" s="12" t="s">
        <v>75</v>
      </c>
      <c r="AY3250" s="146" t="s">
        <v>165</v>
      </c>
    </row>
    <row r="3251" spans="2:51" s="13" customFormat="1">
      <c r="B3251" s="151"/>
      <c r="D3251" s="145" t="s">
        <v>176</v>
      </c>
      <c r="E3251" s="152" t="s">
        <v>19</v>
      </c>
      <c r="F3251" s="153" t="s">
        <v>4554</v>
      </c>
      <c r="H3251" s="154">
        <v>93.692999999999998</v>
      </c>
      <c r="I3251" s="155"/>
      <c r="L3251" s="151"/>
      <c r="M3251" s="156"/>
      <c r="T3251" s="157"/>
      <c r="AT3251" s="152" t="s">
        <v>176</v>
      </c>
      <c r="AU3251" s="152" t="s">
        <v>84</v>
      </c>
      <c r="AV3251" s="13" t="s">
        <v>84</v>
      </c>
      <c r="AW3251" s="13" t="s">
        <v>37</v>
      </c>
      <c r="AX3251" s="13" t="s">
        <v>75</v>
      </c>
      <c r="AY3251" s="152" t="s">
        <v>165</v>
      </c>
    </row>
    <row r="3252" spans="2:51" s="12" customFormat="1">
      <c r="B3252" s="144"/>
      <c r="D3252" s="145" t="s">
        <v>176</v>
      </c>
      <c r="E3252" s="146" t="s">
        <v>19</v>
      </c>
      <c r="F3252" s="147" t="s">
        <v>1023</v>
      </c>
      <c r="H3252" s="146" t="s">
        <v>19</v>
      </c>
      <c r="I3252" s="148"/>
      <c r="L3252" s="144"/>
      <c r="M3252" s="149"/>
      <c r="T3252" s="150"/>
      <c r="AT3252" s="146" t="s">
        <v>176</v>
      </c>
      <c r="AU3252" s="146" t="s">
        <v>84</v>
      </c>
      <c r="AV3252" s="12" t="s">
        <v>14</v>
      </c>
      <c r="AW3252" s="12" t="s">
        <v>37</v>
      </c>
      <c r="AX3252" s="12" t="s">
        <v>75</v>
      </c>
      <c r="AY3252" s="146" t="s">
        <v>165</v>
      </c>
    </row>
    <row r="3253" spans="2:51" s="13" customFormat="1">
      <c r="B3253" s="151"/>
      <c r="D3253" s="145" t="s">
        <v>176</v>
      </c>
      <c r="E3253" s="152" t="s">
        <v>19</v>
      </c>
      <c r="F3253" s="153" t="s">
        <v>4555</v>
      </c>
      <c r="H3253" s="154">
        <v>133.07499999999999</v>
      </c>
      <c r="I3253" s="155"/>
      <c r="L3253" s="151"/>
      <c r="M3253" s="156"/>
      <c r="T3253" s="157"/>
      <c r="AT3253" s="152" t="s">
        <v>176</v>
      </c>
      <c r="AU3253" s="152" t="s">
        <v>84</v>
      </c>
      <c r="AV3253" s="13" t="s">
        <v>84</v>
      </c>
      <c r="AW3253" s="13" t="s">
        <v>37</v>
      </c>
      <c r="AX3253" s="13" t="s">
        <v>75</v>
      </c>
      <c r="AY3253" s="152" t="s">
        <v>165</v>
      </c>
    </row>
    <row r="3254" spans="2:51" s="13" customFormat="1">
      <c r="B3254" s="151"/>
      <c r="D3254" s="145" t="s">
        <v>176</v>
      </c>
      <c r="E3254" s="152" t="s">
        <v>19</v>
      </c>
      <c r="F3254" s="153" t="s">
        <v>4556</v>
      </c>
      <c r="H3254" s="154">
        <v>78.295000000000002</v>
      </c>
      <c r="I3254" s="155"/>
      <c r="L3254" s="151"/>
      <c r="M3254" s="156"/>
      <c r="T3254" s="157"/>
      <c r="AT3254" s="152" t="s">
        <v>176</v>
      </c>
      <c r="AU3254" s="152" t="s">
        <v>84</v>
      </c>
      <c r="AV3254" s="13" t="s">
        <v>84</v>
      </c>
      <c r="AW3254" s="13" t="s">
        <v>37</v>
      </c>
      <c r="AX3254" s="13" t="s">
        <v>75</v>
      </c>
      <c r="AY3254" s="152" t="s">
        <v>165</v>
      </c>
    </row>
    <row r="3255" spans="2:51" s="13" customFormat="1">
      <c r="B3255" s="151"/>
      <c r="D3255" s="145" t="s">
        <v>176</v>
      </c>
      <c r="E3255" s="152" t="s">
        <v>19</v>
      </c>
      <c r="F3255" s="153" t="s">
        <v>993</v>
      </c>
      <c r="H3255" s="154">
        <v>142.68</v>
      </c>
      <c r="I3255" s="155"/>
      <c r="L3255" s="151"/>
      <c r="M3255" s="156"/>
      <c r="T3255" s="157"/>
      <c r="AT3255" s="152" t="s">
        <v>176</v>
      </c>
      <c r="AU3255" s="152" t="s">
        <v>84</v>
      </c>
      <c r="AV3255" s="13" t="s">
        <v>84</v>
      </c>
      <c r="AW3255" s="13" t="s">
        <v>37</v>
      </c>
      <c r="AX3255" s="13" t="s">
        <v>75</v>
      </c>
      <c r="AY3255" s="152" t="s">
        <v>165</v>
      </c>
    </row>
    <row r="3256" spans="2:51" s="12" customFormat="1">
      <c r="B3256" s="144"/>
      <c r="D3256" s="145" t="s">
        <v>176</v>
      </c>
      <c r="E3256" s="146" t="s">
        <v>19</v>
      </c>
      <c r="F3256" s="147" t="s">
        <v>999</v>
      </c>
      <c r="H3256" s="146" t="s">
        <v>19</v>
      </c>
      <c r="I3256" s="148"/>
      <c r="L3256" s="144"/>
      <c r="M3256" s="149"/>
      <c r="T3256" s="150"/>
      <c r="AT3256" s="146" t="s">
        <v>176</v>
      </c>
      <c r="AU3256" s="146" t="s">
        <v>84</v>
      </c>
      <c r="AV3256" s="12" t="s">
        <v>14</v>
      </c>
      <c r="AW3256" s="12" t="s">
        <v>37</v>
      </c>
      <c r="AX3256" s="12" t="s">
        <v>75</v>
      </c>
      <c r="AY3256" s="146" t="s">
        <v>165</v>
      </c>
    </row>
    <row r="3257" spans="2:51" s="13" customFormat="1">
      <c r="B3257" s="151"/>
      <c r="D3257" s="145" t="s">
        <v>176</v>
      </c>
      <c r="E3257" s="152" t="s">
        <v>19</v>
      </c>
      <c r="F3257" s="153" t="s">
        <v>1000</v>
      </c>
      <c r="H3257" s="154">
        <v>144.60499999999999</v>
      </c>
      <c r="I3257" s="155"/>
      <c r="L3257" s="151"/>
      <c r="M3257" s="156"/>
      <c r="T3257" s="157"/>
      <c r="AT3257" s="152" t="s">
        <v>176</v>
      </c>
      <c r="AU3257" s="152" t="s">
        <v>84</v>
      </c>
      <c r="AV3257" s="13" t="s">
        <v>84</v>
      </c>
      <c r="AW3257" s="13" t="s">
        <v>37</v>
      </c>
      <c r="AX3257" s="13" t="s">
        <v>75</v>
      </c>
      <c r="AY3257" s="152" t="s">
        <v>165</v>
      </c>
    </row>
    <row r="3258" spans="2:51" s="13" customFormat="1">
      <c r="B3258" s="151"/>
      <c r="D3258" s="145" t="s">
        <v>176</v>
      </c>
      <c r="E3258" s="152" t="s">
        <v>19</v>
      </c>
      <c r="F3258" s="153" t="s">
        <v>1059</v>
      </c>
      <c r="H3258" s="154">
        <v>22.198</v>
      </c>
      <c r="I3258" s="155"/>
      <c r="L3258" s="151"/>
      <c r="M3258" s="156"/>
      <c r="T3258" s="157"/>
      <c r="AT3258" s="152" t="s">
        <v>176</v>
      </c>
      <c r="AU3258" s="152" t="s">
        <v>84</v>
      </c>
      <c r="AV3258" s="13" t="s">
        <v>84</v>
      </c>
      <c r="AW3258" s="13" t="s">
        <v>37</v>
      </c>
      <c r="AX3258" s="13" t="s">
        <v>75</v>
      </c>
      <c r="AY3258" s="152" t="s">
        <v>165</v>
      </c>
    </row>
    <row r="3259" spans="2:51" s="13" customFormat="1" ht="20.399999999999999">
      <c r="B3259" s="151"/>
      <c r="D3259" s="145" t="s">
        <v>176</v>
      </c>
      <c r="E3259" s="152" t="s">
        <v>19</v>
      </c>
      <c r="F3259" s="153" t="s">
        <v>1060</v>
      </c>
      <c r="H3259" s="154">
        <v>51.274000000000001</v>
      </c>
      <c r="I3259" s="155"/>
      <c r="L3259" s="151"/>
      <c r="M3259" s="156"/>
      <c r="T3259" s="157"/>
      <c r="AT3259" s="152" t="s">
        <v>176</v>
      </c>
      <c r="AU3259" s="152" t="s">
        <v>84</v>
      </c>
      <c r="AV3259" s="13" t="s">
        <v>84</v>
      </c>
      <c r="AW3259" s="13" t="s">
        <v>37</v>
      </c>
      <c r="AX3259" s="13" t="s">
        <v>75</v>
      </c>
      <c r="AY3259" s="152" t="s">
        <v>165</v>
      </c>
    </row>
    <row r="3260" spans="2:51" s="12" customFormat="1">
      <c r="B3260" s="144"/>
      <c r="D3260" s="145" t="s">
        <v>176</v>
      </c>
      <c r="E3260" s="146" t="s">
        <v>19</v>
      </c>
      <c r="F3260" s="147" t="s">
        <v>1003</v>
      </c>
      <c r="H3260" s="146" t="s">
        <v>19</v>
      </c>
      <c r="I3260" s="148"/>
      <c r="L3260" s="144"/>
      <c r="M3260" s="149"/>
      <c r="T3260" s="150"/>
      <c r="AT3260" s="146" t="s">
        <v>176</v>
      </c>
      <c r="AU3260" s="146" t="s">
        <v>84</v>
      </c>
      <c r="AV3260" s="12" t="s">
        <v>14</v>
      </c>
      <c r="AW3260" s="12" t="s">
        <v>37</v>
      </c>
      <c r="AX3260" s="12" t="s">
        <v>75</v>
      </c>
      <c r="AY3260" s="146" t="s">
        <v>165</v>
      </c>
    </row>
    <row r="3261" spans="2:51" s="13" customFormat="1">
      <c r="B3261" s="151"/>
      <c r="D3261" s="145" t="s">
        <v>176</v>
      </c>
      <c r="E3261" s="152" t="s">
        <v>19</v>
      </c>
      <c r="F3261" s="153" t="s">
        <v>1004</v>
      </c>
      <c r="H3261" s="154">
        <v>190.03</v>
      </c>
      <c r="I3261" s="155"/>
      <c r="L3261" s="151"/>
      <c r="M3261" s="156"/>
      <c r="T3261" s="157"/>
      <c r="AT3261" s="152" t="s">
        <v>176</v>
      </c>
      <c r="AU3261" s="152" t="s">
        <v>84</v>
      </c>
      <c r="AV3261" s="13" t="s">
        <v>84</v>
      </c>
      <c r="AW3261" s="13" t="s">
        <v>37</v>
      </c>
      <c r="AX3261" s="13" t="s">
        <v>75</v>
      </c>
      <c r="AY3261" s="152" t="s">
        <v>165</v>
      </c>
    </row>
    <row r="3262" spans="2:51" s="12" customFormat="1">
      <c r="B3262" s="144"/>
      <c r="D3262" s="145" t="s">
        <v>176</v>
      </c>
      <c r="E3262" s="146" t="s">
        <v>19</v>
      </c>
      <c r="F3262" s="147" t="s">
        <v>1006</v>
      </c>
      <c r="H3262" s="146" t="s">
        <v>19</v>
      </c>
      <c r="I3262" s="148"/>
      <c r="L3262" s="144"/>
      <c r="M3262" s="149"/>
      <c r="T3262" s="150"/>
      <c r="AT3262" s="146" t="s">
        <v>176</v>
      </c>
      <c r="AU3262" s="146" t="s">
        <v>84</v>
      </c>
      <c r="AV3262" s="12" t="s">
        <v>14</v>
      </c>
      <c r="AW3262" s="12" t="s">
        <v>37</v>
      </c>
      <c r="AX3262" s="12" t="s">
        <v>75</v>
      </c>
      <c r="AY3262" s="146" t="s">
        <v>165</v>
      </c>
    </row>
    <row r="3263" spans="2:51" s="13" customFormat="1">
      <c r="B3263" s="151"/>
      <c r="D3263" s="145" t="s">
        <v>176</v>
      </c>
      <c r="E3263" s="152" t="s">
        <v>19</v>
      </c>
      <c r="F3263" s="153" t="s">
        <v>1007</v>
      </c>
      <c r="H3263" s="154">
        <v>272.041</v>
      </c>
      <c r="I3263" s="155"/>
      <c r="L3263" s="151"/>
      <c r="M3263" s="156"/>
      <c r="T3263" s="157"/>
      <c r="AT3263" s="152" t="s">
        <v>176</v>
      </c>
      <c r="AU3263" s="152" t="s">
        <v>84</v>
      </c>
      <c r="AV3263" s="13" t="s">
        <v>84</v>
      </c>
      <c r="AW3263" s="13" t="s">
        <v>37</v>
      </c>
      <c r="AX3263" s="13" t="s">
        <v>75</v>
      </c>
      <c r="AY3263" s="152" t="s">
        <v>165</v>
      </c>
    </row>
    <row r="3264" spans="2:51" s="12" customFormat="1">
      <c r="B3264" s="144"/>
      <c r="D3264" s="145" t="s">
        <v>176</v>
      </c>
      <c r="E3264" s="146" t="s">
        <v>19</v>
      </c>
      <c r="F3264" s="147" t="s">
        <v>1009</v>
      </c>
      <c r="H3264" s="146" t="s">
        <v>19</v>
      </c>
      <c r="I3264" s="148"/>
      <c r="L3264" s="144"/>
      <c r="M3264" s="149"/>
      <c r="T3264" s="150"/>
      <c r="AT3264" s="146" t="s">
        <v>176</v>
      </c>
      <c r="AU3264" s="146" t="s">
        <v>84</v>
      </c>
      <c r="AV3264" s="12" t="s">
        <v>14</v>
      </c>
      <c r="AW3264" s="12" t="s">
        <v>37</v>
      </c>
      <c r="AX3264" s="12" t="s">
        <v>75</v>
      </c>
      <c r="AY3264" s="146" t="s">
        <v>165</v>
      </c>
    </row>
    <row r="3265" spans="2:65" s="13" customFormat="1">
      <c r="B3265" s="151"/>
      <c r="D3265" s="145" t="s">
        <v>176</v>
      </c>
      <c r="E3265" s="152" t="s">
        <v>19</v>
      </c>
      <c r="F3265" s="153" t="s">
        <v>4557</v>
      </c>
      <c r="H3265" s="154">
        <v>295.495</v>
      </c>
      <c r="I3265" s="155"/>
      <c r="L3265" s="151"/>
      <c r="M3265" s="156"/>
      <c r="T3265" s="157"/>
      <c r="AT3265" s="152" t="s">
        <v>176</v>
      </c>
      <c r="AU3265" s="152" t="s">
        <v>84</v>
      </c>
      <c r="AV3265" s="13" t="s">
        <v>84</v>
      </c>
      <c r="AW3265" s="13" t="s">
        <v>37</v>
      </c>
      <c r="AX3265" s="13" t="s">
        <v>75</v>
      </c>
      <c r="AY3265" s="152" t="s">
        <v>165</v>
      </c>
    </row>
    <row r="3266" spans="2:65" s="12" customFormat="1">
      <c r="B3266" s="144"/>
      <c r="D3266" s="145" t="s">
        <v>176</v>
      </c>
      <c r="E3266" s="146" t="s">
        <v>19</v>
      </c>
      <c r="F3266" s="147" t="s">
        <v>4558</v>
      </c>
      <c r="H3266" s="146" t="s">
        <v>19</v>
      </c>
      <c r="I3266" s="148"/>
      <c r="L3266" s="144"/>
      <c r="M3266" s="149"/>
      <c r="T3266" s="150"/>
      <c r="AT3266" s="146" t="s">
        <v>176</v>
      </c>
      <c r="AU3266" s="146" t="s">
        <v>84</v>
      </c>
      <c r="AV3266" s="12" t="s">
        <v>14</v>
      </c>
      <c r="AW3266" s="12" t="s">
        <v>37</v>
      </c>
      <c r="AX3266" s="12" t="s">
        <v>75</v>
      </c>
      <c r="AY3266" s="146" t="s">
        <v>165</v>
      </c>
    </row>
    <row r="3267" spans="2:65" s="13" customFormat="1">
      <c r="B3267" s="151"/>
      <c r="D3267" s="145" t="s">
        <v>176</v>
      </c>
      <c r="E3267" s="152" t="s">
        <v>19</v>
      </c>
      <c r="F3267" s="153" t="s">
        <v>4559</v>
      </c>
      <c r="H3267" s="154">
        <v>213.3</v>
      </c>
      <c r="I3267" s="155"/>
      <c r="L3267" s="151"/>
      <c r="M3267" s="156"/>
      <c r="T3267" s="157"/>
      <c r="AT3267" s="152" t="s">
        <v>176</v>
      </c>
      <c r="AU3267" s="152" t="s">
        <v>84</v>
      </c>
      <c r="AV3267" s="13" t="s">
        <v>84</v>
      </c>
      <c r="AW3267" s="13" t="s">
        <v>37</v>
      </c>
      <c r="AX3267" s="13" t="s">
        <v>75</v>
      </c>
      <c r="AY3267" s="152" t="s">
        <v>165</v>
      </c>
    </row>
    <row r="3268" spans="2:65" s="12" customFormat="1">
      <c r="B3268" s="144"/>
      <c r="D3268" s="145" t="s">
        <v>176</v>
      </c>
      <c r="E3268" s="146" t="s">
        <v>19</v>
      </c>
      <c r="F3268" s="147" t="s">
        <v>1012</v>
      </c>
      <c r="H3268" s="146" t="s">
        <v>19</v>
      </c>
      <c r="I3268" s="148"/>
      <c r="L3268" s="144"/>
      <c r="M3268" s="149"/>
      <c r="T3268" s="150"/>
      <c r="AT3268" s="146" t="s">
        <v>176</v>
      </c>
      <c r="AU3268" s="146" t="s">
        <v>84</v>
      </c>
      <c r="AV3268" s="12" t="s">
        <v>14</v>
      </c>
      <c r="AW3268" s="12" t="s">
        <v>37</v>
      </c>
      <c r="AX3268" s="12" t="s">
        <v>75</v>
      </c>
      <c r="AY3268" s="146" t="s">
        <v>165</v>
      </c>
    </row>
    <row r="3269" spans="2:65" s="13" customFormat="1">
      <c r="B3269" s="151"/>
      <c r="D3269" s="145" t="s">
        <v>176</v>
      </c>
      <c r="E3269" s="152" t="s">
        <v>19</v>
      </c>
      <c r="F3269" s="153" t="s">
        <v>1061</v>
      </c>
      <c r="H3269" s="154">
        <v>33.299999999999997</v>
      </c>
      <c r="I3269" s="155"/>
      <c r="L3269" s="151"/>
      <c r="M3269" s="156"/>
      <c r="T3269" s="157"/>
      <c r="AT3269" s="152" t="s">
        <v>176</v>
      </c>
      <c r="AU3269" s="152" t="s">
        <v>84</v>
      </c>
      <c r="AV3269" s="13" t="s">
        <v>84</v>
      </c>
      <c r="AW3269" s="13" t="s">
        <v>37</v>
      </c>
      <c r="AX3269" s="13" t="s">
        <v>75</v>
      </c>
      <c r="AY3269" s="152" t="s">
        <v>165</v>
      </c>
    </row>
    <row r="3270" spans="2:65" s="12" customFormat="1">
      <c r="B3270" s="144"/>
      <c r="D3270" s="145" t="s">
        <v>176</v>
      </c>
      <c r="E3270" s="146" t="s">
        <v>19</v>
      </c>
      <c r="F3270" s="147" t="s">
        <v>1014</v>
      </c>
      <c r="H3270" s="146" t="s">
        <v>19</v>
      </c>
      <c r="I3270" s="148"/>
      <c r="L3270" s="144"/>
      <c r="M3270" s="149"/>
      <c r="T3270" s="150"/>
      <c r="AT3270" s="146" t="s">
        <v>176</v>
      </c>
      <c r="AU3270" s="146" t="s">
        <v>84</v>
      </c>
      <c r="AV3270" s="12" t="s">
        <v>14</v>
      </c>
      <c r="AW3270" s="12" t="s">
        <v>37</v>
      </c>
      <c r="AX3270" s="12" t="s">
        <v>75</v>
      </c>
      <c r="AY3270" s="146" t="s">
        <v>165</v>
      </c>
    </row>
    <row r="3271" spans="2:65" s="13" customFormat="1">
      <c r="B3271" s="151"/>
      <c r="D3271" s="145" t="s">
        <v>176</v>
      </c>
      <c r="E3271" s="152" t="s">
        <v>19</v>
      </c>
      <c r="F3271" s="153" t="s">
        <v>1062</v>
      </c>
      <c r="H3271" s="154">
        <v>6.57</v>
      </c>
      <c r="I3271" s="155"/>
      <c r="L3271" s="151"/>
      <c r="M3271" s="156"/>
      <c r="T3271" s="157"/>
      <c r="AT3271" s="152" t="s">
        <v>176</v>
      </c>
      <c r="AU3271" s="152" t="s">
        <v>84</v>
      </c>
      <c r="AV3271" s="13" t="s">
        <v>84</v>
      </c>
      <c r="AW3271" s="13" t="s">
        <v>37</v>
      </c>
      <c r="AX3271" s="13" t="s">
        <v>75</v>
      </c>
      <c r="AY3271" s="152" t="s">
        <v>165</v>
      </c>
    </row>
    <row r="3272" spans="2:65" s="14" customFormat="1">
      <c r="B3272" s="158"/>
      <c r="D3272" s="145" t="s">
        <v>176</v>
      </c>
      <c r="E3272" s="159" t="s">
        <v>19</v>
      </c>
      <c r="F3272" s="160" t="s">
        <v>179</v>
      </c>
      <c r="H3272" s="161">
        <v>1748.925</v>
      </c>
      <c r="I3272" s="162"/>
      <c r="L3272" s="158"/>
      <c r="M3272" s="163"/>
      <c r="T3272" s="164"/>
      <c r="AT3272" s="159" t="s">
        <v>176</v>
      </c>
      <c r="AU3272" s="159" t="s">
        <v>84</v>
      </c>
      <c r="AV3272" s="14" t="s">
        <v>172</v>
      </c>
      <c r="AW3272" s="14" t="s">
        <v>37</v>
      </c>
      <c r="AX3272" s="14" t="s">
        <v>14</v>
      </c>
      <c r="AY3272" s="159" t="s">
        <v>165</v>
      </c>
    </row>
    <row r="3273" spans="2:65" s="11" customFormat="1" ht="22.95" customHeight="1">
      <c r="B3273" s="115"/>
      <c r="D3273" s="116" t="s">
        <v>74</v>
      </c>
      <c r="E3273" s="125" t="s">
        <v>4358</v>
      </c>
      <c r="F3273" s="125" t="s">
        <v>4560</v>
      </c>
      <c r="I3273" s="118"/>
      <c r="J3273" s="126">
        <f>BK3273</f>
        <v>0</v>
      </c>
      <c r="L3273" s="115"/>
      <c r="M3273" s="120"/>
      <c r="P3273" s="121">
        <f>SUM(P3274:P3289)</f>
        <v>0</v>
      </c>
      <c r="R3273" s="121">
        <f>SUM(R3274:R3289)</f>
        <v>8.182E-3</v>
      </c>
      <c r="T3273" s="122">
        <f>SUM(T3274:T3289)</f>
        <v>0</v>
      </c>
      <c r="AR3273" s="116" t="s">
        <v>84</v>
      </c>
      <c r="AT3273" s="123" t="s">
        <v>74</v>
      </c>
      <c r="AU3273" s="123" t="s">
        <v>14</v>
      </c>
      <c r="AY3273" s="116" t="s">
        <v>165</v>
      </c>
      <c r="BK3273" s="124">
        <f>SUM(BK3274:BK3289)</f>
        <v>0</v>
      </c>
    </row>
    <row r="3274" spans="2:65" s="1" customFormat="1" ht="44.25" customHeight="1">
      <c r="B3274" s="32"/>
      <c r="C3274" s="127" t="s">
        <v>4561</v>
      </c>
      <c r="D3274" s="127" t="s">
        <v>167</v>
      </c>
      <c r="E3274" s="128" t="s">
        <v>4562</v>
      </c>
      <c r="F3274" s="129" t="s">
        <v>4563</v>
      </c>
      <c r="G3274" s="130" t="s">
        <v>182</v>
      </c>
      <c r="H3274" s="131">
        <v>12</v>
      </c>
      <c r="I3274" s="132"/>
      <c r="J3274" s="133">
        <f>ROUND(I3274*H3274,2)</f>
        <v>0</v>
      </c>
      <c r="K3274" s="129" t="s">
        <v>171</v>
      </c>
      <c r="L3274" s="32"/>
      <c r="M3274" s="134" t="s">
        <v>19</v>
      </c>
      <c r="N3274" s="135" t="s">
        <v>46</v>
      </c>
      <c r="P3274" s="136">
        <f>O3274*H3274</f>
        <v>0</v>
      </c>
      <c r="Q3274" s="136">
        <v>0</v>
      </c>
      <c r="R3274" s="136">
        <f>Q3274*H3274</f>
        <v>0</v>
      </c>
      <c r="S3274" s="136">
        <v>0</v>
      </c>
      <c r="T3274" s="137">
        <f>S3274*H3274</f>
        <v>0</v>
      </c>
      <c r="AR3274" s="138" t="s">
        <v>277</v>
      </c>
      <c r="AT3274" s="138" t="s">
        <v>167</v>
      </c>
      <c r="AU3274" s="138" t="s">
        <v>84</v>
      </c>
      <c r="AY3274" s="17" t="s">
        <v>165</v>
      </c>
      <c r="BE3274" s="139">
        <f>IF(N3274="základní",J3274,0)</f>
        <v>0</v>
      </c>
      <c r="BF3274" s="139">
        <f>IF(N3274="snížená",J3274,0)</f>
        <v>0</v>
      </c>
      <c r="BG3274" s="139">
        <f>IF(N3274="zákl. přenesená",J3274,0)</f>
        <v>0</v>
      </c>
      <c r="BH3274" s="139">
        <f>IF(N3274="sníž. přenesená",J3274,0)</f>
        <v>0</v>
      </c>
      <c r="BI3274" s="139">
        <f>IF(N3274="nulová",J3274,0)</f>
        <v>0</v>
      </c>
      <c r="BJ3274" s="17" t="s">
        <v>14</v>
      </c>
      <c r="BK3274" s="139">
        <f>ROUND(I3274*H3274,2)</f>
        <v>0</v>
      </c>
      <c r="BL3274" s="17" t="s">
        <v>277</v>
      </c>
      <c r="BM3274" s="138" t="s">
        <v>4564</v>
      </c>
    </row>
    <row r="3275" spans="2:65" s="1" customFormat="1">
      <c r="B3275" s="32"/>
      <c r="D3275" s="140" t="s">
        <v>174</v>
      </c>
      <c r="F3275" s="141" t="s">
        <v>4565</v>
      </c>
      <c r="I3275" s="142"/>
      <c r="L3275" s="32"/>
      <c r="M3275" s="143"/>
      <c r="T3275" s="53"/>
      <c r="AT3275" s="17" t="s">
        <v>174</v>
      </c>
      <c r="AU3275" s="17" t="s">
        <v>84</v>
      </c>
    </row>
    <row r="3276" spans="2:65" s="12" customFormat="1">
      <c r="B3276" s="144"/>
      <c r="D3276" s="145" t="s">
        <v>176</v>
      </c>
      <c r="E3276" s="146" t="s">
        <v>19</v>
      </c>
      <c r="F3276" s="147" t="s">
        <v>4566</v>
      </c>
      <c r="H3276" s="146" t="s">
        <v>19</v>
      </c>
      <c r="I3276" s="148"/>
      <c r="L3276" s="144"/>
      <c r="M3276" s="149"/>
      <c r="T3276" s="150"/>
      <c r="AT3276" s="146" t="s">
        <v>176</v>
      </c>
      <c r="AU3276" s="146" t="s">
        <v>84</v>
      </c>
      <c r="AV3276" s="12" t="s">
        <v>14</v>
      </c>
      <c r="AW3276" s="12" t="s">
        <v>37</v>
      </c>
      <c r="AX3276" s="12" t="s">
        <v>75</v>
      </c>
      <c r="AY3276" s="146" t="s">
        <v>165</v>
      </c>
    </row>
    <row r="3277" spans="2:65" s="13" customFormat="1">
      <c r="B3277" s="151"/>
      <c r="D3277" s="145" t="s">
        <v>176</v>
      </c>
      <c r="E3277" s="152" t="s">
        <v>19</v>
      </c>
      <c r="F3277" s="153" t="s">
        <v>1604</v>
      </c>
      <c r="H3277" s="154">
        <v>12</v>
      </c>
      <c r="I3277" s="155"/>
      <c r="L3277" s="151"/>
      <c r="M3277" s="156"/>
      <c r="T3277" s="157"/>
      <c r="AT3277" s="152" t="s">
        <v>176</v>
      </c>
      <c r="AU3277" s="152" t="s">
        <v>84</v>
      </c>
      <c r="AV3277" s="13" t="s">
        <v>84</v>
      </c>
      <c r="AW3277" s="13" t="s">
        <v>37</v>
      </c>
      <c r="AX3277" s="13" t="s">
        <v>75</v>
      </c>
      <c r="AY3277" s="152" t="s">
        <v>165</v>
      </c>
    </row>
    <row r="3278" spans="2:65" s="14" customFormat="1">
      <c r="B3278" s="158"/>
      <c r="D3278" s="145" t="s">
        <v>176</v>
      </c>
      <c r="E3278" s="159" t="s">
        <v>19</v>
      </c>
      <c r="F3278" s="160" t="s">
        <v>179</v>
      </c>
      <c r="H3278" s="161">
        <v>12</v>
      </c>
      <c r="I3278" s="162"/>
      <c r="L3278" s="158"/>
      <c r="M3278" s="163"/>
      <c r="T3278" s="164"/>
      <c r="AT3278" s="159" t="s">
        <v>176</v>
      </c>
      <c r="AU3278" s="159" t="s">
        <v>84</v>
      </c>
      <c r="AV3278" s="14" t="s">
        <v>172</v>
      </c>
      <c r="AW3278" s="14" t="s">
        <v>37</v>
      </c>
      <c r="AX3278" s="14" t="s">
        <v>14</v>
      </c>
      <c r="AY3278" s="159" t="s">
        <v>165</v>
      </c>
    </row>
    <row r="3279" spans="2:65" s="1" customFormat="1" ht="24.15" customHeight="1">
      <c r="B3279" s="32"/>
      <c r="C3279" s="165" t="s">
        <v>4567</v>
      </c>
      <c r="D3279" s="165" t="s">
        <v>349</v>
      </c>
      <c r="E3279" s="166" t="s">
        <v>4568</v>
      </c>
      <c r="F3279" s="167" t="s">
        <v>4569</v>
      </c>
      <c r="G3279" s="168" t="s">
        <v>170</v>
      </c>
      <c r="H3279" s="169">
        <v>6.694</v>
      </c>
      <c r="I3279" s="170"/>
      <c r="J3279" s="171">
        <f>ROUND(I3279*H3279,2)</f>
        <v>0</v>
      </c>
      <c r="K3279" s="167" t="s">
        <v>171</v>
      </c>
      <c r="L3279" s="172"/>
      <c r="M3279" s="173" t="s">
        <v>19</v>
      </c>
      <c r="N3279" s="174" t="s">
        <v>46</v>
      </c>
      <c r="P3279" s="136">
        <f>O3279*H3279</f>
        <v>0</v>
      </c>
      <c r="Q3279" s="136">
        <v>1E-3</v>
      </c>
      <c r="R3279" s="136">
        <f>Q3279*H3279</f>
        <v>6.6940000000000003E-3</v>
      </c>
      <c r="S3279" s="136">
        <v>0</v>
      </c>
      <c r="T3279" s="137">
        <f>S3279*H3279</f>
        <v>0</v>
      </c>
      <c r="AR3279" s="138" t="s">
        <v>380</v>
      </c>
      <c r="AT3279" s="138" t="s">
        <v>349</v>
      </c>
      <c r="AU3279" s="138" t="s">
        <v>84</v>
      </c>
      <c r="AY3279" s="17" t="s">
        <v>165</v>
      </c>
      <c r="BE3279" s="139">
        <f>IF(N3279="základní",J3279,0)</f>
        <v>0</v>
      </c>
      <c r="BF3279" s="139">
        <f>IF(N3279="snížená",J3279,0)</f>
        <v>0</v>
      </c>
      <c r="BG3279" s="139">
        <f>IF(N3279="zákl. přenesená",J3279,0)</f>
        <v>0</v>
      </c>
      <c r="BH3279" s="139">
        <f>IF(N3279="sníž. přenesená",J3279,0)</f>
        <v>0</v>
      </c>
      <c r="BI3279" s="139">
        <f>IF(N3279="nulová",J3279,0)</f>
        <v>0</v>
      </c>
      <c r="BJ3279" s="17" t="s">
        <v>14</v>
      </c>
      <c r="BK3279" s="139">
        <f>ROUND(I3279*H3279,2)</f>
        <v>0</v>
      </c>
      <c r="BL3279" s="17" t="s">
        <v>277</v>
      </c>
      <c r="BM3279" s="138" t="s">
        <v>4570</v>
      </c>
    </row>
    <row r="3280" spans="2:65" s="12" customFormat="1">
      <c r="B3280" s="144"/>
      <c r="D3280" s="145" t="s">
        <v>176</v>
      </c>
      <c r="E3280" s="146" t="s">
        <v>19</v>
      </c>
      <c r="F3280" s="147" t="s">
        <v>4566</v>
      </c>
      <c r="H3280" s="146" t="s">
        <v>19</v>
      </c>
      <c r="I3280" s="148"/>
      <c r="L3280" s="144"/>
      <c r="M3280" s="149"/>
      <c r="T3280" s="150"/>
      <c r="AT3280" s="146" t="s">
        <v>176</v>
      </c>
      <c r="AU3280" s="146" t="s">
        <v>84</v>
      </c>
      <c r="AV3280" s="12" t="s">
        <v>14</v>
      </c>
      <c r="AW3280" s="12" t="s">
        <v>37</v>
      </c>
      <c r="AX3280" s="12" t="s">
        <v>75</v>
      </c>
      <c r="AY3280" s="146" t="s">
        <v>165</v>
      </c>
    </row>
    <row r="3281" spans="2:65" s="13" customFormat="1">
      <c r="B3281" s="151"/>
      <c r="D3281" s="145" t="s">
        <v>176</v>
      </c>
      <c r="E3281" s="152" t="s">
        <v>19</v>
      </c>
      <c r="F3281" s="153" t="s">
        <v>4149</v>
      </c>
      <c r="H3281" s="154">
        <v>6.375</v>
      </c>
      <c r="I3281" s="155"/>
      <c r="L3281" s="151"/>
      <c r="M3281" s="156"/>
      <c r="T3281" s="157"/>
      <c r="AT3281" s="152" t="s">
        <v>176</v>
      </c>
      <c r="AU3281" s="152" t="s">
        <v>84</v>
      </c>
      <c r="AV3281" s="13" t="s">
        <v>84</v>
      </c>
      <c r="AW3281" s="13" t="s">
        <v>37</v>
      </c>
      <c r="AX3281" s="13" t="s">
        <v>75</v>
      </c>
      <c r="AY3281" s="152" t="s">
        <v>165</v>
      </c>
    </row>
    <row r="3282" spans="2:65" s="14" customFormat="1">
      <c r="B3282" s="158"/>
      <c r="D3282" s="145" t="s">
        <v>176</v>
      </c>
      <c r="E3282" s="159" t="s">
        <v>19</v>
      </c>
      <c r="F3282" s="160" t="s">
        <v>179</v>
      </c>
      <c r="H3282" s="161">
        <v>6.375</v>
      </c>
      <c r="I3282" s="162"/>
      <c r="L3282" s="158"/>
      <c r="M3282" s="163"/>
      <c r="T3282" s="164"/>
      <c r="AT3282" s="159" t="s">
        <v>176</v>
      </c>
      <c r="AU3282" s="159" t="s">
        <v>84</v>
      </c>
      <c r="AV3282" s="14" t="s">
        <v>172</v>
      </c>
      <c r="AW3282" s="14" t="s">
        <v>37</v>
      </c>
      <c r="AX3282" s="14" t="s">
        <v>14</v>
      </c>
      <c r="AY3282" s="159" t="s">
        <v>165</v>
      </c>
    </row>
    <row r="3283" spans="2:65" s="13" customFormat="1">
      <c r="B3283" s="151"/>
      <c r="D3283" s="145" t="s">
        <v>176</v>
      </c>
      <c r="F3283" s="153" t="s">
        <v>4571</v>
      </c>
      <c r="H3283" s="154">
        <v>6.694</v>
      </c>
      <c r="I3283" s="155"/>
      <c r="L3283" s="151"/>
      <c r="M3283" s="156"/>
      <c r="T3283" s="157"/>
      <c r="AT3283" s="152" t="s">
        <v>176</v>
      </c>
      <c r="AU3283" s="152" t="s">
        <v>84</v>
      </c>
      <c r="AV3283" s="13" t="s">
        <v>84</v>
      </c>
      <c r="AW3283" s="13" t="s">
        <v>4</v>
      </c>
      <c r="AX3283" s="13" t="s">
        <v>14</v>
      </c>
      <c r="AY3283" s="152" t="s">
        <v>165</v>
      </c>
    </row>
    <row r="3284" spans="2:65" s="1" customFormat="1" ht="24.15" customHeight="1">
      <c r="B3284" s="32"/>
      <c r="C3284" s="165" t="s">
        <v>4572</v>
      </c>
      <c r="D3284" s="165" t="s">
        <v>349</v>
      </c>
      <c r="E3284" s="166" t="s">
        <v>4573</v>
      </c>
      <c r="F3284" s="167" t="s">
        <v>4574</v>
      </c>
      <c r="G3284" s="168" t="s">
        <v>170</v>
      </c>
      <c r="H3284" s="169">
        <v>1.488</v>
      </c>
      <c r="I3284" s="170"/>
      <c r="J3284" s="171">
        <f>ROUND(I3284*H3284,2)</f>
        <v>0</v>
      </c>
      <c r="K3284" s="167" t="s">
        <v>171</v>
      </c>
      <c r="L3284" s="172"/>
      <c r="M3284" s="173" t="s">
        <v>19</v>
      </c>
      <c r="N3284" s="174" t="s">
        <v>46</v>
      </c>
      <c r="P3284" s="136">
        <f>O3284*H3284</f>
        <v>0</v>
      </c>
      <c r="Q3284" s="136">
        <v>1E-3</v>
      </c>
      <c r="R3284" s="136">
        <f>Q3284*H3284</f>
        <v>1.488E-3</v>
      </c>
      <c r="S3284" s="136">
        <v>0</v>
      </c>
      <c r="T3284" s="137">
        <f>S3284*H3284</f>
        <v>0</v>
      </c>
      <c r="AR3284" s="138" t="s">
        <v>380</v>
      </c>
      <c r="AT3284" s="138" t="s">
        <v>349</v>
      </c>
      <c r="AU3284" s="138" t="s">
        <v>84</v>
      </c>
      <c r="AY3284" s="17" t="s">
        <v>165</v>
      </c>
      <c r="BE3284" s="139">
        <f>IF(N3284="základní",J3284,0)</f>
        <v>0</v>
      </c>
      <c r="BF3284" s="139">
        <f>IF(N3284="snížená",J3284,0)</f>
        <v>0</v>
      </c>
      <c r="BG3284" s="139">
        <f>IF(N3284="zákl. přenesená",J3284,0)</f>
        <v>0</v>
      </c>
      <c r="BH3284" s="139">
        <f>IF(N3284="sníž. přenesená",J3284,0)</f>
        <v>0</v>
      </c>
      <c r="BI3284" s="139">
        <f>IF(N3284="nulová",J3284,0)</f>
        <v>0</v>
      </c>
      <c r="BJ3284" s="17" t="s">
        <v>14</v>
      </c>
      <c r="BK3284" s="139">
        <f>ROUND(I3284*H3284,2)</f>
        <v>0</v>
      </c>
      <c r="BL3284" s="17" t="s">
        <v>277</v>
      </c>
      <c r="BM3284" s="138" t="s">
        <v>4575</v>
      </c>
    </row>
    <row r="3285" spans="2:65" s="12" customFormat="1">
      <c r="B3285" s="144"/>
      <c r="D3285" s="145" t="s">
        <v>176</v>
      </c>
      <c r="E3285" s="146" t="s">
        <v>19</v>
      </c>
      <c r="F3285" s="147" t="s">
        <v>4566</v>
      </c>
      <c r="H3285" s="146" t="s">
        <v>19</v>
      </c>
      <c r="I3285" s="148"/>
      <c r="L3285" s="144"/>
      <c r="M3285" s="149"/>
      <c r="T3285" s="150"/>
      <c r="AT3285" s="146" t="s">
        <v>176</v>
      </c>
      <c r="AU3285" s="146" t="s">
        <v>84</v>
      </c>
      <c r="AV3285" s="12" t="s">
        <v>14</v>
      </c>
      <c r="AW3285" s="12" t="s">
        <v>37</v>
      </c>
      <c r="AX3285" s="12" t="s">
        <v>75</v>
      </c>
      <c r="AY3285" s="146" t="s">
        <v>165</v>
      </c>
    </row>
    <row r="3286" spans="2:65" s="13" customFormat="1">
      <c r="B3286" s="151"/>
      <c r="D3286" s="145" t="s">
        <v>176</v>
      </c>
      <c r="E3286" s="152" t="s">
        <v>19</v>
      </c>
      <c r="F3286" s="153" t="s">
        <v>4576</v>
      </c>
      <c r="H3286" s="154">
        <v>1.488</v>
      </c>
      <c r="I3286" s="155"/>
      <c r="L3286" s="151"/>
      <c r="M3286" s="156"/>
      <c r="T3286" s="157"/>
      <c r="AT3286" s="152" t="s">
        <v>176</v>
      </c>
      <c r="AU3286" s="152" t="s">
        <v>84</v>
      </c>
      <c r="AV3286" s="13" t="s">
        <v>84</v>
      </c>
      <c r="AW3286" s="13" t="s">
        <v>37</v>
      </c>
      <c r="AX3286" s="13" t="s">
        <v>75</v>
      </c>
      <c r="AY3286" s="152" t="s">
        <v>165</v>
      </c>
    </row>
    <row r="3287" spans="2:65" s="14" customFormat="1">
      <c r="B3287" s="158"/>
      <c r="D3287" s="145" t="s">
        <v>176</v>
      </c>
      <c r="E3287" s="159" t="s">
        <v>19</v>
      </c>
      <c r="F3287" s="160" t="s">
        <v>179</v>
      </c>
      <c r="H3287" s="161">
        <v>1.488</v>
      </c>
      <c r="I3287" s="162"/>
      <c r="L3287" s="158"/>
      <c r="M3287" s="163"/>
      <c r="T3287" s="164"/>
      <c r="AT3287" s="159" t="s">
        <v>176</v>
      </c>
      <c r="AU3287" s="159" t="s">
        <v>84</v>
      </c>
      <c r="AV3287" s="14" t="s">
        <v>172</v>
      </c>
      <c r="AW3287" s="14" t="s">
        <v>37</v>
      </c>
      <c r="AX3287" s="14" t="s">
        <v>14</v>
      </c>
      <c r="AY3287" s="159" t="s">
        <v>165</v>
      </c>
    </row>
    <row r="3288" spans="2:65" s="1" customFormat="1" ht="49.2" customHeight="1">
      <c r="B3288" s="32"/>
      <c r="C3288" s="127" t="s">
        <v>4577</v>
      </c>
      <c r="D3288" s="127" t="s">
        <v>167</v>
      </c>
      <c r="E3288" s="128" t="s">
        <v>4578</v>
      </c>
      <c r="F3288" s="129" t="s">
        <v>4579</v>
      </c>
      <c r="G3288" s="130" t="s">
        <v>307</v>
      </c>
      <c r="H3288" s="131">
        <v>8.0000000000000002E-3</v>
      </c>
      <c r="I3288" s="132"/>
      <c r="J3288" s="133">
        <f>ROUND(I3288*H3288,2)</f>
        <v>0</v>
      </c>
      <c r="K3288" s="129" t="s">
        <v>171</v>
      </c>
      <c r="L3288" s="32"/>
      <c r="M3288" s="134" t="s">
        <v>19</v>
      </c>
      <c r="N3288" s="135" t="s">
        <v>46</v>
      </c>
      <c r="P3288" s="136">
        <f>O3288*H3288</f>
        <v>0</v>
      </c>
      <c r="Q3288" s="136">
        <v>0</v>
      </c>
      <c r="R3288" s="136">
        <f>Q3288*H3288</f>
        <v>0</v>
      </c>
      <c r="S3288" s="136">
        <v>0</v>
      </c>
      <c r="T3288" s="137">
        <f>S3288*H3288</f>
        <v>0</v>
      </c>
      <c r="AR3288" s="138" t="s">
        <v>277</v>
      </c>
      <c r="AT3288" s="138" t="s">
        <v>167</v>
      </c>
      <c r="AU3288" s="138" t="s">
        <v>84</v>
      </c>
      <c r="AY3288" s="17" t="s">
        <v>165</v>
      </c>
      <c r="BE3288" s="139">
        <f>IF(N3288="základní",J3288,0)</f>
        <v>0</v>
      </c>
      <c r="BF3288" s="139">
        <f>IF(N3288="snížená",J3288,0)</f>
        <v>0</v>
      </c>
      <c r="BG3288" s="139">
        <f>IF(N3288="zákl. přenesená",J3288,0)</f>
        <v>0</v>
      </c>
      <c r="BH3288" s="139">
        <f>IF(N3288="sníž. přenesená",J3288,0)</f>
        <v>0</v>
      </c>
      <c r="BI3288" s="139">
        <f>IF(N3288="nulová",J3288,0)</f>
        <v>0</v>
      </c>
      <c r="BJ3288" s="17" t="s">
        <v>14</v>
      </c>
      <c r="BK3288" s="139">
        <f>ROUND(I3288*H3288,2)</f>
        <v>0</v>
      </c>
      <c r="BL3288" s="17" t="s">
        <v>277</v>
      </c>
      <c r="BM3288" s="138" t="s">
        <v>4580</v>
      </c>
    </row>
    <row r="3289" spans="2:65" s="1" customFormat="1">
      <c r="B3289" s="32"/>
      <c r="D3289" s="140" t="s">
        <v>174</v>
      </c>
      <c r="F3289" s="141" t="s">
        <v>4581</v>
      </c>
      <c r="I3289" s="142"/>
      <c r="L3289" s="32"/>
      <c r="M3289" s="143"/>
      <c r="T3289" s="53"/>
      <c r="AT3289" s="17" t="s">
        <v>174</v>
      </c>
      <c r="AU3289" s="17" t="s">
        <v>84</v>
      </c>
    </row>
    <row r="3290" spans="2:65" s="11" customFormat="1" ht="22.95" customHeight="1">
      <c r="B3290" s="115"/>
      <c r="D3290" s="116" t="s">
        <v>74</v>
      </c>
      <c r="E3290" s="125" t="s">
        <v>4377</v>
      </c>
      <c r="F3290" s="125" t="s">
        <v>4582</v>
      </c>
      <c r="I3290" s="118"/>
      <c r="J3290" s="126">
        <f>BK3290</f>
        <v>0</v>
      </c>
      <c r="L3290" s="115"/>
      <c r="M3290" s="120"/>
      <c r="P3290" s="121">
        <f>SUM(P3291:P3318)</f>
        <v>0</v>
      </c>
      <c r="R3290" s="121">
        <f>SUM(R3291:R3318)</f>
        <v>0.44217148000000001</v>
      </c>
      <c r="T3290" s="122">
        <f>SUM(T3291:T3318)</f>
        <v>0</v>
      </c>
      <c r="AR3290" s="116" t="s">
        <v>84</v>
      </c>
      <c r="AT3290" s="123" t="s">
        <v>74</v>
      </c>
      <c r="AU3290" s="123" t="s">
        <v>14</v>
      </c>
      <c r="AY3290" s="116" t="s">
        <v>165</v>
      </c>
      <c r="BK3290" s="124">
        <f>SUM(BK3291:BK3318)</f>
        <v>0</v>
      </c>
    </row>
    <row r="3291" spans="2:65" s="1" customFormat="1" ht="37.950000000000003" customHeight="1">
      <c r="B3291" s="32"/>
      <c r="C3291" s="127" t="s">
        <v>4583</v>
      </c>
      <c r="D3291" s="127" t="s">
        <v>167</v>
      </c>
      <c r="E3291" s="128" t="s">
        <v>4584</v>
      </c>
      <c r="F3291" s="129" t="s">
        <v>4585</v>
      </c>
      <c r="G3291" s="130" t="s">
        <v>170</v>
      </c>
      <c r="H3291" s="131">
        <v>100.61199999999999</v>
      </c>
      <c r="I3291" s="132"/>
      <c r="J3291" s="133">
        <f>ROUND(I3291*H3291,2)</f>
        <v>0</v>
      </c>
      <c r="K3291" s="129" t="s">
        <v>171</v>
      </c>
      <c r="L3291" s="32"/>
      <c r="M3291" s="134" t="s">
        <v>19</v>
      </c>
      <c r="N3291" s="135" t="s">
        <v>46</v>
      </c>
      <c r="P3291" s="136">
        <f>O3291*H3291</f>
        <v>0</v>
      </c>
      <c r="Q3291" s="136">
        <v>1.6199999999999999E-3</v>
      </c>
      <c r="R3291" s="136">
        <f>Q3291*H3291</f>
        <v>0.16299143999999999</v>
      </c>
      <c r="S3291" s="136">
        <v>0</v>
      </c>
      <c r="T3291" s="137">
        <f>S3291*H3291</f>
        <v>0</v>
      </c>
      <c r="AR3291" s="138" t="s">
        <v>277</v>
      </c>
      <c r="AT3291" s="138" t="s">
        <v>167</v>
      </c>
      <c r="AU3291" s="138" t="s">
        <v>84</v>
      </c>
      <c r="AY3291" s="17" t="s">
        <v>165</v>
      </c>
      <c r="BE3291" s="139">
        <f>IF(N3291="základní",J3291,0)</f>
        <v>0</v>
      </c>
      <c r="BF3291" s="139">
        <f>IF(N3291="snížená",J3291,0)</f>
        <v>0</v>
      </c>
      <c r="BG3291" s="139">
        <f>IF(N3291="zákl. přenesená",J3291,0)</f>
        <v>0</v>
      </c>
      <c r="BH3291" s="139">
        <f>IF(N3291="sníž. přenesená",J3291,0)</f>
        <v>0</v>
      </c>
      <c r="BI3291" s="139">
        <f>IF(N3291="nulová",J3291,0)</f>
        <v>0</v>
      </c>
      <c r="BJ3291" s="17" t="s">
        <v>14</v>
      </c>
      <c r="BK3291" s="139">
        <f>ROUND(I3291*H3291,2)</f>
        <v>0</v>
      </c>
      <c r="BL3291" s="17" t="s">
        <v>277</v>
      </c>
      <c r="BM3291" s="138" t="s">
        <v>4586</v>
      </c>
    </row>
    <row r="3292" spans="2:65" s="1" customFormat="1">
      <c r="B3292" s="32"/>
      <c r="D3292" s="140" t="s">
        <v>174</v>
      </c>
      <c r="F3292" s="141" t="s">
        <v>4587</v>
      </c>
      <c r="I3292" s="142"/>
      <c r="L3292" s="32"/>
      <c r="M3292" s="143"/>
      <c r="T3292" s="53"/>
      <c r="AT3292" s="17" t="s">
        <v>174</v>
      </c>
      <c r="AU3292" s="17" t="s">
        <v>84</v>
      </c>
    </row>
    <row r="3293" spans="2:65" s="12" customFormat="1">
      <c r="B3293" s="144"/>
      <c r="D3293" s="145" t="s">
        <v>176</v>
      </c>
      <c r="E3293" s="146" t="s">
        <v>19</v>
      </c>
      <c r="F3293" s="147" t="s">
        <v>1137</v>
      </c>
      <c r="H3293" s="146" t="s">
        <v>19</v>
      </c>
      <c r="I3293" s="148"/>
      <c r="L3293" s="144"/>
      <c r="M3293" s="149"/>
      <c r="T3293" s="150"/>
      <c r="AT3293" s="146" t="s">
        <v>176</v>
      </c>
      <c r="AU3293" s="146" t="s">
        <v>84</v>
      </c>
      <c r="AV3293" s="12" t="s">
        <v>14</v>
      </c>
      <c r="AW3293" s="12" t="s">
        <v>37</v>
      </c>
      <c r="AX3293" s="12" t="s">
        <v>75</v>
      </c>
      <c r="AY3293" s="146" t="s">
        <v>165</v>
      </c>
    </row>
    <row r="3294" spans="2:65" s="13" customFormat="1">
      <c r="B3294" s="151"/>
      <c r="D3294" s="145" t="s">
        <v>176</v>
      </c>
      <c r="E3294" s="152" t="s">
        <v>19</v>
      </c>
      <c r="F3294" s="153" t="s">
        <v>4510</v>
      </c>
      <c r="H3294" s="154">
        <v>74.257000000000005</v>
      </c>
      <c r="I3294" s="155"/>
      <c r="L3294" s="151"/>
      <c r="M3294" s="156"/>
      <c r="T3294" s="157"/>
      <c r="AT3294" s="152" t="s">
        <v>176</v>
      </c>
      <c r="AU3294" s="152" t="s">
        <v>84</v>
      </c>
      <c r="AV3294" s="13" t="s">
        <v>84</v>
      </c>
      <c r="AW3294" s="13" t="s">
        <v>37</v>
      </c>
      <c r="AX3294" s="13" t="s">
        <v>75</v>
      </c>
      <c r="AY3294" s="152" t="s">
        <v>165</v>
      </c>
    </row>
    <row r="3295" spans="2:65" s="13" customFormat="1" ht="20.399999999999999">
      <c r="B3295" s="151"/>
      <c r="D3295" s="145" t="s">
        <v>176</v>
      </c>
      <c r="E3295" s="152" t="s">
        <v>19</v>
      </c>
      <c r="F3295" s="153" t="s">
        <v>4511</v>
      </c>
      <c r="H3295" s="154">
        <v>26.355</v>
      </c>
      <c r="I3295" s="155"/>
      <c r="L3295" s="151"/>
      <c r="M3295" s="156"/>
      <c r="T3295" s="157"/>
      <c r="AT3295" s="152" t="s">
        <v>176</v>
      </c>
      <c r="AU3295" s="152" t="s">
        <v>84</v>
      </c>
      <c r="AV3295" s="13" t="s">
        <v>84</v>
      </c>
      <c r="AW3295" s="13" t="s">
        <v>37</v>
      </c>
      <c r="AX3295" s="13" t="s">
        <v>75</v>
      </c>
      <c r="AY3295" s="152" t="s">
        <v>165</v>
      </c>
    </row>
    <row r="3296" spans="2:65" s="14" customFormat="1">
      <c r="B3296" s="158"/>
      <c r="D3296" s="145" t="s">
        <v>176</v>
      </c>
      <c r="E3296" s="159" t="s">
        <v>19</v>
      </c>
      <c r="F3296" s="160" t="s">
        <v>179</v>
      </c>
      <c r="H3296" s="161">
        <v>100.61199999999999</v>
      </c>
      <c r="I3296" s="162"/>
      <c r="L3296" s="158"/>
      <c r="M3296" s="163"/>
      <c r="T3296" s="164"/>
      <c r="AT3296" s="159" t="s">
        <v>176</v>
      </c>
      <c r="AU3296" s="159" t="s">
        <v>84</v>
      </c>
      <c r="AV3296" s="14" t="s">
        <v>172</v>
      </c>
      <c r="AW3296" s="14" t="s">
        <v>37</v>
      </c>
      <c r="AX3296" s="14" t="s">
        <v>14</v>
      </c>
      <c r="AY3296" s="159" t="s">
        <v>165</v>
      </c>
    </row>
    <row r="3297" spans="2:65" s="1" customFormat="1" ht="33" customHeight="1">
      <c r="B3297" s="32"/>
      <c r="C3297" s="127" t="s">
        <v>4588</v>
      </c>
      <c r="D3297" s="127" t="s">
        <v>167</v>
      </c>
      <c r="E3297" s="128" t="s">
        <v>4589</v>
      </c>
      <c r="F3297" s="129" t="s">
        <v>4590</v>
      </c>
      <c r="G3297" s="130" t="s">
        <v>170</v>
      </c>
      <c r="H3297" s="131">
        <v>254.959</v>
      </c>
      <c r="I3297" s="132"/>
      <c r="J3297" s="133">
        <f>ROUND(I3297*H3297,2)</f>
        <v>0</v>
      </c>
      <c r="K3297" s="129" t="s">
        <v>171</v>
      </c>
      <c r="L3297" s="32"/>
      <c r="M3297" s="134" t="s">
        <v>19</v>
      </c>
      <c r="N3297" s="135" t="s">
        <v>46</v>
      </c>
      <c r="P3297" s="136">
        <f>O3297*H3297</f>
        <v>0</v>
      </c>
      <c r="Q3297" s="136">
        <v>5.5999999999999995E-4</v>
      </c>
      <c r="R3297" s="136">
        <f>Q3297*H3297</f>
        <v>0.14277703999999999</v>
      </c>
      <c r="S3297" s="136">
        <v>0</v>
      </c>
      <c r="T3297" s="137">
        <f>S3297*H3297</f>
        <v>0</v>
      </c>
      <c r="AR3297" s="138" t="s">
        <v>277</v>
      </c>
      <c r="AT3297" s="138" t="s">
        <v>167</v>
      </c>
      <c r="AU3297" s="138" t="s">
        <v>84</v>
      </c>
      <c r="AY3297" s="17" t="s">
        <v>165</v>
      </c>
      <c r="BE3297" s="139">
        <f>IF(N3297="základní",J3297,0)</f>
        <v>0</v>
      </c>
      <c r="BF3297" s="139">
        <f>IF(N3297="snížená",J3297,0)</f>
        <v>0</v>
      </c>
      <c r="BG3297" s="139">
        <f>IF(N3297="zákl. přenesená",J3297,0)</f>
        <v>0</v>
      </c>
      <c r="BH3297" s="139">
        <f>IF(N3297="sníž. přenesená",J3297,0)</f>
        <v>0</v>
      </c>
      <c r="BI3297" s="139">
        <f>IF(N3297="nulová",J3297,0)</f>
        <v>0</v>
      </c>
      <c r="BJ3297" s="17" t="s">
        <v>14</v>
      </c>
      <c r="BK3297" s="139">
        <f>ROUND(I3297*H3297,2)</f>
        <v>0</v>
      </c>
      <c r="BL3297" s="17" t="s">
        <v>277</v>
      </c>
      <c r="BM3297" s="138" t="s">
        <v>4591</v>
      </c>
    </row>
    <row r="3298" spans="2:65" s="1" customFormat="1">
      <c r="B3298" s="32"/>
      <c r="D3298" s="140" t="s">
        <v>174</v>
      </c>
      <c r="F3298" s="141" t="s">
        <v>4592</v>
      </c>
      <c r="I3298" s="142"/>
      <c r="L3298" s="32"/>
      <c r="M3298" s="143"/>
      <c r="T3298" s="53"/>
      <c r="AT3298" s="17" t="s">
        <v>174</v>
      </c>
      <c r="AU3298" s="17" t="s">
        <v>84</v>
      </c>
    </row>
    <row r="3299" spans="2:65" s="12" customFormat="1" ht="20.399999999999999">
      <c r="B3299" s="144"/>
      <c r="D3299" s="145" t="s">
        <v>176</v>
      </c>
      <c r="E3299" s="146" t="s">
        <v>19</v>
      </c>
      <c r="F3299" s="147" t="s">
        <v>4297</v>
      </c>
      <c r="H3299" s="146" t="s">
        <v>19</v>
      </c>
      <c r="I3299" s="148"/>
      <c r="L3299" s="144"/>
      <c r="M3299" s="149"/>
      <c r="T3299" s="150"/>
      <c r="AT3299" s="146" t="s">
        <v>176</v>
      </c>
      <c r="AU3299" s="146" t="s">
        <v>84</v>
      </c>
      <c r="AV3299" s="12" t="s">
        <v>14</v>
      </c>
      <c r="AW3299" s="12" t="s">
        <v>37</v>
      </c>
      <c r="AX3299" s="12" t="s">
        <v>75</v>
      </c>
      <c r="AY3299" s="146" t="s">
        <v>165</v>
      </c>
    </row>
    <row r="3300" spans="2:65" s="13" customFormat="1">
      <c r="B3300" s="151"/>
      <c r="D3300" s="145" t="s">
        <v>176</v>
      </c>
      <c r="E3300" s="152" t="s">
        <v>19</v>
      </c>
      <c r="F3300" s="153" t="s">
        <v>4593</v>
      </c>
      <c r="H3300" s="154">
        <v>122.608</v>
      </c>
      <c r="I3300" s="155"/>
      <c r="L3300" s="151"/>
      <c r="M3300" s="156"/>
      <c r="T3300" s="157"/>
      <c r="AT3300" s="152" t="s">
        <v>176</v>
      </c>
      <c r="AU3300" s="152" t="s">
        <v>84</v>
      </c>
      <c r="AV3300" s="13" t="s">
        <v>84</v>
      </c>
      <c r="AW3300" s="13" t="s">
        <v>37</v>
      </c>
      <c r="AX3300" s="13" t="s">
        <v>75</v>
      </c>
      <c r="AY3300" s="152" t="s">
        <v>165</v>
      </c>
    </row>
    <row r="3301" spans="2:65" s="12" customFormat="1">
      <c r="B3301" s="144"/>
      <c r="D3301" s="145" t="s">
        <v>176</v>
      </c>
      <c r="E3301" s="146" t="s">
        <v>19</v>
      </c>
      <c r="F3301" s="147" t="s">
        <v>4594</v>
      </c>
      <c r="H3301" s="146" t="s">
        <v>19</v>
      </c>
      <c r="I3301" s="148"/>
      <c r="L3301" s="144"/>
      <c r="M3301" s="149"/>
      <c r="T3301" s="150"/>
      <c r="AT3301" s="146" t="s">
        <v>176</v>
      </c>
      <c r="AU3301" s="146" t="s">
        <v>84</v>
      </c>
      <c r="AV3301" s="12" t="s">
        <v>14</v>
      </c>
      <c r="AW3301" s="12" t="s">
        <v>37</v>
      </c>
      <c r="AX3301" s="12" t="s">
        <v>75</v>
      </c>
      <c r="AY3301" s="146" t="s">
        <v>165</v>
      </c>
    </row>
    <row r="3302" spans="2:65" s="13" customFormat="1">
      <c r="B3302" s="151"/>
      <c r="D3302" s="145" t="s">
        <v>176</v>
      </c>
      <c r="E3302" s="152" t="s">
        <v>19</v>
      </c>
      <c r="F3302" s="153" t="s">
        <v>4595</v>
      </c>
      <c r="H3302" s="154">
        <v>0.56000000000000005</v>
      </c>
      <c r="I3302" s="155"/>
      <c r="L3302" s="151"/>
      <c r="M3302" s="156"/>
      <c r="T3302" s="157"/>
      <c r="AT3302" s="152" t="s">
        <v>176</v>
      </c>
      <c r="AU3302" s="152" t="s">
        <v>84</v>
      </c>
      <c r="AV3302" s="13" t="s">
        <v>84</v>
      </c>
      <c r="AW3302" s="13" t="s">
        <v>37</v>
      </c>
      <c r="AX3302" s="13" t="s">
        <v>75</v>
      </c>
      <c r="AY3302" s="152" t="s">
        <v>165</v>
      </c>
    </row>
    <row r="3303" spans="2:65" s="13" customFormat="1">
      <c r="B3303" s="151"/>
      <c r="D3303" s="145" t="s">
        <v>176</v>
      </c>
      <c r="E3303" s="152" t="s">
        <v>19</v>
      </c>
      <c r="F3303" s="153" t="s">
        <v>4596</v>
      </c>
      <c r="H3303" s="154">
        <v>1.1200000000000001</v>
      </c>
      <c r="I3303" s="155"/>
      <c r="L3303" s="151"/>
      <c r="M3303" s="156"/>
      <c r="T3303" s="157"/>
      <c r="AT3303" s="152" t="s">
        <v>176</v>
      </c>
      <c r="AU3303" s="152" t="s">
        <v>84</v>
      </c>
      <c r="AV3303" s="13" t="s">
        <v>84</v>
      </c>
      <c r="AW3303" s="13" t="s">
        <v>37</v>
      </c>
      <c r="AX3303" s="13" t="s">
        <v>75</v>
      </c>
      <c r="AY3303" s="152" t="s">
        <v>165</v>
      </c>
    </row>
    <row r="3304" spans="2:65" s="12" customFormat="1">
      <c r="B3304" s="144"/>
      <c r="D3304" s="145" t="s">
        <v>176</v>
      </c>
      <c r="E3304" s="146" t="s">
        <v>19</v>
      </c>
      <c r="F3304" s="147" t="s">
        <v>4597</v>
      </c>
      <c r="H3304" s="146" t="s">
        <v>19</v>
      </c>
      <c r="I3304" s="148"/>
      <c r="L3304" s="144"/>
      <c r="M3304" s="149"/>
      <c r="T3304" s="150"/>
      <c r="AT3304" s="146" t="s">
        <v>176</v>
      </c>
      <c r="AU3304" s="146" t="s">
        <v>84</v>
      </c>
      <c r="AV3304" s="12" t="s">
        <v>14</v>
      </c>
      <c r="AW3304" s="12" t="s">
        <v>37</v>
      </c>
      <c r="AX3304" s="12" t="s">
        <v>75</v>
      </c>
      <c r="AY3304" s="146" t="s">
        <v>165</v>
      </c>
    </row>
    <row r="3305" spans="2:65" s="13" customFormat="1" ht="20.399999999999999">
      <c r="B3305" s="151"/>
      <c r="D3305" s="145" t="s">
        <v>176</v>
      </c>
      <c r="E3305" s="152" t="s">
        <v>19</v>
      </c>
      <c r="F3305" s="153" t="s">
        <v>4598</v>
      </c>
      <c r="H3305" s="154">
        <v>2.79</v>
      </c>
      <c r="I3305" s="155"/>
      <c r="L3305" s="151"/>
      <c r="M3305" s="156"/>
      <c r="T3305" s="157"/>
      <c r="AT3305" s="152" t="s">
        <v>176</v>
      </c>
      <c r="AU3305" s="152" t="s">
        <v>84</v>
      </c>
      <c r="AV3305" s="13" t="s">
        <v>84</v>
      </c>
      <c r="AW3305" s="13" t="s">
        <v>37</v>
      </c>
      <c r="AX3305" s="13" t="s">
        <v>75</v>
      </c>
      <c r="AY3305" s="152" t="s">
        <v>165</v>
      </c>
    </row>
    <row r="3306" spans="2:65" s="12" customFormat="1">
      <c r="B3306" s="144"/>
      <c r="D3306" s="145" t="s">
        <v>176</v>
      </c>
      <c r="E3306" s="146" t="s">
        <v>19</v>
      </c>
      <c r="F3306" s="147" t="s">
        <v>4599</v>
      </c>
      <c r="H3306" s="146" t="s">
        <v>19</v>
      </c>
      <c r="I3306" s="148"/>
      <c r="L3306" s="144"/>
      <c r="M3306" s="149"/>
      <c r="T3306" s="150"/>
      <c r="AT3306" s="146" t="s">
        <v>176</v>
      </c>
      <c r="AU3306" s="146" t="s">
        <v>84</v>
      </c>
      <c r="AV3306" s="12" t="s">
        <v>14</v>
      </c>
      <c r="AW3306" s="12" t="s">
        <v>37</v>
      </c>
      <c r="AX3306" s="12" t="s">
        <v>75</v>
      </c>
      <c r="AY3306" s="146" t="s">
        <v>165</v>
      </c>
    </row>
    <row r="3307" spans="2:65" s="13" customFormat="1">
      <c r="B3307" s="151"/>
      <c r="D3307" s="145" t="s">
        <v>176</v>
      </c>
      <c r="E3307" s="152" t="s">
        <v>19</v>
      </c>
      <c r="F3307" s="153" t="s">
        <v>4600</v>
      </c>
      <c r="H3307" s="154">
        <v>40.718000000000004</v>
      </c>
      <c r="I3307" s="155"/>
      <c r="L3307" s="151"/>
      <c r="M3307" s="156"/>
      <c r="T3307" s="157"/>
      <c r="AT3307" s="152" t="s">
        <v>176</v>
      </c>
      <c r="AU3307" s="152" t="s">
        <v>84</v>
      </c>
      <c r="AV3307" s="13" t="s">
        <v>84</v>
      </c>
      <c r="AW3307" s="13" t="s">
        <v>37</v>
      </c>
      <c r="AX3307" s="13" t="s">
        <v>75</v>
      </c>
      <c r="AY3307" s="152" t="s">
        <v>165</v>
      </c>
    </row>
    <row r="3308" spans="2:65" s="12" customFormat="1">
      <c r="B3308" s="144"/>
      <c r="D3308" s="145" t="s">
        <v>176</v>
      </c>
      <c r="E3308" s="146" t="s">
        <v>19</v>
      </c>
      <c r="F3308" s="147" t="s">
        <v>4299</v>
      </c>
      <c r="H3308" s="146" t="s">
        <v>19</v>
      </c>
      <c r="I3308" s="148"/>
      <c r="L3308" s="144"/>
      <c r="M3308" s="149"/>
      <c r="T3308" s="150"/>
      <c r="AT3308" s="146" t="s">
        <v>176</v>
      </c>
      <c r="AU3308" s="146" t="s">
        <v>84</v>
      </c>
      <c r="AV3308" s="12" t="s">
        <v>14</v>
      </c>
      <c r="AW3308" s="12" t="s">
        <v>37</v>
      </c>
      <c r="AX3308" s="12" t="s">
        <v>75</v>
      </c>
      <c r="AY3308" s="146" t="s">
        <v>165</v>
      </c>
    </row>
    <row r="3309" spans="2:65" s="13" customFormat="1">
      <c r="B3309" s="151"/>
      <c r="D3309" s="145" t="s">
        <v>176</v>
      </c>
      <c r="E3309" s="152" t="s">
        <v>19</v>
      </c>
      <c r="F3309" s="153" t="s">
        <v>4601</v>
      </c>
      <c r="H3309" s="154">
        <v>41.683</v>
      </c>
      <c r="I3309" s="155"/>
      <c r="L3309" s="151"/>
      <c r="M3309" s="156"/>
      <c r="T3309" s="157"/>
      <c r="AT3309" s="152" t="s">
        <v>176</v>
      </c>
      <c r="AU3309" s="152" t="s">
        <v>84</v>
      </c>
      <c r="AV3309" s="13" t="s">
        <v>84</v>
      </c>
      <c r="AW3309" s="13" t="s">
        <v>37</v>
      </c>
      <c r="AX3309" s="13" t="s">
        <v>75</v>
      </c>
      <c r="AY3309" s="152" t="s">
        <v>165</v>
      </c>
    </row>
    <row r="3310" spans="2:65" s="12" customFormat="1">
      <c r="B3310" s="144"/>
      <c r="D3310" s="145" t="s">
        <v>176</v>
      </c>
      <c r="E3310" s="146" t="s">
        <v>19</v>
      </c>
      <c r="F3310" s="147" t="s">
        <v>4602</v>
      </c>
      <c r="H3310" s="146" t="s">
        <v>19</v>
      </c>
      <c r="I3310" s="148"/>
      <c r="L3310" s="144"/>
      <c r="M3310" s="149"/>
      <c r="T3310" s="150"/>
      <c r="AT3310" s="146" t="s">
        <v>176</v>
      </c>
      <c r="AU3310" s="146" t="s">
        <v>84</v>
      </c>
      <c r="AV3310" s="12" t="s">
        <v>14</v>
      </c>
      <c r="AW3310" s="12" t="s">
        <v>37</v>
      </c>
      <c r="AX3310" s="12" t="s">
        <v>75</v>
      </c>
      <c r="AY3310" s="146" t="s">
        <v>165</v>
      </c>
    </row>
    <row r="3311" spans="2:65" s="13" customFormat="1">
      <c r="B3311" s="151"/>
      <c r="D3311" s="145" t="s">
        <v>176</v>
      </c>
      <c r="E3311" s="152" t="s">
        <v>19</v>
      </c>
      <c r="F3311" s="153" t="s">
        <v>4603</v>
      </c>
      <c r="H3311" s="154">
        <v>18.239999999999998</v>
      </c>
      <c r="I3311" s="155"/>
      <c r="L3311" s="151"/>
      <c r="M3311" s="156"/>
      <c r="T3311" s="157"/>
      <c r="AT3311" s="152" t="s">
        <v>176</v>
      </c>
      <c r="AU3311" s="152" t="s">
        <v>84</v>
      </c>
      <c r="AV3311" s="13" t="s">
        <v>84</v>
      </c>
      <c r="AW3311" s="13" t="s">
        <v>37</v>
      </c>
      <c r="AX3311" s="13" t="s">
        <v>75</v>
      </c>
      <c r="AY3311" s="152" t="s">
        <v>165</v>
      </c>
    </row>
    <row r="3312" spans="2:65" s="12" customFormat="1">
      <c r="B3312" s="144"/>
      <c r="D3312" s="145" t="s">
        <v>176</v>
      </c>
      <c r="E3312" s="146" t="s">
        <v>19</v>
      </c>
      <c r="F3312" s="147" t="s">
        <v>4604</v>
      </c>
      <c r="H3312" s="146" t="s">
        <v>19</v>
      </c>
      <c r="I3312" s="148"/>
      <c r="L3312" s="144"/>
      <c r="M3312" s="149"/>
      <c r="T3312" s="150"/>
      <c r="AT3312" s="146" t="s">
        <v>176</v>
      </c>
      <c r="AU3312" s="146" t="s">
        <v>84</v>
      </c>
      <c r="AV3312" s="12" t="s">
        <v>14</v>
      </c>
      <c r="AW3312" s="12" t="s">
        <v>37</v>
      </c>
      <c r="AX3312" s="12" t="s">
        <v>75</v>
      </c>
      <c r="AY3312" s="146" t="s">
        <v>165</v>
      </c>
    </row>
    <row r="3313" spans="2:65" s="13" customFormat="1">
      <c r="B3313" s="151"/>
      <c r="D3313" s="145" t="s">
        <v>176</v>
      </c>
      <c r="E3313" s="152" t="s">
        <v>19</v>
      </c>
      <c r="F3313" s="153" t="s">
        <v>4605</v>
      </c>
      <c r="H3313" s="154">
        <v>8.8800000000000008</v>
      </c>
      <c r="I3313" s="155"/>
      <c r="L3313" s="151"/>
      <c r="M3313" s="156"/>
      <c r="T3313" s="157"/>
      <c r="AT3313" s="152" t="s">
        <v>176</v>
      </c>
      <c r="AU3313" s="152" t="s">
        <v>84</v>
      </c>
      <c r="AV3313" s="13" t="s">
        <v>84</v>
      </c>
      <c r="AW3313" s="13" t="s">
        <v>37</v>
      </c>
      <c r="AX3313" s="13" t="s">
        <v>75</v>
      </c>
      <c r="AY3313" s="152" t="s">
        <v>165</v>
      </c>
    </row>
    <row r="3314" spans="2:65" s="12" customFormat="1">
      <c r="B3314" s="144"/>
      <c r="D3314" s="145" t="s">
        <v>176</v>
      </c>
      <c r="E3314" s="146" t="s">
        <v>19</v>
      </c>
      <c r="F3314" s="147" t="s">
        <v>4606</v>
      </c>
      <c r="H3314" s="146" t="s">
        <v>19</v>
      </c>
      <c r="I3314" s="148"/>
      <c r="L3314" s="144"/>
      <c r="M3314" s="149"/>
      <c r="T3314" s="150"/>
      <c r="AT3314" s="146" t="s">
        <v>176</v>
      </c>
      <c r="AU3314" s="146" t="s">
        <v>84</v>
      </c>
      <c r="AV3314" s="12" t="s">
        <v>14</v>
      </c>
      <c r="AW3314" s="12" t="s">
        <v>37</v>
      </c>
      <c r="AX3314" s="12" t="s">
        <v>75</v>
      </c>
      <c r="AY3314" s="146" t="s">
        <v>165</v>
      </c>
    </row>
    <row r="3315" spans="2:65" s="13" customFormat="1">
      <c r="B3315" s="151"/>
      <c r="D3315" s="145" t="s">
        <v>176</v>
      </c>
      <c r="E3315" s="152" t="s">
        <v>19</v>
      </c>
      <c r="F3315" s="153" t="s">
        <v>4607</v>
      </c>
      <c r="H3315" s="154">
        <v>18.36</v>
      </c>
      <c r="I3315" s="155"/>
      <c r="L3315" s="151"/>
      <c r="M3315" s="156"/>
      <c r="T3315" s="157"/>
      <c r="AT3315" s="152" t="s">
        <v>176</v>
      </c>
      <c r="AU3315" s="152" t="s">
        <v>84</v>
      </c>
      <c r="AV3315" s="13" t="s">
        <v>84</v>
      </c>
      <c r="AW3315" s="13" t="s">
        <v>37</v>
      </c>
      <c r="AX3315" s="13" t="s">
        <v>75</v>
      </c>
      <c r="AY3315" s="152" t="s">
        <v>165</v>
      </c>
    </row>
    <row r="3316" spans="2:65" s="14" customFormat="1">
      <c r="B3316" s="158"/>
      <c r="D3316" s="145" t="s">
        <v>176</v>
      </c>
      <c r="E3316" s="159" t="s">
        <v>19</v>
      </c>
      <c r="F3316" s="160" t="s">
        <v>179</v>
      </c>
      <c r="H3316" s="161">
        <v>254.959</v>
      </c>
      <c r="I3316" s="162"/>
      <c r="L3316" s="158"/>
      <c r="M3316" s="163"/>
      <c r="T3316" s="164"/>
      <c r="AT3316" s="159" t="s">
        <v>176</v>
      </c>
      <c r="AU3316" s="159" t="s">
        <v>84</v>
      </c>
      <c r="AV3316" s="14" t="s">
        <v>172</v>
      </c>
      <c r="AW3316" s="14" t="s">
        <v>37</v>
      </c>
      <c r="AX3316" s="14" t="s">
        <v>14</v>
      </c>
      <c r="AY3316" s="159" t="s">
        <v>165</v>
      </c>
    </row>
    <row r="3317" spans="2:65" s="1" customFormat="1" ht="16.5" customHeight="1">
      <c r="B3317" s="32"/>
      <c r="C3317" s="165" t="s">
        <v>4608</v>
      </c>
      <c r="D3317" s="165" t="s">
        <v>349</v>
      </c>
      <c r="E3317" s="166" t="s">
        <v>4609</v>
      </c>
      <c r="F3317" s="167" t="s">
        <v>4610</v>
      </c>
      <c r="G3317" s="168" t="s">
        <v>1991</v>
      </c>
      <c r="H3317" s="169">
        <v>136.40299999999999</v>
      </c>
      <c r="I3317" s="170"/>
      <c r="J3317" s="171">
        <f>ROUND(I3317*H3317,2)</f>
        <v>0</v>
      </c>
      <c r="K3317" s="167" t="s">
        <v>171</v>
      </c>
      <c r="L3317" s="172"/>
      <c r="M3317" s="173" t="s">
        <v>19</v>
      </c>
      <c r="N3317" s="174" t="s">
        <v>46</v>
      </c>
      <c r="P3317" s="136">
        <f>O3317*H3317</f>
        <v>0</v>
      </c>
      <c r="Q3317" s="136">
        <v>1E-3</v>
      </c>
      <c r="R3317" s="136">
        <f>Q3317*H3317</f>
        <v>0.136403</v>
      </c>
      <c r="S3317" s="136">
        <v>0</v>
      </c>
      <c r="T3317" s="137">
        <f>S3317*H3317</f>
        <v>0</v>
      </c>
      <c r="AR3317" s="138" t="s">
        <v>380</v>
      </c>
      <c r="AT3317" s="138" t="s">
        <v>349</v>
      </c>
      <c r="AU3317" s="138" t="s">
        <v>84</v>
      </c>
      <c r="AY3317" s="17" t="s">
        <v>165</v>
      </c>
      <c r="BE3317" s="139">
        <f>IF(N3317="základní",J3317,0)</f>
        <v>0</v>
      </c>
      <c r="BF3317" s="139">
        <f>IF(N3317="snížená",J3317,0)</f>
        <v>0</v>
      </c>
      <c r="BG3317" s="139">
        <f>IF(N3317="zákl. přenesená",J3317,0)</f>
        <v>0</v>
      </c>
      <c r="BH3317" s="139">
        <f>IF(N3317="sníž. přenesená",J3317,0)</f>
        <v>0</v>
      </c>
      <c r="BI3317" s="139">
        <f>IF(N3317="nulová",J3317,0)</f>
        <v>0</v>
      </c>
      <c r="BJ3317" s="17" t="s">
        <v>14</v>
      </c>
      <c r="BK3317" s="139">
        <f>ROUND(I3317*H3317,2)</f>
        <v>0</v>
      </c>
      <c r="BL3317" s="17" t="s">
        <v>277</v>
      </c>
      <c r="BM3317" s="138" t="s">
        <v>4611</v>
      </c>
    </row>
    <row r="3318" spans="2:65" s="13" customFormat="1">
      <c r="B3318" s="151"/>
      <c r="D3318" s="145" t="s">
        <v>176</v>
      </c>
      <c r="F3318" s="153" t="s">
        <v>4612</v>
      </c>
      <c r="H3318" s="154">
        <v>136.40299999999999</v>
      </c>
      <c r="I3318" s="155"/>
      <c r="L3318" s="151"/>
      <c r="M3318" s="156"/>
      <c r="T3318" s="157"/>
      <c r="AT3318" s="152" t="s">
        <v>176</v>
      </c>
      <c r="AU3318" s="152" t="s">
        <v>84</v>
      </c>
      <c r="AV3318" s="13" t="s">
        <v>84</v>
      </c>
      <c r="AW3318" s="13" t="s">
        <v>4</v>
      </c>
      <c r="AX3318" s="13" t="s">
        <v>14</v>
      </c>
      <c r="AY3318" s="152" t="s">
        <v>165</v>
      </c>
    </row>
    <row r="3319" spans="2:65" s="11" customFormat="1" ht="25.95" customHeight="1">
      <c r="B3319" s="115"/>
      <c r="D3319" s="116" t="s">
        <v>74</v>
      </c>
      <c r="E3319" s="117" t="s">
        <v>349</v>
      </c>
      <c r="F3319" s="117" t="s">
        <v>4613</v>
      </c>
      <c r="I3319" s="118"/>
      <c r="J3319" s="119">
        <f>BK3319</f>
        <v>0</v>
      </c>
      <c r="L3319" s="115"/>
      <c r="M3319" s="120"/>
      <c r="P3319" s="121">
        <f>P3320</f>
        <v>0</v>
      </c>
      <c r="R3319" s="121">
        <f>R3320</f>
        <v>0</v>
      </c>
      <c r="T3319" s="122">
        <f>T3320</f>
        <v>0</v>
      </c>
      <c r="AR3319" s="116" t="s">
        <v>187</v>
      </c>
      <c r="AT3319" s="123" t="s">
        <v>74</v>
      </c>
      <c r="AU3319" s="123" t="s">
        <v>75</v>
      </c>
      <c r="AY3319" s="116" t="s">
        <v>165</v>
      </c>
      <c r="BK3319" s="124">
        <f>BK3320</f>
        <v>0</v>
      </c>
    </row>
    <row r="3320" spans="2:65" s="11" customFormat="1" ht="22.95" customHeight="1">
      <c r="B3320" s="115"/>
      <c r="D3320" s="116" t="s">
        <v>74</v>
      </c>
      <c r="E3320" s="125" t="s">
        <v>4614</v>
      </c>
      <c r="F3320" s="125" t="s">
        <v>4615</v>
      </c>
      <c r="I3320" s="118"/>
      <c r="J3320" s="126">
        <f>BK3320</f>
        <v>0</v>
      </c>
      <c r="L3320" s="115"/>
      <c r="M3320" s="120"/>
      <c r="P3320" s="121">
        <f>SUM(P3321:P3418)</f>
        <v>0</v>
      </c>
      <c r="R3320" s="121">
        <f>SUM(R3321:R3418)</f>
        <v>0</v>
      </c>
      <c r="T3320" s="122">
        <f>SUM(T3321:T3418)</f>
        <v>0</v>
      </c>
      <c r="AR3320" s="116" t="s">
        <v>187</v>
      </c>
      <c r="AT3320" s="123" t="s">
        <v>74</v>
      </c>
      <c r="AU3320" s="123" t="s">
        <v>14</v>
      </c>
      <c r="AY3320" s="116" t="s">
        <v>165</v>
      </c>
      <c r="BK3320" s="124">
        <f>SUM(BK3321:BK3418)</f>
        <v>0</v>
      </c>
    </row>
    <row r="3321" spans="2:65" s="1" customFormat="1" ht="24.15" customHeight="1">
      <c r="B3321" s="32"/>
      <c r="C3321" s="127" t="s">
        <v>4616</v>
      </c>
      <c r="D3321" s="127" t="s">
        <v>167</v>
      </c>
      <c r="E3321" s="128" t="s">
        <v>4617</v>
      </c>
      <c r="F3321" s="129" t="s">
        <v>4618</v>
      </c>
      <c r="G3321" s="130" t="s">
        <v>2699</v>
      </c>
      <c r="H3321" s="131">
        <v>1852</v>
      </c>
      <c r="I3321" s="132"/>
      <c r="J3321" s="133">
        <f>ROUND(I3321*H3321,2)</f>
        <v>0</v>
      </c>
      <c r="K3321" s="129" t="s">
        <v>19</v>
      </c>
      <c r="L3321" s="32"/>
      <c r="M3321" s="134" t="s">
        <v>19</v>
      </c>
      <c r="N3321" s="135" t="s">
        <v>46</v>
      </c>
      <c r="P3321" s="136">
        <f>O3321*H3321</f>
        <v>0</v>
      </c>
      <c r="Q3321" s="136">
        <v>0</v>
      </c>
      <c r="R3321" s="136">
        <f>Q3321*H3321</f>
        <v>0</v>
      </c>
      <c r="S3321" s="136">
        <v>0</v>
      </c>
      <c r="T3321" s="137">
        <f>S3321*H3321</f>
        <v>0</v>
      </c>
      <c r="AR3321" s="138" t="s">
        <v>172</v>
      </c>
      <c r="AT3321" s="138" t="s">
        <v>167</v>
      </c>
      <c r="AU3321" s="138" t="s">
        <v>84</v>
      </c>
      <c r="AY3321" s="17" t="s">
        <v>165</v>
      </c>
      <c r="BE3321" s="139">
        <f>IF(N3321="základní",J3321,0)</f>
        <v>0</v>
      </c>
      <c r="BF3321" s="139">
        <f>IF(N3321="snížená",J3321,0)</f>
        <v>0</v>
      </c>
      <c r="BG3321" s="139">
        <f>IF(N3321="zákl. přenesená",J3321,0)</f>
        <v>0</v>
      </c>
      <c r="BH3321" s="139">
        <f>IF(N3321="sníž. přenesená",J3321,0)</f>
        <v>0</v>
      </c>
      <c r="BI3321" s="139">
        <f>IF(N3321="nulová",J3321,0)</f>
        <v>0</v>
      </c>
      <c r="BJ3321" s="17" t="s">
        <v>14</v>
      </c>
      <c r="BK3321" s="139">
        <f>ROUND(I3321*H3321,2)</f>
        <v>0</v>
      </c>
      <c r="BL3321" s="17" t="s">
        <v>172</v>
      </c>
      <c r="BM3321" s="138" t="s">
        <v>4619</v>
      </c>
    </row>
    <row r="3322" spans="2:65" s="12" customFormat="1">
      <c r="B3322" s="144"/>
      <c r="D3322" s="145" t="s">
        <v>176</v>
      </c>
      <c r="E3322" s="146" t="s">
        <v>19</v>
      </c>
      <c r="F3322" s="147" t="s">
        <v>4620</v>
      </c>
      <c r="H3322" s="146" t="s">
        <v>19</v>
      </c>
      <c r="I3322" s="148"/>
      <c r="L3322" s="144"/>
      <c r="M3322" s="149"/>
      <c r="T3322" s="150"/>
      <c r="AT3322" s="146" t="s">
        <v>176</v>
      </c>
      <c r="AU3322" s="146" t="s">
        <v>84</v>
      </c>
      <c r="AV3322" s="12" t="s">
        <v>14</v>
      </c>
      <c r="AW3322" s="12" t="s">
        <v>37</v>
      </c>
      <c r="AX3322" s="12" t="s">
        <v>75</v>
      </c>
      <c r="AY3322" s="146" t="s">
        <v>165</v>
      </c>
    </row>
    <row r="3323" spans="2:65" s="13" customFormat="1">
      <c r="B3323" s="151"/>
      <c r="D3323" s="145" t="s">
        <v>176</v>
      </c>
      <c r="E3323" s="152" t="s">
        <v>19</v>
      </c>
      <c r="F3323" s="153" t="s">
        <v>4621</v>
      </c>
      <c r="H3323" s="154">
        <v>826</v>
      </c>
      <c r="I3323" s="155"/>
      <c r="L3323" s="151"/>
      <c r="M3323" s="156"/>
      <c r="T3323" s="157"/>
      <c r="AT3323" s="152" t="s">
        <v>176</v>
      </c>
      <c r="AU3323" s="152" t="s">
        <v>84</v>
      </c>
      <c r="AV3323" s="13" t="s">
        <v>84</v>
      </c>
      <c r="AW3323" s="13" t="s">
        <v>37</v>
      </c>
      <c r="AX3323" s="13" t="s">
        <v>75</v>
      </c>
      <c r="AY3323" s="152" t="s">
        <v>165</v>
      </c>
    </row>
    <row r="3324" spans="2:65" s="12" customFormat="1">
      <c r="B3324" s="144"/>
      <c r="D3324" s="145" t="s">
        <v>176</v>
      </c>
      <c r="E3324" s="146" t="s">
        <v>19</v>
      </c>
      <c r="F3324" s="147" t="s">
        <v>4622</v>
      </c>
      <c r="H3324" s="146" t="s">
        <v>19</v>
      </c>
      <c r="I3324" s="148"/>
      <c r="L3324" s="144"/>
      <c r="M3324" s="149"/>
      <c r="T3324" s="150"/>
      <c r="AT3324" s="146" t="s">
        <v>176</v>
      </c>
      <c r="AU3324" s="146" t="s">
        <v>84</v>
      </c>
      <c r="AV3324" s="12" t="s">
        <v>14</v>
      </c>
      <c r="AW3324" s="12" t="s">
        <v>37</v>
      </c>
      <c r="AX3324" s="12" t="s">
        <v>75</v>
      </c>
      <c r="AY3324" s="146" t="s">
        <v>165</v>
      </c>
    </row>
    <row r="3325" spans="2:65" s="13" customFormat="1">
      <c r="B3325" s="151"/>
      <c r="D3325" s="145" t="s">
        <v>176</v>
      </c>
      <c r="E3325" s="152" t="s">
        <v>19</v>
      </c>
      <c r="F3325" s="153" t="s">
        <v>4623</v>
      </c>
      <c r="H3325" s="154">
        <v>1026</v>
      </c>
      <c r="I3325" s="155"/>
      <c r="L3325" s="151"/>
      <c r="M3325" s="156"/>
      <c r="T3325" s="157"/>
      <c r="AT3325" s="152" t="s">
        <v>176</v>
      </c>
      <c r="AU3325" s="152" t="s">
        <v>84</v>
      </c>
      <c r="AV3325" s="13" t="s">
        <v>84</v>
      </c>
      <c r="AW3325" s="13" t="s">
        <v>37</v>
      </c>
      <c r="AX3325" s="13" t="s">
        <v>75</v>
      </c>
      <c r="AY3325" s="152" t="s">
        <v>165</v>
      </c>
    </row>
    <row r="3326" spans="2:65" s="14" customFormat="1">
      <c r="B3326" s="158"/>
      <c r="D3326" s="145" t="s">
        <v>176</v>
      </c>
      <c r="E3326" s="159" t="s">
        <v>19</v>
      </c>
      <c r="F3326" s="160" t="s">
        <v>179</v>
      </c>
      <c r="H3326" s="161">
        <v>1852</v>
      </c>
      <c r="I3326" s="162"/>
      <c r="L3326" s="158"/>
      <c r="M3326" s="163"/>
      <c r="T3326" s="164"/>
      <c r="AT3326" s="159" t="s">
        <v>176</v>
      </c>
      <c r="AU3326" s="159" t="s">
        <v>84</v>
      </c>
      <c r="AV3326" s="14" t="s">
        <v>172</v>
      </c>
      <c r="AW3326" s="14" t="s">
        <v>37</v>
      </c>
      <c r="AX3326" s="14" t="s">
        <v>14</v>
      </c>
      <c r="AY3326" s="159" t="s">
        <v>165</v>
      </c>
    </row>
    <row r="3327" spans="2:65" s="1" customFormat="1" ht="16.5" customHeight="1">
      <c r="B3327" s="32"/>
      <c r="C3327" s="127" t="s">
        <v>4621</v>
      </c>
      <c r="D3327" s="127" t="s">
        <v>167</v>
      </c>
      <c r="E3327" s="128" t="s">
        <v>4624</v>
      </c>
      <c r="F3327" s="129" t="s">
        <v>4625</v>
      </c>
      <c r="G3327" s="130" t="s">
        <v>4626</v>
      </c>
      <c r="H3327" s="131">
        <v>2.8000000000000001E-2</v>
      </c>
      <c r="I3327" s="132"/>
      <c r="J3327" s="133">
        <f>ROUND(I3327*H3327,2)</f>
        <v>0</v>
      </c>
      <c r="K3327" s="129" t="s">
        <v>19</v>
      </c>
      <c r="L3327" s="32"/>
      <c r="M3327" s="134" t="s">
        <v>19</v>
      </c>
      <c r="N3327" s="135" t="s">
        <v>46</v>
      </c>
      <c r="P3327" s="136">
        <f>O3327*H3327</f>
        <v>0</v>
      </c>
      <c r="Q3327" s="136">
        <v>0</v>
      </c>
      <c r="R3327" s="136">
        <f>Q3327*H3327</f>
        <v>0</v>
      </c>
      <c r="S3327" s="136">
        <v>0</v>
      </c>
      <c r="T3327" s="137">
        <f>S3327*H3327</f>
        <v>0</v>
      </c>
      <c r="AR3327" s="138" t="s">
        <v>172</v>
      </c>
      <c r="AT3327" s="138" t="s">
        <v>167</v>
      </c>
      <c r="AU3327" s="138" t="s">
        <v>84</v>
      </c>
      <c r="AY3327" s="17" t="s">
        <v>165</v>
      </c>
      <c r="BE3327" s="139">
        <f>IF(N3327="základní",J3327,0)</f>
        <v>0</v>
      </c>
      <c r="BF3327" s="139">
        <f>IF(N3327="snížená",J3327,0)</f>
        <v>0</v>
      </c>
      <c r="BG3327" s="139">
        <f>IF(N3327="zákl. přenesená",J3327,0)</f>
        <v>0</v>
      </c>
      <c r="BH3327" s="139">
        <f>IF(N3327="sníž. přenesená",J3327,0)</f>
        <v>0</v>
      </c>
      <c r="BI3327" s="139">
        <f>IF(N3327="nulová",J3327,0)</f>
        <v>0</v>
      </c>
      <c r="BJ3327" s="17" t="s">
        <v>14</v>
      </c>
      <c r="BK3327" s="139">
        <f>ROUND(I3327*H3327,2)</f>
        <v>0</v>
      </c>
      <c r="BL3327" s="17" t="s">
        <v>172</v>
      </c>
      <c r="BM3327" s="138" t="s">
        <v>4627</v>
      </c>
    </row>
    <row r="3328" spans="2:65" s="1" customFormat="1" ht="19.2">
      <c r="B3328" s="32"/>
      <c r="D3328" s="145" t="s">
        <v>1395</v>
      </c>
      <c r="F3328" s="175" t="s">
        <v>4628</v>
      </c>
      <c r="I3328" s="142"/>
      <c r="L3328" s="32"/>
      <c r="M3328" s="143"/>
      <c r="T3328" s="53"/>
      <c r="AT3328" s="17" t="s">
        <v>1395</v>
      </c>
      <c r="AU3328" s="17" t="s">
        <v>84</v>
      </c>
    </row>
    <row r="3329" spans="2:65" s="12" customFormat="1">
      <c r="B3329" s="144"/>
      <c r="D3329" s="145" t="s">
        <v>176</v>
      </c>
      <c r="E3329" s="146" t="s">
        <v>19</v>
      </c>
      <c r="F3329" s="147" t="s">
        <v>4622</v>
      </c>
      <c r="H3329" s="146" t="s">
        <v>19</v>
      </c>
      <c r="I3329" s="148"/>
      <c r="L3329" s="144"/>
      <c r="M3329" s="149"/>
      <c r="T3329" s="150"/>
      <c r="AT3329" s="146" t="s">
        <v>176</v>
      </c>
      <c r="AU3329" s="146" t="s">
        <v>84</v>
      </c>
      <c r="AV3329" s="12" t="s">
        <v>14</v>
      </c>
      <c r="AW3329" s="12" t="s">
        <v>37</v>
      </c>
      <c r="AX3329" s="12" t="s">
        <v>75</v>
      </c>
      <c r="AY3329" s="146" t="s">
        <v>165</v>
      </c>
    </row>
    <row r="3330" spans="2:65" s="13" customFormat="1">
      <c r="B3330" s="151"/>
      <c r="D3330" s="145" t="s">
        <v>176</v>
      </c>
      <c r="E3330" s="152" t="s">
        <v>19</v>
      </c>
      <c r="F3330" s="153" t="s">
        <v>4629</v>
      </c>
      <c r="H3330" s="154">
        <v>2.8000000000000001E-2</v>
      </c>
      <c r="I3330" s="155"/>
      <c r="L3330" s="151"/>
      <c r="M3330" s="156"/>
      <c r="T3330" s="157"/>
      <c r="AT3330" s="152" t="s">
        <v>176</v>
      </c>
      <c r="AU3330" s="152" t="s">
        <v>84</v>
      </c>
      <c r="AV3330" s="13" t="s">
        <v>84</v>
      </c>
      <c r="AW3330" s="13" t="s">
        <v>37</v>
      </c>
      <c r="AX3330" s="13" t="s">
        <v>75</v>
      </c>
      <c r="AY3330" s="152" t="s">
        <v>165</v>
      </c>
    </row>
    <row r="3331" spans="2:65" s="14" customFormat="1">
      <c r="B3331" s="158"/>
      <c r="D3331" s="145" t="s">
        <v>176</v>
      </c>
      <c r="E3331" s="159" t="s">
        <v>19</v>
      </c>
      <c r="F3331" s="160" t="s">
        <v>179</v>
      </c>
      <c r="H3331" s="161">
        <v>2.8000000000000001E-2</v>
      </c>
      <c r="I3331" s="162"/>
      <c r="L3331" s="158"/>
      <c r="M3331" s="163"/>
      <c r="T3331" s="164"/>
      <c r="AT3331" s="159" t="s">
        <v>176</v>
      </c>
      <c r="AU3331" s="159" t="s">
        <v>84</v>
      </c>
      <c r="AV3331" s="14" t="s">
        <v>172</v>
      </c>
      <c r="AW3331" s="14" t="s">
        <v>37</v>
      </c>
      <c r="AX3331" s="14" t="s">
        <v>14</v>
      </c>
      <c r="AY3331" s="159" t="s">
        <v>165</v>
      </c>
    </row>
    <row r="3332" spans="2:65" s="1" customFormat="1" ht="24.15" customHeight="1">
      <c r="B3332" s="32"/>
      <c r="C3332" s="127" t="s">
        <v>4630</v>
      </c>
      <c r="D3332" s="127" t="s">
        <v>167</v>
      </c>
      <c r="E3332" s="128" t="s">
        <v>4631</v>
      </c>
      <c r="F3332" s="129" t="s">
        <v>4632</v>
      </c>
      <c r="G3332" s="130" t="s">
        <v>2699</v>
      </c>
      <c r="H3332" s="131">
        <v>1</v>
      </c>
      <c r="I3332" s="132"/>
      <c r="J3332" s="133">
        <f>ROUND(I3332*H3332,2)</f>
        <v>0</v>
      </c>
      <c r="K3332" s="129" t="s">
        <v>19</v>
      </c>
      <c r="L3332" s="32"/>
      <c r="M3332" s="134" t="s">
        <v>19</v>
      </c>
      <c r="N3332" s="135" t="s">
        <v>46</v>
      </c>
      <c r="P3332" s="136">
        <f>O3332*H3332</f>
        <v>0</v>
      </c>
      <c r="Q3332" s="136">
        <v>0</v>
      </c>
      <c r="R3332" s="136">
        <f>Q3332*H3332</f>
        <v>0</v>
      </c>
      <c r="S3332" s="136">
        <v>0</v>
      </c>
      <c r="T3332" s="137">
        <f>S3332*H3332</f>
        <v>0</v>
      </c>
      <c r="AR3332" s="138" t="s">
        <v>172</v>
      </c>
      <c r="AT3332" s="138" t="s">
        <v>167</v>
      </c>
      <c r="AU3332" s="138" t="s">
        <v>84</v>
      </c>
      <c r="AY3332" s="17" t="s">
        <v>165</v>
      </c>
      <c r="BE3332" s="139">
        <f>IF(N3332="základní",J3332,0)</f>
        <v>0</v>
      </c>
      <c r="BF3332" s="139">
        <f>IF(N3332="snížená",J3332,0)</f>
        <v>0</v>
      </c>
      <c r="BG3332" s="139">
        <f>IF(N3332="zákl. přenesená",J3332,0)</f>
        <v>0</v>
      </c>
      <c r="BH3332" s="139">
        <f>IF(N3332="sníž. přenesená",J3332,0)</f>
        <v>0</v>
      </c>
      <c r="BI3332" s="139">
        <f>IF(N3332="nulová",J3332,0)</f>
        <v>0</v>
      </c>
      <c r="BJ3332" s="17" t="s">
        <v>14</v>
      </c>
      <c r="BK3332" s="139">
        <f>ROUND(I3332*H3332,2)</f>
        <v>0</v>
      </c>
      <c r="BL3332" s="17" t="s">
        <v>172</v>
      </c>
      <c r="BM3332" s="138" t="s">
        <v>4633</v>
      </c>
    </row>
    <row r="3333" spans="2:65" s="1" customFormat="1" ht="19.2">
      <c r="B3333" s="32"/>
      <c r="D3333" s="145" t="s">
        <v>1395</v>
      </c>
      <c r="F3333" s="175" t="s">
        <v>4634</v>
      </c>
      <c r="I3333" s="142"/>
      <c r="L3333" s="32"/>
      <c r="M3333" s="143"/>
      <c r="T3333" s="53"/>
      <c r="AT3333" s="17" t="s">
        <v>1395</v>
      </c>
      <c r="AU3333" s="17" t="s">
        <v>84</v>
      </c>
    </row>
    <row r="3334" spans="2:65" s="12" customFormat="1">
      <c r="B3334" s="144"/>
      <c r="D3334" s="145" t="s">
        <v>176</v>
      </c>
      <c r="E3334" s="146" t="s">
        <v>19</v>
      </c>
      <c r="F3334" s="147" t="s">
        <v>4622</v>
      </c>
      <c r="H3334" s="146" t="s">
        <v>19</v>
      </c>
      <c r="I3334" s="148"/>
      <c r="L3334" s="144"/>
      <c r="M3334" s="149"/>
      <c r="T3334" s="150"/>
      <c r="AT3334" s="146" t="s">
        <v>176</v>
      </c>
      <c r="AU3334" s="146" t="s">
        <v>84</v>
      </c>
      <c r="AV3334" s="12" t="s">
        <v>14</v>
      </c>
      <c r="AW3334" s="12" t="s">
        <v>37</v>
      </c>
      <c r="AX3334" s="12" t="s">
        <v>75</v>
      </c>
      <c r="AY3334" s="146" t="s">
        <v>165</v>
      </c>
    </row>
    <row r="3335" spans="2:65" s="13" customFormat="1">
      <c r="B3335" s="151"/>
      <c r="D3335" s="145" t="s">
        <v>176</v>
      </c>
      <c r="E3335" s="152" t="s">
        <v>19</v>
      </c>
      <c r="F3335" s="153" t="s">
        <v>14</v>
      </c>
      <c r="H3335" s="154">
        <v>1</v>
      </c>
      <c r="I3335" s="155"/>
      <c r="L3335" s="151"/>
      <c r="M3335" s="156"/>
      <c r="T3335" s="157"/>
      <c r="AT3335" s="152" t="s">
        <v>176</v>
      </c>
      <c r="AU3335" s="152" t="s">
        <v>84</v>
      </c>
      <c r="AV3335" s="13" t="s">
        <v>84</v>
      </c>
      <c r="AW3335" s="13" t="s">
        <v>37</v>
      </c>
      <c r="AX3335" s="13" t="s">
        <v>75</v>
      </c>
      <c r="AY3335" s="152" t="s">
        <v>165</v>
      </c>
    </row>
    <row r="3336" spans="2:65" s="14" customFormat="1">
      <c r="B3336" s="158"/>
      <c r="D3336" s="145" t="s">
        <v>176</v>
      </c>
      <c r="E3336" s="159" t="s">
        <v>19</v>
      </c>
      <c r="F3336" s="160" t="s">
        <v>179</v>
      </c>
      <c r="H3336" s="161">
        <v>1</v>
      </c>
      <c r="I3336" s="162"/>
      <c r="L3336" s="158"/>
      <c r="M3336" s="163"/>
      <c r="T3336" s="164"/>
      <c r="AT3336" s="159" t="s">
        <v>176</v>
      </c>
      <c r="AU3336" s="159" t="s">
        <v>84</v>
      </c>
      <c r="AV3336" s="14" t="s">
        <v>172</v>
      </c>
      <c r="AW3336" s="14" t="s">
        <v>37</v>
      </c>
      <c r="AX3336" s="14" t="s">
        <v>14</v>
      </c>
      <c r="AY3336" s="159" t="s">
        <v>165</v>
      </c>
    </row>
    <row r="3337" spans="2:65" s="1" customFormat="1" ht="16.5" customHeight="1">
      <c r="B3337" s="32"/>
      <c r="C3337" s="127" t="s">
        <v>4635</v>
      </c>
      <c r="D3337" s="127" t="s">
        <v>167</v>
      </c>
      <c r="E3337" s="128" t="s">
        <v>4636</v>
      </c>
      <c r="F3337" s="129" t="s">
        <v>4637</v>
      </c>
      <c r="G3337" s="130" t="s">
        <v>700</v>
      </c>
      <c r="H3337" s="131">
        <v>28</v>
      </c>
      <c r="I3337" s="132"/>
      <c r="J3337" s="133">
        <f>ROUND(I3337*H3337,2)</f>
        <v>0</v>
      </c>
      <c r="K3337" s="129" t="s">
        <v>19</v>
      </c>
      <c r="L3337" s="32"/>
      <c r="M3337" s="134" t="s">
        <v>19</v>
      </c>
      <c r="N3337" s="135" t="s">
        <v>46</v>
      </c>
      <c r="P3337" s="136">
        <f>O3337*H3337</f>
        <v>0</v>
      </c>
      <c r="Q3337" s="136">
        <v>0</v>
      </c>
      <c r="R3337" s="136">
        <f>Q3337*H3337</f>
        <v>0</v>
      </c>
      <c r="S3337" s="136">
        <v>0</v>
      </c>
      <c r="T3337" s="137">
        <f>S3337*H3337</f>
        <v>0</v>
      </c>
      <c r="AR3337" s="138" t="s">
        <v>172</v>
      </c>
      <c r="AT3337" s="138" t="s">
        <v>167</v>
      </c>
      <c r="AU3337" s="138" t="s">
        <v>84</v>
      </c>
      <c r="AY3337" s="17" t="s">
        <v>165</v>
      </c>
      <c r="BE3337" s="139">
        <f>IF(N3337="základní",J3337,0)</f>
        <v>0</v>
      </c>
      <c r="BF3337" s="139">
        <f>IF(N3337="snížená",J3337,0)</f>
        <v>0</v>
      </c>
      <c r="BG3337" s="139">
        <f>IF(N3337="zákl. přenesená",J3337,0)</f>
        <v>0</v>
      </c>
      <c r="BH3337" s="139">
        <f>IF(N3337="sníž. přenesená",J3337,0)</f>
        <v>0</v>
      </c>
      <c r="BI3337" s="139">
        <f>IF(N3337="nulová",J3337,0)</f>
        <v>0</v>
      </c>
      <c r="BJ3337" s="17" t="s">
        <v>14</v>
      </c>
      <c r="BK3337" s="139">
        <f>ROUND(I3337*H3337,2)</f>
        <v>0</v>
      </c>
      <c r="BL3337" s="17" t="s">
        <v>172</v>
      </c>
      <c r="BM3337" s="138" t="s">
        <v>4638</v>
      </c>
    </row>
    <row r="3338" spans="2:65" s="1" customFormat="1" ht="28.8">
      <c r="B3338" s="32"/>
      <c r="D3338" s="145" t="s">
        <v>1395</v>
      </c>
      <c r="F3338" s="175" t="s">
        <v>4639</v>
      </c>
      <c r="I3338" s="142"/>
      <c r="L3338" s="32"/>
      <c r="M3338" s="143"/>
      <c r="T3338" s="53"/>
      <c r="AT3338" s="17" t="s">
        <v>1395</v>
      </c>
      <c r="AU3338" s="17" t="s">
        <v>84</v>
      </c>
    </row>
    <row r="3339" spans="2:65" s="12" customFormat="1">
      <c r="B3339" s="144"/>
      <c r="D3339" s="145" t="s">
        <v>176</v>
      </c>
      <c r="E3339" s="146" t="s">
        <v>19</v>
      </c>
      <c r="F3339" s="147" t="s">
        <v>4622</v>
      </c>
      <c r="H3339" s="146" t="s">
        <v>19</v>
      </c>
      <c r="I3339" s="148"/>
      <c r="L3339" s="144"/>
      <c r="M3339" s="149"/>
      <c r="T3339" s="150"/>
      <c r="AT3339" s="146" t="s">
        <v>176</v>
      </c>
      <c r="AU3339" s="146" t="s">
        <v>84</v>
      </c>
      <c r="AV3339" s="12" t="s">
        <v>14</v>
      </c>
      <c r="AW3339" s="12" t="s">
        <v>37</v>
      </c>
      <c r="AX3339" s="12" t="s">
        <v>75</v>
      </c>
      <c r="AY3339" s="146" t="s">
        <v>165</v>
      </c>
    </row>
    <row r="3340" spans="2:65" s="13" customFormat="1">
      <c r="B3340" s="151"/>
      <c r="D3340" s="145" t="s">
        <v>176</v>
      </c>
      <c r="E3340" s="152" t="s">
        <v>19</v>
      </c>
      <c r="F3340" s="153" t="s">
        <v>354</v>
      </c>
      <c r="H3340" s="154">
        <v>28</v>
      </c>
      <c r="I3340" s="155"/>
      <c r="L3340" s="151"/>
      <c r="M3340" s="156"/>
      <c r="T3340" s="157"/>
      <c r="AT3340" s="152" t="s">
        <v>176</v>
      </c>
      <c r="AU3340" s="152" t="s">
        <v>84</v>
      </c>
      <c r="AV3340" s="13" t="s">
        <v>84</v>
      </c>
      <c r="AW3340" s="13" t="s">
        <v>37</v>
      </c>
      <c r="AX3340" s="13" t="s">
        <v>75</v>
      </c>
      <c r="AY3340" s="152" t="s">
        <v>165</v>
      </c>
    </row>
    <row r="3341" spans="2:65" s="14" customFormat="1">
      <c r="B3341" s="158"/>
      <c r="D3341" s="145" t="s">
        <v>176</v>
      </c>
      <c r="E3341" s="159" t="s">
        <v>19</v>
      </c>
      <c r="F3341" s="160" t="s">
        <v>179</v>
      </c>
      <c r="H3341" s="161">
        <v>28</v>
      </c>
      <c r="I3341" s="162"/>
      <c r="L3341" s="158"/>
      <c r="M3341" s="163"/>
      <c r="T3341" s="164"/>
      <c r="AT3341" s="159" t="s">
        <v>176</v>
      </c>
      <c r="AU3341" s="159" t="s">
        <v>84</v>
      </c>
      <c r="AV3341" s="14" t="s">
        <v>172</v>
      </c>
      <c r="AW3341" s="14" t="s">
        <v>37</v>
      </c>
      <c r="AX3341" s="14" t="s">
        <v>14</v>
      </c>
      <c r="AY3341" s="159" t="s">
        <v>165</v>
      </c>
    </row>
    <row r="3342" spans="2:65" s="1" customFormat="1" ht="16.5" customHeight="1">
      <c r="B3342" s="32"/>
      <c r="C3342" s="127" t="s">
        <v>4640</v>
      </c>
      <c r="D3342" s="127" t="s">
        <v>167</v>
      </c>
      <c r="E3342" s="128" t="s">
        <v>4641</v>
      </c>
      <c r="F3342" s="129" t="s">
        <v>4642</v>
      </c>
      <c r="G3342" s="130" t="s">
        <v>700</v>
      </c>
      <c r="H3342" s="131">
        <v>28</v>
      </c>
      <c r="I3342" s="132"/>
      <c r="J3342" s="133">
        <f>ROUND(I3342*H3342,2)</f>
        <v>0</v>
      </c>
      <c r="K3342" s="129" t="s">
        <v>19</v>
      </c>
      <c r="L3342" s="32"/>
      <c r="M3342" s="134" t="s">
        <v>19</v>
      </c>
      <c r="N3342" s="135" t="s">
        <v>46</v>
      </c>
      <c r="P3342" s="136">
        <f>O3342*H3342</f>
        <v>0</v>
      </c>
      <c r="Q3342" s="136">
        <v>0</v>
      </c>
      <c r="R3342" s="136">
        <f>Q3342*H3342</f>
        <v>0</v>
      </c>
      <c r="S3342" s="136">
        <v>0</v>
      </c>
      <c r="T3342" s="137">
        <f>S3342*H3342</f>
        <v>0</v>
      </c>
      <c r="AR3342" s="138" t="s">
        <v>172</v>
      </c>
      <c r="AT3342" s="138" t="s">
        <v>167</v>
      </c>
      <c r="AU3342" s="138" t="s">
        <v>84</v>
      </c>
      <c r="AY3342" s="17" t="s">
        <v>165</v>
      </c>
      <c r="BE3342" s="139">
        <f>IF(N3342="základní",J3342,0)</f>
        <v>0</v>
      </c>
      <c r="BF3342" s="139">
        <f>IF(N3342="snížená",J3342,0)</f>
        <v>0</v>
      </c>
      <c r="BG3342" s="139">
        <f>IF(N3342="zákl. přenesená",J3342,0)</f>
        <v>0</v>
      </c>
      <c r="BH3342" s="139">
        <f>IF(N3342="sníž. přenesená",J3342,0)</f>
        <v>0</v>
      </c>
      <c r="BI3342" s="139">
        <f>IF(N3342="nulová",J3342,0)</f>
        <v>0</v>
      </c>
      <c r="BJ3342" s="17" t="s">
        <v>14</v>
      </c>
      <c r="BK3342" s="139">
        <f>ROUND(I3342*H3342,2)</f>
        <v>0</v>
      </c>
      <c r="BL3342" s="17" t="s">
        <v>172</v>
      </c>
      <c r="BM3342" s="138" t="s">
        <v>4643</v>
      </c>
    </row>
    <row r="3343" spans="2:65" s="1" customFormat="1" ht="28.8">
      <c r="B3343" s="32"/>
      <c r="D3343" s="145" t="s">
        <v>1395</v>
      </c>
      <c r="F3343" s="175" t="s">
        <v>4639</v>
      </c>
      <c r="I3343" s="142"/>
      <c r="L3343" s="32"/>
      <c r="M3343" s="143"/>
      <c r="T3343" s="53"/>
      <c r="AT3343" s="17" t="s">
        <v>1395</v>
      </c>
      <c r="AU3343" s="17" t="s">
        <v>84</v>
      </c>
    </row>
    <row r="3344" spans="2:65" s="12" customFormat="1">
      <c r="B3344" s="144"/>
      <c r="D3344" s="145" t="s">
        <v>176</v>
      </c>
      <c r="E3344" s="146" t="s">
        <v>19</v>
      </c>
      <c r="F3344" s="147" t="s">
        <v>4622</v>
      </c>
      <c r="H3344" s="146" t="s">
        <v>19</v>
      </c>
      <c r="I3344" s="148"/>
      <c r="L3344" s="144"/>
      <c r="M3344" s="149"/>
      <c r="T3344" s="150"/>
      <c r="AT3344" s="146" t="s">
        <v>176</v>
      </c>
      <c r="AU3344" s="146" t="s">
        <v>84</v>
      </c>
      <c r="AV3344" s="12" t="s">
        <v>14</v>
      </c>
      <c r="AW3344" s="12" t="s">
        <v>37</v>
      </c>
      <c r="AX3344" s="12" t="s">
        <v>75</v>
      </c>
      <c r="AY3344" s="146" t="s">
        <v>165</v>
      </c>
    </row>
    <row r="3345" spans="2:65" s="13" customFormat="1">
      <c r="B3345" s="151"/>
      <c r="D3345" s="145" t="s">
        <v>176</v>
      </c>
      <c r="E3345" s="152" t="s">
        <v>19</v>
      </c>
      <c r="F3345" s="153" t="s">
        <v>354</v>
      </c>
      <c r="H3345" s="154">
        <v>28</v>
      </c>
      <c r="I3345" s="155"/>
      <c r="L3345" s="151"/>
      <c r="M3345" s="156"/>
      <c r="T3345" s="157"/>
      <c r="AT3345" s="152" t="s">
        <v>176</v>
      </c>
      <c r="AU3345" s="152" t="s">
        <v>84</v>
      </c>
      <c r="AV3345" s="13" t="s">
        <v>84</v>
      </c>
      <c r="AW3345" s="13" t="s">
        <v>37</v>
      </c>
      <c r="AX3345" s="13" t="s">
        <v>75</v>
      </c>
      <c r="AY3345" s="152" t="s">
        <v>165</v>
      </c>
    </row>
    <row r="3346" spans="2:65" s="14" customFormat="1">
      <c r="B3346" s="158"/>
      <c r="D3346" s="145" t="s">
        <v>176</v>
      </c>
      <c r="E3346" s="159" t="s">
        <v>19</v>
      </c>
      <c r="F3346" s="160" t="s">
        <v>179</v>
      </c>
      <c r="H3346" s="161">
        <v>28</v>
      </c>
      <c r="I3346" s="162"/>
      <c r="L3346" s="158"/>
      <c r="M3346" s="163"/>
      <c r="T3346" s="164"/>
      <c r="AT3346" s="159" t="s">
        <v>176</v>
      </c>
      <c r="AU3346" s="159" t="s">
        <v>84</v>
      </c>
      <c r="AV3346" s="14" t="s">
        <v>172</v>
      </c>
      <c r="AW3346" s="14" t="s">
        <v>37</v>
      </c>
      <c r="AX3346" s="14" t="s">
        <v>14</v>
      </c>
      <c r="AY3346" s="159" t="s">
        <v>165</v>
      </c>
    </row>
    <row r="3347" spans="2:65" s="1" customFormat="1" ht="16.5" customHeight="1">
      <c r="B3347" s="32"/>
      <c r="C3347" s="127" t="s">
        <v>4644</v>
      </c>
      <c r="D3347" s="127" t="s">
        <v>167</v>
      </c>
      <c r="E3347" s="128" t="s">
        <v>4645</v>
      </c>
      <c r="F3347" s="129" t="s">
        <v>4646</v>
      </c>
      <c r="G3347" s="130" t="s">
        <v>170</v>
      </c>
      <c r="H3347" s="131">
        <v>9.8000000000000007</v>
      </c>
      <c r="I3347" s="132"/>
      <c r="J3347" s="133">
        <f>ROUND(I3347*H3347,2)</f>
        <v>0</v>
      </c>
      <c r="K3347" s="129" t="s">
        <v>19</v>
      </c>
      <c r="L3347" s="32"/>
      <c r="M3347" s="134" t="s">
        <v>19</v>
      </c>
      <c r="N3347" s="135" t="s">
        <v>46</v>
      </c>
      <c r="P3347" s="136">
        <f>O3347*H3347</f>
        <v>0</v>
      </c>
      <c r="Q3347" s="136">
        <v>0</v>
      </c>
      <c r="R3347" s="136">
        <f>Q3347*H3347</f>
        <v>0</v>
      </c>
      <c r="S3347" s="136">
        <v>0</v>
      </c>
      <c r="T3347" s="137">
        <f>S3347*H3347</f>
        <v>0</v>
      </c>
      <c r="AR3347" s="138" t="s">
        <v>172</v>
      </c>
      <c r="AT3347" s="138" t="s">
        <v>167</v>
      </c>
      <c r="AU3347" s="138" t="s">
        <v>84</v>
      </c>
      <c r="AY3347" s="17" t="s">
        <v>165</v>
      </c>
      <c r="BE3347" s="139">
        <f>IF(N3347="základní",J3347,0)</f>
        <v>0</v>
      </c>
      <c r="BF3347" s="139">
        <f>IF(N3347="snížená",J3347,0)</f>
        <v>0</v>
      </c>
      <c r="BG3347" s="139">
        <f>IF(N3347="zákl. přenesená",J3347,0)</f>
        <v>0</v>
      </c>
      <c r="BH3347" s="139">
        <f>IF(N3347="sníž. přenesená",J3347,0)</f>
        <v>0</v>
      </c>
      <c r="BI3347" s="139">
        <f>IF(N3347="nulová",J3347,0)</f>
        <v>0</v>
      </c>
      <c r="BJ3347" s="17" t="s">
        <v>14</v>
      </c>
      <c r="BK3347" s="139">
        <f>ROUND(I3347*H3347,2)</f>
        <v>0</v>
      </c>
      <c r="BL3347" s="17" t="s">
        <v>172</v>
      </c>
      <c r="BM3347" s="138" t="s">
        <v>4647</v>
      </c>
    </row>
    <row r="3348" spans="2:65" s="1" customFormat="1" ht="19.2">
      <c r="B3348" s="32"/>
      <c r="D3348" s="145" t="s">
        <v>1395</v>
      </c>
      <c r="F3348" s="175" t="s">
        <v>4648</v>
      </c>
      <c r="I3348" s="142"/>
      <c r="L3348" s="32"/>
      <c r="M3348" s="143"/>
      <c r="T3348" s="53"/>
      <c r="AT3348" s="17" t="s">
        <v>1395</v>
      </c>
      <c r="AU3348" s="17" t="s">
        <v>84</v>
      </c>
    </row>
    <row r="3349" spans="2:65" s="12" customFormat="1">
      <c r="B3349" s="144"/>
      <c r="D3349" s="145" t="s">
        <v>176</v>
      </c>
      <c r="E3349" s="146" t="s">
        <v>19</v>
      </c>
      <c r="F3349" s="147" t="s">
        <v>4622</v>
      </c>
      <c r="H3349" s="146" t="s">
        <v>19</v>
      </c>
      <c r="I3349" s="148"/>
      <c r="L3349" s="144"/>
      <c r="M3349" s="149"/>
      <c r="T3349" s="150"/>
      <c r="AT3349" s="146" t="s">
        <v>176</v>
      </c>
      <c r="AU3349" s="146" t="s">
        <v>84</v>
      </c>
      <c r="AV3349" s="12" t="s">
        <v>14</v>
      </c>
      <c r="AW3349" s="12" t="s">
        <v>37</v>
      </c>
      <c r="AX3349" s="12" t="s">
        <v>75</v>
      </c>
      <c r="AY3349" s="146" t="s">
        <v>165</v>
      </c>
    </row>
    <row r="3350" spans="2:65" s="13" customFormat="1">
      <c r="B3350" s="151"/>
      <c r="D3350" s="145" t="s">
        <v>176</v>
      </c>
      <c r="E3350" s="152" t="s">
        <v>19</v>
      </c>
      <c r="F3350" s="153" t="s">
        <v>4649</v>
      </c>
      <c r="H3350" s="154">
        <v>9.8000000000000007</v>
      </c>
      <c r="I3350" s="155"/>
      <c r="L3350" s="151"/>
      <c r="M3350" s="156"/>
      <c r="T3350" s="157"/>
      <c r="AT3350" s="152" t="s">
        <v>176</v>
      </c>
      <c r="AU3350" s="152" t="s">
        <v>84</v>
      </c>
      <c r="AV3350" s="13" t="s">
        <v>84</v>
      </c>
      <c r="AW3350" s="13" t="s">
        <v>37</v>
      </c>
      <c r="AX3350" s="13" t="s">
        <v>75</v>
      </c>
      <c r="AY3350" s="152" t="s">
        <v>165</v>
      </c>
    </row>
    <row r="3351" spans="2:65" s="14" customFormat="1">
      <c r="B3351" s="158"/>
      <c r="D3351" s="145" t="s">
        <v>176</v>
      </c>
      <c r="E3351" s="159" t="s">
        <v>19</v>
      </c>
      <c r="F3351" s="160" t="s">
        <v>179</v>
      </c>
      <c r="H3351" s="161">
        <v>9.8000000000000007</v>
      </c>
      <c r="I3351" s="162"/>
      <c r="L3351" s="158"/>
      <c r="M3351" s="163"/>
      <c r="T3351" s="164"/>
      <c r="AT3351" s="159" t="s">
        <v>176</v>
      </c>
      <c r="AU3351" s="159" t="s">
        <v>84</v>
      </c>
      <c r="AV3351" s="14" t="s">
        <v>172</v>
      </c>
      <c r="AW3351" s="14" t="s">
        <v>37</v>
      </c>
      <c r="AX3351" s="14" t="s">
        <v>14</v>
      </c>
      <c r="AY3351" s="159" t="s">
        <v>165</v>
      </c>
    </row>
    <row r="3352" spans="2:65" s="1" customFormat="1" ht="16.5" customHeight="1">
      <c r="B3352" s="32"/>
      <c r="C3352" s="127" t="s">
        <v>4650</v>
      </c>
      <c r="D3352" s="127" t="s">
        <v>167</v>
      </c>
      <c r="E3352" s="128" t="s">
        <v>4651</v>
      </c>
      <c r="F3352" s="129" t="s">
        <v>4652</v>
      </c>
      <c r="G3352" s="130" t="s">
        <v>700</v>
      </c>
      <c r="H3352" s="131">
        <v>3</v>
      </c>
      <c r="I3352" s="132"/>
      <c r="J3352" s="133">
        <f>ROUND(I3352*H3352,2)</f>
        <v>0</v>
      </c>
      <c r="K3352" s="129" t="s">
        <v>19</v>
      </c>
      <c r="L3352" s="32"/>
      <c r="M3352" s="134" t="s">
        <v>19</v>
      </c>
      <c r="N3352" s="135" t="s">
        <v>46</v>
      </c>
      <c r="P3352" s="136">
        <f>O3352*H3352</f>
        <v>0</v>
      </c>
      <c r="Q3352" s="136">
        <v>0</v>
      </c>
      <c r="R3352" s="136">
        <f>Q3352*H3352</f>
        <v>0</v>
      </c>
      <c r="S3352" s="136">
        <v>0</v>
      </c>
      <c r="T3352" s="137">
        <f>S3352*H3352</f>
        <v>0</v>
      </c>
      <c r="AR3352" s="138" t="s">
        <v>172</v>
      </c>
      <c r="AT3352" s="138" t="s">
        <v>167</v>
      </c>
      <c r="AU3352" s="138" t="s">
        <v>84</v>
      </c>
      <c r="AY3352" s="17" t="s">
        <v>165</v>
      </c>
      <c r="BE3352" s="139">
        <f>IF(N3352="základní",J3352,0)</f>
        <v>0</v>
      </c>
      <c r="BF3352" s="139">
        <f>IF(N3352="snížená",J3352,0)</f>
        <v>0</v>
      </c>
      <c r="BG3352" s="139">
        <f>IF(N3352="zákl. přenesená",J3352,0)</f>
        <v>0</v>
      </c>
      <c r="BH3352" s="139">
        <f>IF(N3352="sníž. přenesená",J3352,0)</f>
        <v>0</v>
      </c>
      <c r="BI3352" s="139">
        <f>IF(N3352="nulová",J3352,0)</f>
        <v>0</v>
      </c>
      <c r="BJ3352" s="17" t="s">
        <v>14</v>
      </c>
      <c r="BK3352" s="139">
        <f>ROUND(I3352*H3352,2)</f>
        <v>0</v>
      </c>
      <c r="BL3352" s="17" t="s">
        <v>172</v>
      </c>
      <c r="BM3352" s="138" t="s">
        <v>4653</v>
      </c>
    </row>
    <row r="3353" spans="2:65" s="1" customFormat="1" ht="19.2">
      <c r="B3353" s="32"/>
      <c r="D3353" s="145" t="s">
        <v>1395</v>
      </c>
      <c r="F3353" s="175" t="s">
        <v>4654</v>
      </c>
      <c r="I3353" s="142"/>
      <c r="L3353" s="32"/>
      <c r="M3353" s="143"/>
      <c r="T3353" s="53"/>
      <c r="AT3353" s="17" t="s">
        <v>1395</v>
      </c>
      <c r="AU3353" s="17" t="s">
        <v>84</v>
      </c>
    </row>
    <row r="3354" spans="2:65" s="12" customFormat="1">
      <c r="B3354" s="144"/>
      <c r="D3354" s="145" t="s">
        <v>176</v>
      </c>
      <c r="E3354" s="146" t="s">
        <v>19</v>
      </c>
      <c r="F3354" s="147" t="s">
        <v>4622</v>
      </c>
      <c r="H3354" s="146" t="s">
        <v>19</v>
      </c>
      <c r="I3354" s="148"/>
      <c r="L3354" s="144"/>
      <c r="M3354" s="149"/>
      <c r="T3354" s="150"/>
      <c r="AT3354" s="146" t="s">
        <v>176</v>
      </c>
      <c r="AU3354" s="146" t="s">
        <v>84</v>
      </c>
      <c r="AV3354" s="12" t="s">
        <v>14</v>
      </c>
      <c r="AW3354" s="12" t="s">
        <v>37</v>
      </c>
      <c r="AX3354" s="12" t="s">
        <v>75</v>
      </c>
      <c r="AY3354" s="146" t="s">
        <v>165</v>
      </c>
    </row>
    <row r="3355" spans="2:65" s="13" customFormat="1">
      <c r="B3355" s="151"/>
      <c r="D3355" s="145" t="s">
        <v>176</v>
      </c>
      <c r="E3355" s="152" t="s">
        <v>19</v>
      </c>
      <c r="F3355" s="153" t="s">
        <v>187</v>
      </c>
      <c r="H3355" s="154">
        <v>3</v>
      </c>
      <c r="I3355" s="155"/>
      <c r="L3355" s="151"/>
      <c r="M3355" s="156"/>
      <c r="T3355" s="157"/>
      <c r="AT3355" s="152" t="s">
        <v>176</v>
      </c>
      <c r="AU3355" s="152" t="s">
        <v>84</v>
      </c>
      <c r="AV3355" s="13" t="s">
        <v>84</v>
      </c>
      <c r="AW3355" s="13" t="s">
        <v>37</v>
      </c>
      <c r="AX3355" s="13" t="s">
        <v>75</v>
      </c>
      <c r="AY3355" s="152" t="s">
        <v>165</v>
      </c>
    </row>
    <row r="3356" spans="2:65" s="14" customFormat="1">
      <c r="B3356" s="158"/>
      <c r="D3356" s="145" t="s">
        <v>176</v>
      </c>
      <c r="E3356" s="159" t="s">
        <v>19</v>
      </c>
      <c r="F3356" s="160" t="s">
        <v>179</v>
      </c>
      <c r="H3356" s="161">
        <v>3</v>
      </c>
      <c r="I3356" s="162"/>
      <c r="L3356" s="158"/>
      <c r="M3356" s="163"/>
      <c r="T3356" s="164"/>
      <c r="AT3356" s="159" t="s">
        <v>176</v>
      </c>
      <c r="AU3356" s="159" t="s">
        <v>84</v>
      </c>
      <c r="AV3356" s="14" t="s">
        <v>172</v>
      </c>
      <c r="AW3356" s="14" t="s">
        <v>37</v>
      </c>
      <c r="AX3356" s="14" t="s">
        <v>14</v>
      </c>
      <c r="AY3356" s="159" t="s">
        <v>165</v>
      </c>
    </row>
    <row r="3357" spans="2:65" s="1" customFormat="1" ht="37.950000000000003" customHeight="1">
      <c r="B3357" s="32"/>
      <c r="C3357" s="127" t="s">
        <v>4655</v>
      </c>
      <c r="D3357" s="127" t="s">
        <v>167</v>
      </c>
      <c r="E3357" s="128" t="s">
        <v>4656</v>
      </c>
      <c r="F3357" s="129" t="s">
        <v>4657</v>
      </c>
      <c r="G3357" s="130" t="s">
        <v>2699</v>
      </c>
      <c r="H3357" s="131">
        <v>6</v>
      </c>
      <c r="I3357" s="132"/>
      <c r="J3357" s="133">
        <f>ROUND(I3357*H3357,2)</f>
        <v>0</v>
      </c>
      <c r="K3357" s="129" t="s">
        <v>19</v>
      </c>
      <c r="L3357" s="32"/>
      <c r="M3357" s="134" t="s">
        <v>19</v>
      </c>
      <c r="N3357" s="135" t="s">
        <v>46</v>
      </c>
      <c r="P3357" s="136">
        <f>O3357*H3357</f>
        <v>0</v>
      </c>
      <c r="Q3357" s="136">
        <v>0</v>
      </c>
      <c r="R3357" s="136">
        <f>Q3357*H3357</f>
        <v>0</v>
      </c>
      <c r="S3357" s="136">
        <v>0</v>
      </c>
      <c r="T3357" s="137">
        <f>S3357*H3357</f>
        <v>0</v>
      </c>
      <c r="AR3357" s="138" t="s">
        <v>172</v>
      </c>
      <c r="AT3357" s="138" t="s">
        <v>167</v>
      </c>
      <c r="AU3357" s="138" t="s">
        <v>84</v>
      </c>
      <c r="AY3357" s="17" t="s">
        <v>165</v>
      </c>
      <c r="BE3357" s="139">
        <f>IF(N3357="základní",J3357,0)</f>
        <v>0</v>
      </c>
      <c r="BF3357" s="139">
        <f>IF(N3357="snížená",J3357,0)</f>
        <v>0</v>
      </c>
      <c r="BG3357" s="139">
        <f>IF(N3357="zákl. přenesená",J3357,0)</f>
        <v>0</v>
      </c>
      <c r="BH3357" s="139">
        <f>IF(N3357="sníž. přenesená",J3357,0)</f>
        <v>0</v>
      </c>
      <c r="BI3357" s="139">
        <f>IF(N3357="nulová",J3357,0)</f>
        <v>0</v>
      </c>
      <c r="BJ3357" s="17" t="s">
        <v>14</v>
      </c>
      <c r="BK3357" s="139">
        <f>ROUND(I3357*H3357,2)</f>
        <v>0</v>
      </c>
      <c r="BL3357" s="17" t="s">
        <v>172</v>
      </c>
      <c r="BM3357" s="138" t="s">
        <v>4658</v>
      </c>
    </row>
    <row r="3358" spans="2:65" s="12" customFormat="1">
      <c r="B3358" s="144"/>
      <c r="D3358" s="145" t="s">
        <v>176</v>
      </c>
      <c r="E3358" s="146" t="s">
        <v>19</v>
      </c>
      <c r="F3358" s="147" t="s">
        <v>4620</v>
      </c>
      <c r="H3358" s="146" t="s">
        <v>19</v>
      </c>
      <c r="I3358" s="148"/>
      <c r="L3358" s="144"/>
      <c r="M3358" s="149"/>
      <c r="T3358" s="150"/>
      <c r="AT3358" s="146" t="s">
        <v>176</v>
      </c>
      <c r="AU3358" s="146" t="s">
        <v>84</v>
      </c>
      <c r="AV3358" s="12" t="s">
        <v>14</v>
      </c>
      <c r="AW3358" s="12" t="s">
        <v>37</v>
      </c>
      <c r="AX3358" s="12" t="s">
        <v>75</v>
      </c>
      <c r="AY3358" s="146" t="s">
        <v>165</v>
      </c>
    </row>
    <row r="3359" spans="2:65" s="13" customFormat="1">
      <c r="B3359" s="151"/>
      <c r="D3359" s="145" t="s">
        <v>176</v>
      </c>
      <c r="E3359" s="152" t="s">
        <v>19</v>
      </c>
      <c r="F3359" s="153" t="s">
        <v>84</v>
      </c>
      <c r="H3359" s="154">
        <v>2</v>
      </c>
      <c r="I3359" s="155"/>
      <c r="L3359" s="151"/>
      <c r="M3359" s="156"/>
      <c r="T3359" s="157"/>
      <c r="AT3359" s="152" t="s">
        <v>176</v>
      </c>
      <c r="AU3359" s="152" t="s">
        <v>84</v>
      </c>
      <c r="AV3359" s="13" t="s">
        <v>84</v>
      </c>
      <c r="AW3359" s="13" t="s">
        <v>37</v>
      </c>
      <c r="AX3359" s="13" t="s">
        <v>75</v>
      </c>
      <c r="AY3359" s="152" t="s">
        <v>165</v>
      </c>
    </row>
    <row r="3360" spans="2:65" s="12" customFormat="1">
      <c r="B3360" s="144"/>
      <c r="D3360" s="145" t="s">
        <v>176</v>
      </c>
      <c r="E3360" s="146" t="s">
        <v>19</v>
      </c>
      <c r="F3360" s="147" t="s">
        <v>4622</v>
      </c>
      <c r="H3360" s="146" t="s">
        <v>19</v>
      </c>
      <c r="I3360" s="148"/>
      <c r="L3360" s="144"/>
      <c r="M3360" s="149"/>
      <c r="T3360" s="150"/>
      <c r="AT3360" s="146" t="s">
        <v>176</v>
      </c>
      <c r="AU3360" s="146" t="s">
        <v>84</v>
      </c>
      <c r="AV3360" s="12" t="s">
        <v>14</v>
      </c>
      <c r="AW3360" s="12" t="s">
        <v>37</v>
      </c>
      <c r="AX3360" s="12" t="s">
        <v>75</v>
      </c>
      <c r="AY3360" s="146" t="s">
        <v>165</v>
      </c>
    </row>
    <row r="3361" spans="2:65" s="13" customFormat="1">
      <c r="B3361" s="151"/>
      <c r="D3361" s="145" t="s">
        <v>176</v>
      </c>
      <c r="E3361" s="152" t="s">
        <v>19</v>
      </c>
      <c r="F3361" s="153" t="s">
        <v>172</v>
      </c>
      <c r="H3361" s="154">
        <v>4</v>
      </c>
      <c r="I3361" s="155"/>
      <c r="L3361" s="151"/>
      <c r="M3361" s="156"/>
      <c r="T3361" s="157"/>
      <c r="AT3361" s="152" t="s">
        <v>176</v>
      </c>
      <c r="AU3361" s="152" t="s">
        <v>84</v>
      </c>
      <c r="AV3361" s="13" t="s">
        <v>84</v>
      </c>
      <c r="AW3361" s="13" t="s">
        <v>37</v>
      </c>
      <c r="AX3361" s="13" t="s">
        <v>75</v>
      </c>
      <c r="AY3361" s="152" t="s">
        <v>165</v>
      </c>
    </row>
    <row r="3362" spans="2:65" s="14" customFormat="1">
      <c r="B3362" s="158"/>
      <c r="D3362" s="145" t="s">
        <v>176</v>
      </c>
      <c r="E3362" s="159" t="s">
        <v>19</v>
      </c>
      <c r="F3362" s="160" t="s">
        <v>179</v>
      </c>
      <c r="H3362" s="161">
        <v>6</v>
      </c>
      <c r="I3362" s="162"/>
      <c r="L3362" s="158"/>
      <c r="M3362" s="163"/>
      <c r="T3362" s="164"/>
      <c r="AT3362" s="159" t="s">
        <v>176</v>
      </c>
      <c r="AU3362" s="159" t="s">
        <v>84</v>
      </c>
      <c r="AV3362" s="14" t="s">
        <v>172</v>
      </c>
      <c r="AW3362" s="14" t="s">
        <v>37</v>
      </c>
      <c r="AX3362" s="14" t="s">
        <v>14</v>
      </c>
      <c r="AY3362" s="159" t="s">
        <v>165</v>
      </c>
    </row>
    <row r="3363" spans="2:65" s="1" customFormat="1" ht="24.15" customHeight="1">
      <c r="B3363" s="32"/>
      <c r="C3363" s="127" t="s">
        <v>4659</v>
      </c>
      <c r="D3363" s="127" t="s">
        <v>167</v>
      </c>
      <c r="E3363" s="128" t="s">
        <v>4660</v>
      </c>
      <c r="F3363" s="129" t="s">
        <v>4661</v>
      </c>
      <c r="G3363" s="130" t="s">
        <v>2699</v>
      </c>
      <c r="H3363" s="131">
        <v>17</v>
      </c>
      <c r="I3363" s="132"/>
      <c r="J3363" s="133">
        <f>ROUND(I3363*H3363,2)</f>
        <v>0</v>
      </c>
      <c r="K3363" s="129" t="s">
        <v>19</v>
      </c>
      <c r="L3363" s="32"/>
      <c r="M3363" s="134" t="s">
        <v>19</v>
      </c>
      <c r="N3363" s="135" t="s">
        <v>46</v>
      </c>
      <c r="P3363" s="136">
        <f>O3363*H3363</f>
        <v>0</v>
      </c>
      <c r="Q3363" s="136">
        <v>0</v>
      </c>
      <c r="R3363" s="136">
        <f>Q3363*H3363</f>
        <v>0</v>
      </c>
      <c r="S3363" s="136">
        <v>0</v>
      </c>
      <c r="T3363" s="137">
        <f>S3363*H3363</f>
        <v>0</v>
      </c>
      <c r="AR3363" s="138" t="s">
        <v>172</v>
      </c>
      <c r="AT3363" s="138" t="s">
        <v>167</v>
      </c>
      <c r="AU3363" s="138" t="s">
        <v>84</v>
      </c>
      <c r="AY3363" s="17" t="s">
        <v>165</v>
      </c>
      <c r="BE3363" s="139">
        <f>IF(N3363="základní",J3363,0)</f>
        <v>0</v>
      </c>
      <c r="BF3363" s="139">
        <f>IF(N3363="snížená",J3363,0)</f>
        <v>0</v>
      </c>
      <c r="BG3363" s="139">
        <f>IF(N3363="zákl. přenesená",J3363,0)</f>
        <v>0</v>
      </c>
      <c r="BH3363" s="139">
        <f>IF(N3363="sníž. přenesená",J3363,0)</f>
        <v>0</v>
      </c>
      <c r="BI3363" s="139">
        <f>IF(N3363="nulová",J3363,0)</f>
        <v>0</v>
      </c>
      <c r="BJ3363" s="17" t="s">
        <v>14</v>
      </c>
      <c r="BK3363" s="139">
        <f>ROUND(I3363*H3363,2)</f>
        <v>0</v>
      </c>
      <c r="BL3363" s="17" t="s">
        <v>172</v>
      </c>
      <c r="BM3363" s="138" t="s">
        <v>4662</v>
      </c>
    </row>
    <row r="3364" spans="2:65" s="12" customFormat="1">
      <c r="B3364" s="144"/>
      <c r="D3364" s="145" t="s">
        <v>176</v>
      </c>
      <c r="E3364" s="146" t="s">
        <v>19</v>
      </c>
      <c r="F3364" s="147" t="s">
        <v>4620</v>
      </c>
      <c r="H3364" s="146" t="s">
        <v>19</v>
      </c>
      <c r="I3364" s="148"/>
      <c r="L3364" s="144"/>
      <c r="M3364" s="149"/>
      <c r="T3364" s="150"/>
      <c r="AT3364" s="146" t="s">
        <v>176</v>
      </c>
      <c r="AU3364" s="146" t="s">
        <v>84</v>
      </c>
      <c r="AV3364" s="12" t="s">
        <v>14</v>
      </c>
      <c r="AW3364" s="12" t="s">
        <v>37</v>
      </c>
      <c r="AX3364" s="12" t="s">
        <v>75</v>
      </c>
      <c r="AY3364" s="146" t="s">
        <v>165</v>
      </c>
    </row>
    <row r="3365" spans="2:65" s="13" customFormat="1">
      <c r="B3365" s="151"/>
      <c r="D3365" s="145" t="s">
        <v>176</v>
      </c>
      <c r="E3365" s="152" t="s">
        <v>19</v>
      </c>
      <c r="F3365" s="153" t="s">
        <v>200</v>
      </c>
      <c r="H3365" s="154">
        <v>5</v>
      </c>
      <c r="I3365" s="155"/>
      <c r="L3365" s="151"/>
      <c r="M3365" s="156"/>
      <c r="T3365" s="157"/>
      <c r="AT3365" s="152" t="s">
        <v>176</v>
      </c>
      <c r="AU3365" s="152" t="s">
        <v>84</v>
      </c>
      <c r="AV3365" s="13" t="s">
        <v>84</v>
      </c>
      <c r="AW3365" s="13" t="s">
        <v>37</v>
      </c>
      <c r="AX3365" s="13" t="s">
        <v>75</v>
      </c>
      <c r="AY3365" s="152" t="s">
        <v>165</v>
      </c>
    </row>
    <row r="3366" spans="2:65" s="12" customFormat="1">
      <c r="B3366" s="144"/>
      <c r="D3366" s="145" t="s">
        <v>176</v>
      </c>
      <c r="E3366" s="146" t="s">
        <v>19</v>
      </c>
      <c r="F3366" s="147" t="s">
        <v>4622</v>
      </c>
      <c r="H3366" s="146" t="s">
        <v>19</v>
      </c>
      <c r="I3366" s="148"/>
      <c r="L3366" s="144"/>
      <c r="M3366" s="149"/>
      <c r="T3366" s="150"/>
      <c r="AT3366" s="146" t="s">
        <v>176</v>
      </c>
      <c r="AU3366" s="146" t="s">
        <v>84</v>
      </c>
      <c r="AV3366" s="12" t="s">
        <v>14</v>
      </c>
      <c r="AW3366" s="12" t="s">
        <v>37</v>
      </c>
      <c r="AX3366" s="12" t="s">
        <v>75</v>
      </c>
      <c r="AY3366" s="146" t="s">
        <v>165</v>
      </c>
    </row>
    <row r="3367" spans="2:65" s="13" customFormat="1">
      <c r="B3367" s="151"/>
      <c r="D3367" s="145" t="s">
        <v>176</v>
      </c>
      <c r="E3367" s="152" t="s">
        <v>19</v>
      </c>
      <c r="F3367" s="153" t="s">
        <v>8</v>
      </c>
      <c r="H3367" s="154">
        <v>12</v>
      </c>
      <c r="I3367" s="155"/>
      <c r="L3367" s="151"/>
      <c r="M3367" s="156"/>
      <c r="T3367" s="157"/>
      <c r="AT3367" s="152" t="s">
        <v>176</v>
      </c>
      <c r="AU3367" s="152" t="s">
        <v>84</v>
      </c>
      <c r="AV3367" s="13" t="s">
        <v>84</v>
      </c>
      <c r="AW3367" s="13" t="s">
        <v>37</v>
      </c>
      <c r="AX3367" s="13" t="s">
        <v>75</v>
      </c>
      <c r="AY3367" s="152" t="s">
        <v>165</v>
      </c>
    </row>
    <row r="3368" spans="2:65" s="14" customFormat="1">
      <c r="B3368" s="158"/>
      <c r="D3368" s="145" t="s">
        <v>176</v>
      </c>
      <c r="E3368" s="159" t="s">
        <v>19</v>
      </c>
      <c r="F3368" s="160" t="s">
        <v>179</v>
      </c>
      <c r="H3368" s="161">
        <v>17</v>
      </c>
      <c r="I3368" s="162"/>
      <c r="L3368" s="158"/>
      <c r="M3368" s="163"/>
      <c r="T3368" s="164"/>
      <c r="AT3368" s="159" t="s">
        <v>176</v>
      </c>
      <c r="AU3368" s="159" t="s">
        <v>84</v>
      </c>
      <c r="AV3368" s="14" t="s">
        <v>172</v>
      </c>
      <c r="AW3368" s="14" t="s">
        <v>37</v>
      </c>
      <c r="AX3368" s="14" t="s">
        <v>14</v>
      </c>
      <c r="AY3368" s="159" t="s">
        <v>165</v>
      </c>
    </row>
    <row r="3369" spans="2:65" s="1" customFormat="1" ht="37.950000000000003" customHeight="1">
      <c r="B3369" s="32"/>
      <c r="C3369" s="127" t="s">
        <v>4663</v>
      </c>
      <c r="D3369" s="127" t="s">
        <v>167</v>
      </c>
      <c r="E3369" s="128" t="s">
        <v>4664</v>
      </c>
      <c r="F3369" s="129" t="s">
        <v>4665</v>
      </c>
      <c r="G3369" s="130" t="s">
        <v>2699</v>
      </c>
      <c r="H3369" s="131">
        <v>6</v>
      </c>
      <c r="I3369" s="132"/>
      <c r="J3369" s="133">
        <f>ROUND(I3369*H3369,2)</f>
        <v>0</v>
      </c>
      <c r="K3369" s="129" t="s">
        <v>19</v>
      </c>
      <c r="L3369" s="32"/>
      <c r="M3369" s="134" t="s">
        <v>19</v>
      </c>
      <c r="N3369" s="135" t="s">
        <v>46</v>
      </c>
      <c r="P3369" s="136">
        <f>O3369*H3369</f>
        <v>0</v>
      </c>
      <c r="Q3369" s="136">
        <v>0</v>
      </c>
      <c r="R3369" s="136">
        <f>Q3369*H3369</f>
        <v>0</v>
      </c>
      <c r="S3369" s="136">
        <v>0</v>
      </c>
      <c r="T3369" s="137">
        <f>S3369*H3369</f>
        <v>0</v>
      </c>
      <c r="AR3369" s="138" t="s">
        <v>172</v>
      </c>
      <c r="AT3369" s="138" t="s">
        <v>167</v>
      </c>
      <c r="AU3369" s="138" t="s">
        <v>84</v>
      </c>
      <c r="AY3369" s="17" t="s">
        <v>165</v>
      </c>
      <c r="BE3369" s="139">
        <f>IF(N3369="základní",J3369,0)</f>
        <v>0</v>
      </c>
      <c r="BF3369" s="139">
        <f>IF(N3369="snížená",J3369,0)</f>
        <v>0</v>
      </c>
      <c r="BG3369" s="139">
        <f>IF(N3369="zákl. přenesená",J3369,0)</f>
        <v>0</v>
      </c>
      <c r="BH3369" s="139">
        <f>IF(N3369="sníž. přenesená",J3369,0)</f>
        <v>0</v>
      </c>
      <c r="BI3369" s="139">
        <f>IF(N3369="nulová",J3369,0)</f>
        <v>0</v>
      </c>
      <c r="BJ3369" s="17" t="s">
        <v>14</v>
      </c>
      <c r="BK3369" s="139">
        <f>ROUND(I3369*H3369,2)</f>
        <v>0</v>
      </c>
      <c r="BL3369" s="17" t="s">
        <v>172</v>
      </c>
      <c r="BM3369" s="138" t="s">
        <v>4666</v>
      </c>
    </row>
    <row r="3370" spans="2:65" s="12" customFormat="1">
      <c r="B3370" s="144"/>
      <c r="D3370" s="145" t="s">
        <v>176</v>
      </c>
      <c r="E3370" s="146" t="s">
        <v>19</v>
      </c>
      <c r="F3370" s="147" t="s">
        <v>4620</v>
      </c>
      <c r="H3370" s="146" t="s">
        <v>19</v>
      </c>
      <c r="I3370" s="148"/>
      <c r="L3370" s="144"/>
      <c r="M3370" s="149"/>
      <c r="T3370" s="150"/>
      <c r="AT3370" s="146" t="s">
        <v>176</v>
      </c>
      <c r="AU3370" s="146" t="s">
        <v>84</v>
      </c>
      <c r="AV3370" s="12" t="s">
        <v>14</v>
      </c>
      <c r="AW3370" s="12" t="s">
        <v>37</v>
      </c>
      <c r="AX3370" s="12" t="s">
        <v>75</v>
      </c>
      <c r="AY3370" s="146" t="s">
        <v>165</v>
      </c>
    </row>
    <row r="3371" spans="2:65" s="13" customFormat="1">
      <c r="B3371" s="151"/>
      <c r="D3371" s="145" t="s">
        <v>176</v>
      </c>
      <c r="E3371" s="152" t="s">
        <v>19</v>
      </c>
      <c r="F3371" s="153" t="s">
        <v>84</v>
      </c>
      <c r="H3371" s="154">
        <v>2</v>
      </c>
      <c r="I3371" s="155"/>
      <c r="L3371" s="151"/>
      <c r="M3371" s="156"/>
      <c r="T3371" s="157"/>
      <c r="AT3371" s="152" t="s">
        <v>176</v>
      </c>
      <c r="AU3371" s="152" t="s">
        <v>84</v>
      </c>
      <c r="AV3371" s="13" t="s">
        <v>84</v>
      </c>
      <c r="AW3371" s="13" t="s">
        <v>37</v>
      </c>
      <c r="AX3371" s="13" t="s">
        <v>75</v>
      </c>
      <c r="AY3371" s="152" t="s">
        <v>165</v>
      </c>
    </row>
    <row r="3372" spans="2:65" s="12" customFormat="1">
      <c r="B3372" s="144"/>
      <c r="D3372" s="145" t="s">
        <v>176</v>
      </c>
      <c r="E3372" s="146" t="s">
        <v>19</v>
      </c>
      <c r="F3372" s="147" t="s">
        <v>4622</v>
      </c>
      <c r="H3372" s="146" t="s">
        <v>19</v>
      </c>
      <c r="I3372" s="148"/>
      <c r="L3372" s="144"/>
      <c r="M3372" s="149"/>
      <c r="T3372" s="150"/>
      <c r="AT3372" s="146" t="s">
        <v>176</v>
      </c>
      <c r="AU3372" s="146" t="s">
        <v>84</v>
      </c>
      <c r="AV3372" s="12" t="s">
        <v>14</v>
      </c>
      <c r="AW3372" s="12" t="s">
        <v>37</v>
      </c>
      <c r="AX3372" s="12" t="s">
        <v>75</v>
      </c>
      <c r="AY3372" s="146" t="s">
        <v>165</v>
      </c>
    </row>
    <row r="3373" spans="2:65" s="13" customFormat="1">
      <c r="B3373" s="151"/>
      <c r="D3373" s="145" t="s">
        <v>176</v>
      </c>
      <c r="E3373" s="152" t="s">
        <v>19</v>
      </c>
      <c r="F3373" s="153" t="s">
        <v>172</v>
      </c>
      <c r="H3373" s="154">
        <v>4</v>
      </c>
      <c r="I3373" s="155"/>
      <c r="L3373" s="151"/>
      <c r="M3373" s="156"/>
      <c r="T3373" s="157"/>
      <c r="AT3373" s="152" t="s">
        <v>176</v>
      </c>
      <c r="AU3373" s="152" t="s">
        <v>84</v>
      </c>
      <c r="AV3373" s="13" t="s">
        <v>84</v>
      </c>
      <c r="AW3373" s="13" t="s">
        <v>37</v>
      </c>
      <c r="AX3373" s="13" t="s">
        <v>75</v>
      </c>
      <c r="AY3373" s="152" t="s">
        <v>165</v>
      </c>
    </row>
    <row r="3374" spans="2:65" s="14" customFormat="1">
      <c r="B3374" s="158"/>
      <c r="D3374" s="145" t="s">
        <v>176</v>
      </c>
      <c r="E3374" s="159" t="s">
        <v>19</v>
      </c>
      <c r="F3374" s="160" t="s">
        <v>179</v>
      </c>
      <c r="H3374" s="161">
        <v>6</v>
      </c>
      <c r="I3374" s="162"/>
      <c r="L3374" s="158"/>
      <c r="M3374" s="163"/>
      <c r="T3374" s="164"/>
      <c r="AT3374" s="159" t="s">
        <v>176</v>
      </c>
      <c r="AU3374" s="159" t="s">
        <v>84</v>
      </c>
      <c r="AV3374" s="14" t="s">
        <v>172</v>
      </c>
      <c r="AW3374" s="14" t="s">
        <v>37</v>
      </c>
      <c r="AX3374" s="14" t="s">
        <v>14</v>
      </c>
      <c r="AY3374" s="159" t="s">
        <v>165</v>
      </c>
    </row>
    <row r="3375" spans="2:65" s="1" customFormat="1" ht="44.25" customHeight="1">
      <c r="B3375" s="32"/>
      <c r="C3375" s="127" t="s">
        <v>4667</v>
      </c>
      <c r="D3375" s="127" t="s">
        <v>167</v>
      </c>
      <c r="E3375" s="128" t="s">
        <v>4668</v>
      </c>
      <c r="F3375" s="129" t="s">
        <v>4669</v>
      </c>
      <c r="G3375" s="130" t="s">
        <v>170</v>
      </c>
      <c r="H3375" s="131">
        <v>10</v>
      </c>
      <c r="I3375" s="132"/>
      <c r="J3375" s="133">
        <f>ROUND(I3375*H3375,2)</f>
        <v>0</v>
      </c>
      <c r="K3375" s="129" t="s">
        <v>19</v>
      </c>
      <c r="L3375" s="32"/>
      <c r="M3375" s="134" t="s">
        <v>19</v>
      </c>
      <c r="N3375" s="135" t="s">
        <v>46</v>
      </c>
      <c r="P3375" s="136">
        <f>O3375*H3375</f>
        <v>0</v>
      </c>
      <c r="Q3375" s="136">
        <v>0</v>
      </c>
      <c r="R3375" s="136">
        <f>Q3375*H3375</f>
        <v>0</v>
      </c>
      <c r="S3375" s="136">
        <v>0</v>
      </c>
      <c r="T3375" s="137">
        <f>S3375*H3375</f>
        <v>0</v>
      </c>
      <c r="AR3375" s="138" t="s">
        <v>172</v>
      </c>
      <c r="AT3375" s="138" t="s">
        <v>167</v>
      </c>
      <c r="AU3375" s="138" t="s">
        <v>84</v>
      </c>
      <c r="AY3375" s="17" t="s">
        <v>165</v>
      </c>
      <c r="BE3375" s="139">
        <f>IF(N3375="základní",J3375,0)</f>
        <v>0</v>
      </c>
      <c r="BF3375" s="139">
        <f>IF(N3375="snížená",J3375,0)</f>
        <v>0</v>
      </c>
      <c r="BG3375" s="139">
        <f>IF(N3375="zákl. přenesená",J3375,0)</f>
        <v>0</v>
      </c>
      <c r="BH3375" s="139">
        <f>IF(N3375="sníž. přenesená",J3375,0)</f>
        <v>0</v>
      </c>
      <c r="BI3375" s="139">
        <f>IF(N3375="nulová",J3375,0)</f>
        <v>0</v>
      </c>
      <c r="BJ3375" s="17" t="s">
        <v>14</v>
      </c>
      <c r="BK3375" s="139">
        <f>ROUND(I3375*H3375,2)</f>
        <v>0</v>
      </c>
      <c r="BL3375" s="17" t="s">
        <v>172</v>
      </c>
      <c r="BM3375" s="138" t="s">
        <v>4670</v>
      </c>
    </row>
    <row r="3376" spans="2:65" s="1" customFormat="1" ht="19.2">
      <c r="B3376" s="32"/>
      <c r="D3376" s="145" t="s">
        <v>1395</v>
      </c>
      <c r="F3376" s="175" t="s">
        <v>4671</v>
      </c>
      <c r="I3376" s="142"/>
      <c r="L3376" s="32"/>
      <c r="M3376" s="143"/>
      <c r="T3376" s="53"/>
      <c r="AT3376" s="17" t="s">
        <v>1395</v>
      </c>
      <c r="AU3376" s="17" t="s">
        <v>84</v>
      </c>
    </row>
    <row r="3377" spans="2:65" s="12" customFormat="1">
      <c r="B3377" s="144"/>
      <c r="D3377" s="145" t="s">
        <v>176</v>
      </c>
      <c r="E3377" s="146" t="s">
        <v>19</v>
      </c>
      <c r="F3377" s="147" t="s">
        <v>4620</v>
      </c>
      <c r="H3377" s="146" t="s">
        <v>19</v>
      </c>
      <c r="I3377" s="148"/>
      <c r="L3377" s="144"/>
      <c r="M3377" s="149"/>
      <c r="T3377" s="150"/>
      <c r="AT3377" s="146" t="s">
        <v>176</v>
      </c>
      <c r="AU3377" s="146" t="s">
        <v>84</v>
      </c>
      <c r="AV3377" s="12" t="s">
        <v>14</v>
      </c>
      <c r="AW3377" s="12" t="s">
        <v>37</v>
      </c>
      <c r="AX3377" s="12" t="s">
        <v>75</v>
      </c>
      <c r="AY3377" s="146" t="s">
        <v>165</v>
      </c>
    </row>
    <row r="3378" spans="2:65" s="13" customFormat="1">
      <c r="B3378" s="151"/>
      <c r="D3378" s="145" t="s">
        <v>176</v>
      </c>
      <c r="E3378" s="152" t="s">
        <v>19</v>
      </c>
      <c r="F3378" s="153" t="s">
        <v>200</v>
      </c>
      <c r="H3378" s="154">
        <v>5</v>
      </c>
      <c r="I3378" s="155"/>
      <c r="L3378" s="151"/>
      <c r="M3378" s="156"/>
      <c r="T3378" s="157"/>
      <c r="AT3378" s="152" t="s">
        <v>176</v>
      </c>
      <c r="AU3378" s="152" t="s">
        <v>84</v>
      </c>
      <c r="AV3378" s="13" t="s">
        <v>84</v>
      </c>
      <c r="AW3378" s="13" t="s">
        <v>37</v>
      </c>
      <c r="AX3378" s="13" t="s">
        <v>75</v>
      </c>
      <c r="AY3378" s="152" t="s">
        <v>165</v>
      </c>
    </row>
    <row r="3379" spans="2:65" s="12" customFormat="1">
      <c r="B3379" s="144"/>
      <c r="D3379" s="145" t="s">
        <v>176</v>
      </c>
      <c r="E3379" s="146" t="s">
        <v>19</v>
      </c>
      <c r="F3379" s="147" t="s">
        <v>4622</v>
      </c>
      <c r="H3379" s="146" t="s">
        <v>19</v>
      </c>
      <c r="I3379" s="148"/>
      <c r="L3379" s="144"/>
      <c r="M3379" s="149"/>
      <c r="T3379" s="150"/>
      <c r="AT3379" s="146" t="s">
        <v>176</v>
      </c>
      <c r="AU3379" s="146" t="s">
        <v>84</v>
      </c>
      <c r="AV3379" s="12" t="s">
        <v>14</v>
      </c>
      <c r="AW3379" s="12" t="s">
        <v>37</v>
      </c>
      <c r="AX3379" s="12" t="s">
        <v>75</v>
      </c>
      <c r="AY3379" s="146" t="s">
        <v>165</v>
      </c>
    </row>
    <row r="3380" spans="2:65" s="13" customFormat="1">
      <c r="B3380" s="151"/>
      <c r="D3380" s="145" t="s">
        <v>176</v>
      </c>
      <c r="E3380" s="152" t="s">
        <v>19</v>
      </c>
      <c r="F3380" s="153" t="s">
        <v>200</v>
      </c>
      <c r="H3380" s="154">
        <v>5</v>
      </c>
      <c r="I3380" s="155"/>
      <c r="L3380" s="151"/>
      <c r="M3380" s="156"/>
      <c r="T3380" s="157"/>
      <c r="AT3380" s="152" t="s">
        <v>176</v>
      </c>
      <c r="AU3380" s="152" t="s">
        <v>84</v>
      </c>
      <c r="AV3380" s="13" t="s">
        <v>84</v>
      </c>
      <c r="AW3380" s="13" t="s">
        <v>37</v>
      </c>
      <c r="AX3380" s="13" t="s">
        <v>75</v>
      </c>
      <c r="AY3380" s="152" t="s">
        <v>165</v>
      </c>
    </row>
    <row r="3381" spans="2:65" s="14" customFormat="1">
      <c r="B3381" s="158"/>
      <c r="D3381" s="145" t="s">
        <v>176</v>
      </c>
      <c r="E3381" s="159" t="s">
        <v>19</v>
      </c>
      <c r="F3381" s="160" t="s">
        <v>179</v>
      </c>
      <c r="H3381" s="161">
        <v>10</v>
      </c>
      <c r="I3381" s="162"/>
      <c r="L3381" s="158"/>
      <c r="M3381" s="163"/>
      <c r="T3381" s="164"/>
      <c r="AT3381" s="159" t="s">
        <v>176</v>
      </c>
      <c r="AU3381" s="159" t="s">
        <v>84</v>
      </c>
      <c r="AV3381" s="14" t="s">
        <v>172</v>
      </c>
      <c r="AW3381" s="14" t="s">
        <v>37</v>
      </c>
      <c r="AX3381" s="14" t="s">
        <v>14</v>
      </c>
      <c r="AY3381" s="159" t="s">
        <v>165</v>
      </c>
    </row>
    <row r="3382" spans="2:65" s="1" customFormat="1" ht="24.15" customHeight="1">
      <c r="B3382" s="32"/>
      <c r="C3382" s="127" t="s">
        <v>4672</v>
      </c>
      <c r="D3382" s="127" t="s">
        <v>167</v>
      </c>
      <c r="E3382" s="128" t="s">
        <v>4673</v>
      </c>
      <c r="F3382" s="129" t="s">
        <v>4674</v>
      </c>
      <c r="G3382" s="130" t="s">
        <v>4675</v>
      </c>
      <c r="H3382" s="131">
        <v>2</v>
      </c>
      <c r="I3382" s="132"/>
      <c r="J3382" s="133">
        <f>ROUND(I3382*H3382,2)</f>
        <v>0</v>
      </c>
      <c r="K3382" s="129" t="s">
        <v>19</v>
      </c>
      <c r="L3382" s="32"/>
      <c r="M3382" s="134" t="s">
        <v>19</v>
      </c>
      <c r="N3382" s="135" t="s">
        <v>46</v>
      </c>
      <c r="P3382" s="136">
        <f>O3382*H3382</f>
        <v>0</v>
      </c>
      <c r="Q3382" s="136">
        <v>0</v>
      </c>
      <c r="R3382" s="136">
        <f>Q3382*H3382</f>
        <v>0</v>
      </c>
      <c r="S3382" s="136">
        <v>0</v>
      </c>
      <c r="T3382" s="137">
        <f>S3382*H3382</f>
        <v>0</v>
      </c>
      <c r="AR3382" s="138" t="s">
        <v>172</v>
      </c>
      <c r="AT3382" s="138" t="s">
        <v>167</v>
      </c>
      <c r="AU3382" s="138" t="s">
        <v>84</v>
      </c>
      <c r="AY3382" s="17" t="s">
        <v>165</v>
      </c>
      <c r="BE3382" s="139">
        <f>IF(N3382="základní",J3382,0)</f>
        <v>0</v>
      </c>
      <c r="BF3382" s="139">
        <f>IF(N3382="snížená",J3382,0)</f>
        <v>0</v>
      </c>
      <c r="BG3382" s="139">
        <f>IF(N3382="zákl. přenesená",J3382,0)</f>
        <v>0</v>
      </c>
      <c r="BH3382" s="139">
        <f>IF(N3382="sníž. přenesená",J3382,0)</f>
        <v>0</v>
      </c>
      <c r="BI3382" s="139">
        <f>IF(N3382="nulová",J3382,0)</f>
        <v>0</v>
      </c>
      <c r="BJ3382" s="17" t="s">
        <v>14</v>
      </c>
      <c r="BK3382" s="139">
        <f>ROUND(I3382*H3382,2)</f>
        <v>0</v>
      </c>
      <c r="BL3382" s="17" t="s">
        <v>172</v>
      </c>
      <c r="BM3382" s="138" t="s">
        <v>4676</v>
      </c>
    </row>
    <row r="3383" spans="2:65" s="12" customFormat="1">
      <c r="B3383" s="144"/>
      <c r="D3383" s="145" t="s">
        <v>176</v>
      </c>
      <c r="E3383" s="146" t="s">
        <v>19</v>
      </c>
      <c r="F3383" s="147" t="s">
        <v>4620</v>
      </c>
      <c r="H3383" s="146" t="s">
        <v>19</v>
      </c>
      <c r="I3383" s="148"/>
      <c r="L3383" s="144"/>
      <c r="M3383" s="149"/>
      <c r="T3383" s="150"/>
      <c r="AT3383" s="146" t="s">
        <v>176</v>
      </c>
      <c r="AU3383" s="146" t="s">
        <v>84</v>
      </c>
      <c r="AV3383" s="12" t="s">
        <v>14</v>
      </c>
      <c r="AW3383" s="12" t="s">
        <v>37</v>
      </c>
      <c r="AX3383" s="12" t="s">
        <v>75</v>
      </c>
      <c r="AY3383" s="146" t="s">
        <v>165</v>
      </c>
    </row>
    <row r="3384" spans="2:65" s="13" customFormat="1">
      <c r="B3384" s="151"/>
      <c r="D3384" s="145" t="s">
        <v>176</v>
      </c>
      <c r="E3384" s="152" t="s">
        <v>19</v>
      </c>
      <c r="F3384" s="153" t="s">
        <v>14</v>
      </c>
      <c r="H3384" s="154">
        <v>1</v>
      </c>
      <c r="I3384" s="155"/>
      <c r="L3384" s="151"/>
      <c r="M3384" s="156"/>
      <c r="T3384" s="157"/>
      <c r="AT3384" s="152" t="s">
        <v>176</v>
      </c>
      <c r="AU3384" s="152" t="s">
        <v>84</v>
      </c>
      <c r="AV3384" s="13" t="s">
        <v>84</v>
      </c>
      <c r="AW3384" s="13" t="s">
        <v>37</v>
      </c>
      <c r="AX3384" s="13" t="s">
        <v>75</v>
      </c>
      <c r="AY3384" s="152" t="s">
        <v>165</v>
      </c>
    </row>
    <row r="3385" spans="2:65" s="12" customFormat="1">
      <c r="B3385" s="144"/>
      <c r="D3385" s="145" t="s">
        <v>176</v>
      </c>
      <c r="E3385" s="146" t="s">
        <v>19</v>
      </c>
      <c r="F3385" s="147" t="s">
        <v>4622</v>
      </c>
      <c r="H3385" s="146" t="s">
        <v>19</v>
      </c>
      <c r="I3385" s="148"/>
      <c r="L3385" s="144"/>
      <c r="M3385" s="149"/>
      <c r="T3385" s="150"/>
      <c r="AT3385" s="146" t="s">
        <v>176</v>
      </c>
      <c r="AU3385" s="146" t="s">
        <v>84</v>
      </c>
      <c r="AV3385" s="12" t="s">
        <v>14</v>
      </c>
      <c r="AW3385" s="12" t="s">
        <v>37</v>
      </c>
      <c r="AX3385" s="12" t="s">
        <v>75</v>
      </c>
      <c r="AY3385" s="146" t="s">
        <v>165</v>
      </c>
    </row>
    <row r="3386" spans="2:65" s="13" customFormat="1">
      <c r="B3386" s="151"/>
      <c r="D3386" s="145" t="s">
        <v>176</v>
      </c>
      <c r="E3386" s="152" t="s">
        <v>19</v>
      </c>
      <c r="F3386" s="153" t="s">
        <v>14</v>
      </c>
      <c r="H3386" s="154">
        <v>1</v>
      </c>
      <c r="I3386" s="155"/>
      <c r="L3386" s="151"/>
      <c r="M3386" s="156"/>
      <c r="T3386" s="157"/>
      <c r="AT3386" s="152" t="s">
        <v>176</v>
      </c>
      <c r="AU3386" s="152" t="s">
        <v>84</v>
      </c>
      <c r="AV3386" s="13" t="s">
        <v>84</v>
      </c>
      <c r="AW3386" s="13" t="s">
        <v>37</v>
      </c>
      <c r="AX3386" s="13" t="s">
        <v>75</v>
      </c>
      <c r="AY3386" s="152" t="s">
        <v>165</v>
      </c>
    </row>
    <row r="3387" spans="2:65" s="14" customFormat="1">
      <c r="B3387" s="158"/>
      <c r="D3387" s="145" t="s">
        <v>176</v>
      </c>
      <c r="E3387" s="159" t="s">
        <v>19</v>
      </c>
      <c r="F3387" s="160" t="s">
        <v>179</v>
      </c>
      <c r="H3387" s="161">
        <v>2</v>
      </c>
      <c r="I3387" s="162"/>
      <c r="L3387" s="158"/>
      <c r="M3387" s="163"/>
      <c r="T3387" s="164"/>
      <c r="AT3387" s="159" t="s">
        <v>176</v>
      </c>
      <c r="AU3387" s="159" t="s">
        <v>84</v>
      </c>
      <c r="AV3387" s="14" t="s">
        <v>172</v>
      </c>
      <c r="AW3387" s="14" t="s">
        <v>37</v>
      </c>
      <c r="AX3387" s="14" t="s">
        <v>14</v>
      </c>
      <c r="AY3387" s="159" t="s">
        <v>165</v>
      </c>
    </row>
    <row r="3388" spans="2:65" s="1" customFormat="1" ht="21.75" customHeight="1">
      <c r="B3388" s="32"/>
      <c r="C3388" s="127" t="s">
        <v>4677</v>
      </c>
      <c r="D3388" s="127" t="s">
        <v>167</v>
      </c>
      <c r="E3388" s="128" t="s">
        <v>4678</v>
      </c>
      <c r="F3388" s="129" t="s">
        <v>4679</v>
      </c>
      <c r="G3388" s="130" t="s">
        <v>307</v>
      </c>
      <c r="H3388" s="131">
        <v>0.2</v>
      </c>
      <c r="I3388" s="132"/>
      <c r="J3388" s="133">
        <f>ROUND(I3388*H3388,2)</f>
        <v>0</v>
      </c>
      <c r="K3388" s="129" t="s">
        <v>19</v>
      </c>
      <c r="L3388" s="32"/>
      <c r="M3388" s="134" t="s">
        <v>19</v>
      </c>
      <c r="N3388" s="135" t="s">
        <v>46</v>
      </c>
      <c r="P3388" s="136">
        <f>O3388*H3388</f>
        <v>0</v>
      </c>
      <c r="Q3388" s="136">
        <v>0</v>
      </c>
      <c r="R3388" s="136">
        <f>Q3388*H3388</f>
        <v>0</v>
      </c>
      <c r="S3388" s="136">
        <v>0</v>
      </c>
      <c r="T3388" s="137">
        <f>S3388*H3388</f>
        <v>0</v>
      </c>
      <c r="AR3388" s="138" t="s">
        <v>172</v>
      </c>
      <c r="AT3388" s="138" t="s">
        <v>167</v>
      </c>
      <c r="AU3388" s="138" t="s">
        <v>84</v>
      </c>
      <c r="AY3388" s="17" t="s">
        <v>165</v>
      </c>
      <c r="BE3388" s="139">
        <f>IF(N3388="základní",J3388,0)</f>
        <v>0</v>
      </c>
      <c r="BF3388" s="139">
        <f>IF(N3388="snížená",J3388,0)</f>
        <v>0</v>
      </c>
      <c r="BG3388" s="139">
        <f>IF(N3388="zákl. přenesená",J3388,0)</f>
        <v>0</v>
      </c>
      <c r="BH3388" s="139">
        <f>IF(N3388="sníž. přenesená",J3388,0)</f>
        <v>0</v>
      </c>
      <c r="BI3388" s="139">
        <f>IF(N3388="nulová",J3388,0)</f>
        <v>0</v>
      </c>
      <c r="BJ3388" s="17" t="s">
        <v>14</v>
      </c>
      <c r="BK3388" s="139">
        <f>ROUND(I3388*H3388,2)</f>
        <v>0</v>
      </c>
      <c r="BL3388" s="17" t="s">
        <v>172</v>
      </c>
      <c r="BM3388" s="138" t="s">
        <v>4680</v>
      </c>
    </row>
    <row r="3389" spans="2:65" s="1" customFormat="1" ht="19.2">
      <c r="B3389" s="32"/>
      <c r="D3389" s="145" t="s">
        <v>1395</v>
      </c>
      <c r="F3389" s="175" t="s">
        <v>4681</v>
      </c>
      <c r="I3389" s="142"/>
      <c r="L3389" s="32"/>
      <c r="M3389" s="143"/>
      <c r="T3389" s="53"/>
      <c r="AT3389" s="17" t="s">
        <v>1395</v>
      </c>
      <c r="AU3389" s="17" t="s">
        <v>84</v>
      </c>
    </row>
    <row r="3390" spans="2:65" s="12" customFormat="1">
      <c r="B3390" s="144"/>
      <c r="D3390" s="145" t="s">
        <v>176</v>
      </c>
      <c r="E3390" s="146" t="s">
        <v>19</v>
      </c>
      <c r="F3390" s="147" t="s">
        <v>4620</v>
      </c>
      <c r="H3390" s="146" t="s">
        <v>19</v>
      </c>
      <c r="I3390" s="148"/>
      <c r="L3390" s="144"/>
      <c r="M3390" s="149"/>
      <c r="T3390" s="150"/>
      <c r="AT3390" s="146" t="s">
        <v>176</v>
      </c>
      <c r="AU3390" s="146" t="s">
        <v>84</v>
      </c>
      <c r="AV3390" s="12" t="s">
        <v>14</v>
      </c>
      <c r="AW3390" s="12" t="s">
        <v>37</v>
      </c>
      <c r="AX3390" s="12" t="s">
        <v>75</v>
      </c>
      <c r="AY3390" s="146" t="s">
        <v>165</v>
      </c>
    </row>
    <row r="3391" spans="2:65" s="13" customFormat="1">
      <c r="B3391" s="151"/>
      <c r="D3391" s="145" t="s">
        <v>176</v>
      </c>
      <c r="E3391" s="152" t="s">
        <v>19</v>
      </c>
      <c r="F3391" s="153" t="s">
        <v>4682</v>
      </c>
      <c r="H3391" s="154">
        <v>0.1</v>
      </c>
      <c r="I3391" s="155"/>
      <c r="L3391" s="151"/>
      <c r="M3391" s="156"/>
      <c r="T3391" s="157"/>
      <c r="AT3391" s="152" t="s">
        <v>176</v>
      </c>
      <c r="AU3391" s="152" t="s">
        <v>84</v>
      </c>
      <c r="AV3391" s="13" t="s">
        <v>84</v>
      </c>
      <c r="AW3391" s="13" t="s">
        <v>37</v>
      </c>
      <c r="AX3391" s="13" t="s">
        <v>75</v>
      </c>
      <c r="AY3391" s="152" t="s">
        <v>165</v>
      </c>
    </row>
    <row r="3392" spans="2:65" s="12" customFormat="1">
      <c r="B3392" s="144"/>
      <c r="D3392" s="145" t="s">
        <v>176</v>
      </c>
      <c r="E3392" s="146" t="s">
        <v>19</v>
      </c>
      <c r="F3392" s="147" t="s">
        <v>4622</v>
      </c>
      <c r="H3392" s="146" t="s">
        <v>19</v>
      </c>
      <c r="I3392" s="148"/>
      <c r="L3392" s="144"/>
      <c r="M3392" s="149"/>
      <c r="T3392" s="150"/>
      <c r="AT3392" s="146" t="s">
        <v>176</v>
      </c>
      <c r="AU3392" s="146" t="s">
        <v>84</v>
      </c>
      <c r="AV3392" s="12" t="s">
        <v>14</v>
      </c>
      <c r="AW3392" s="12" t="s">
        <v>37</v>
      </c>
      <c r="AX3392" s="12" t="s">
        <v>75</v>
      </c>
      <c r="AY3392" s="146" t="s">
        <v>165</v>
      </c>
    </row>
    <row r="3393" spans="2:65" s="13" customFormat="1">
      <c r="B3393" s="151"/>
      <c r="D3393" s="145" t="s">
        <v>176</v>
      </c>
      <c r="E3393" s="152" t="s">
        <v>19</v>
      </c>
      <c r="F3393" s="153" t="s">
        <v>4682</v>
      </c>
      <c r="H3393" s="154">
        <v>0.1</v>
      </c>
      <c r="I3393" s="155"/>
      <c r="L3393" s="151"/>
      <c r="M3393" s="156"/>
      <c r="T3393" s="157"/>
      <c r="AT3393" s="152" t="s">
        <v>176</v>
      </c>
      <c r="AU3393" s="152" t="s">
        <v>84</v>
      </c>
      <c r="AV3393" s="13" t="s">
        <v>84</v>
      </c>
      <c r="AW3393" s="13" t="s">
        <v>37</v>
      </c>
      <c r="AX3393" s="13" t="s">
        <v>75</v>
      </c>
      <c r="AY3393" s="152" t="s">
        <v>165</v>
      </c>
    </row>
    <row r="3394" spans="2:65" s="14" customFormat="1">
      <c r="B3394" s="158"/>
      <c r="D3394" s="145" t="s">
        <v>176</v>
      </c>
      <c r="E3394" s="159" t="s">
        <v>19</v>
      </c>
      <c r="F3394" s="160" t="s">
        <v>179</v>
      </c>
      <c r="H3394" s="161">
        <v>0.2</v>
      </c>
      <c r="I3394" s="162"/>
      <c r="L3394" s="158"/>
      <c r="M3394" s="163"/>
      <c r="T3394" s="164"/>
      <c r="AT3394" s="159" t="s">
        <v>176</v>
      </c>
      <c r="AU3394" s="159" t="s">
        <v>84</v>
      </c>
      <c r="AV3394" s="14" t="s">
        <v>172</v>
      </c>
      <c r="AW3394" s="14" t="s">
        <v>37</v>
      </c>
      <c r="AX3394" s="14" t="s">
        <v>14</v>
      </c>
      <c r="AY3394" s="159" t="s">
        <v>165</v>
      </c>
    </row>
    <row r="3395" spans="2:65" s="1" customFormat="1" ht="16.5" customHeight="1">
      <c r="B3395" s="32"/>
      <c r="C3395" s="127" t="s">
        <v>4683</v>
      </c>
      <c r="D3395" s="127" t="s">
        <v>167</v>
      </c>
      <c r="E3395" s="128" t="s">
        <v>4684</v>
      </c>
      <c r="F3395" s="129" t="s">
        <v>4685</v>
      </c>
      <c r="G3395" s="130" t="s">
        <v>2464</v>
      </c>
      <c r="H3395" s="131">
        <v>6</v>
      </c>
      <c r="I3395" s="132"/>
      <c r="J3395" s="133">
        <f>ROUND(I3395*H3395,2)</f>
        <v>0</v>
      </c>
      <c r="K3395" s="129" t="s">
        <v>19</v>
      </c>
      <c r="L3395" s="32"/>
      <c r="M3395" s="134" t="s">
        <v>19</v>
      </c>
      <c r="N3395" s="135" t="s">
        <v>46</v>
      </c>
      <c r="P3395" s="136">
        <f>O3395*H3395</f>
        <v>0</v>
      </c>
      <c r="Q3395" s="136">
        <v>0</v>
      </c>
      <c r="R3395" s="136">
        <f>Q3395*H3395</f>
        <v>0</v>
      </c>
      <c r="S3395" s="136">
        <v>0</v>
      </c>
      <c r="T3395" s="137">
        <f>S3395*H3395</f>
        <v>0</v>
      </c>
      <c r="AR3395" s="138" t="s">
        <v>172</v>
      </c>
      <c r="AT3395" s="138" t="s">
        <v>167</v>
      </c>
      <c r="AU3395" s="138" t="s">
        <v>84</v>
      </c>
      <c r="AY3395" s="17" t="s">
        <v>165</v>
      </c>
      <c r="BE3395" s="139">
        <f>IF(N3395="základní",J3395,0)</f>
        <v>0</v>
      </c>
      <c r="BF3395" s="139">
        <f>IF(N3395="snížená",J3395,0)</f>
        <v>0</v>
      </c>
      <c r="BG3395" s="139">
        <f>IF(N3395="zákl. přenesená",J3395,0)</f>
        <v>0</v>
      </c>
      <c r="BH3395" s="139">
        <f>IF(N3395="sníž. přenesená",J3395,0)</f>
        <v>0</v>
      </c>
      <c r="BI3395" s="139">
        <f>IF(N3395="nulová",J3395,0)</f>
        <v>0</v>
      </c>
      <c r="BJ3395" s="17" t="s">
        <v>14</v>
      </c>
      <c r="BK3395" s="139">
        <f>ROUND(I3395*H3395,2)</f>
        <v>0</v>
      </c>
      <c r="BL3395" s="17" t="s">
        <v>172</v>
      </c>
      <c r="BM3395" s="138" t="s">
        <v>4686</v>
      </c>
    </row>
    <row r="3396" spans="2:65" s="12" customFormat="1">
      <c r="B3396" s="144"/>
      <c r="D3396" s="145" t="s">
        <v>176</v>
      </c>
      <c r="E3396" s="146" t="s">
        <v>19</v>
      </c>
      <c r="F3396" s="147" t="s">
        <v>4620</v>
      </c>
      <c r="H3396" s="146" t="s">
        <v>19</v>
      </c>
      <c r="I3396" s="148"/>
      <c r="L3396" s="144"/>
      <c r="M3396" s="149"/>
      <c r="T3396" s="150"/>
      <c r="AT3396" s="146" t="s">
        <v>176</v>
      </c>
      <c r="AU3396" s="146" t="s">
        <v>84</v>
      </c>
      <c r="AV3396" s="12" t="s">
        <v>14</v>
      </c>
      <c r="AW3396" s="12" t="s">
        <v>37</v>
      </c>
      <c r="AX3396" s="12" t="s">
        <v>75</v>
      </c>
      <c r="AY3396" s="146" t="s">
        <v>165</v>
      </c>
    </row>
    <row r="3397" spans="2:65" s="13" customFormat="1">
      <c r="B3397" s="151"/>
      <c r="D3397" s="145" t="s">
        <v>176</v>
      </c>
      <c r="E3397" s="152" t="s">
        <v>19</v>
      </c>
      <c r="F3397" s="153" t="s">
        <v>14</v>
      </c>
      <c r="H3397" s="154">
        <v>1</v>
      </c>
      <c r="I3397" s="155"/>
      <c r="L3397" s="151"/>
      <c r="M3397" s="156"/>
      <c r="T3397" s="157"/>
      <c r="AT3397" s="152" t="s">
        <v>176</v>
      </c>
      <c r="AU3397" s="152" t="s">
        <v>84</v>
      </c>
      <c r="AV3397" s="13" t="s">
        <v>84</v>
      </c>
      <c r="AW3397" s="13" t="s">
        <v>37</v>
      </c>
      <c r="AX3397" s="13" t="s">
        <v>75</v>
      </c>
      <c r="AY3397" s="152" t="s">
        <v>165</v>
      </c>
    </row>
    <row r="3398" spans="2:65" s="12" customFormat="1">
      <c r="B3398" s="144"/>
      <c r="D3398" s="145" t="s">
        <v>176</v>
      </c>
      <c r="E3398" s="146" t="s">
        <v>19</v>
      </c>
      <c r="F3398" s="147" t="s">
        <v>4622</v>
      </c>
      <c r="H3398" s="146" t="s">
        <v>19</v>
      </c>
      <c r="I3398" s="148"/>
      <c r="L3398" s="144"/>
      <c r="M3398" s="149"/>
      <c r="T3398" s="150"/>
      <c r="AT3398" s="146" t="s">
        <v>176</v>
      </c>
      <c r="AU3398" s="146" t="s">
        <v>84</v>
      </c>
      <c r="AV3398" s="12" t="s">
        <v>14</v>
      </c>
      <c r="AW3398" s="12" t="s">
        <v>37</v>
      </c>
      <c r="AX3398" s="12" t="s">
        <v>75</v>
      </c>
      <c r="AY3398" s="146" t="s">
        <v>165</v>
      </c>
    </row>
    <row r="3399" spans="2:65" s="13" customFormat="1">
      <c r="B3399" s="151"/>
      <c r="D3399" s="145" t="s">
        <v>176</v>
      </c>
      <c r="E3399" s="152" t="s">
        <v>19</v>
      </c>
      <c r="F3399" s="153" t="s">
        <v>200</v>
      </c>
      <c r="H3399" s="154">
        <v>5</v>
      </c>
      <c r="I3399" s="155"/>
      <c r="L3399" s="151"/>
      <c r="M3399" s="156"/>
      <c r="T3399" s="157"/>
      <c r="AT3399" s="152" t="s">
        <v>176</v>
      </c>
      <c r="AU3399" s="152" t="s">
        <v>84</v>
      </c>
      <c r="AV3399" s="13" t="s">
        <v>84</v>
      </c>
      <c r="AW3399" s="13" t="s">
        <v>37</v>
      </c>
      <c r="AX3399" s="13" t="s">
        <v>75</v>
      </c>
      <c r="AY3399" s="152" t="s">
        <v>165</v>
      </c>
    </row>
    <row r="3400" spans="2:65" s="14" customFormat="1">
      <c r="B3400" s="158"/>
      <c r="D3400" s="145" t="s">
        <v>176</v>
      </c>
      <c r="E3400" s="159" t="s">
        <v>19</v>
      </c>
      <c r="F3400" s="160" t="s">
        <v>179</v>
      </c>
      <c r="H3400" s="161">
        <v>6</v>
      </c>
      <c r="I3400" s="162"/>
      <c r="L3400" s="158"/>
      <c r="M3400" s="163"/>
      <c r="T3400" s="164"/>
      <c r="AT3400" s="159" t="s">
        <v>176</v>
      </c>
      <c r="AU3400" s="159" t="s">
        <v>84</v>
      </c>
      <c r="AV3400" s="14" t="s">
        <v>172</v>
      </c>
      <c r="AW3400" s="14" t="s">
        <v>37</v>
      </c>
      <c r="AX3400" s="14" t="s">
        <v>14</v>
      </c>
      <c r="AY3400" s="159" t="s">
        <v>165</v>
      </c>
    </row>
    <row r="3401" spans="2:65" s="1" customFormat="1" ht="16.5" customHeight="1">
      <c r="B3401" s="32"/>
      <c r="C3401" s="127" t="s">
        <v>4687</v>
      </c>
      <c r="D3401" s="127" t="s">
        <v>167</v>
      </c>
      <c r="E3401" s="128" t="s">
        <v>4688</v>
      </c>
      <c r="F3401" s="129" t="s">
        <v>4689</v>
      </c>
      <c r="G3401" s="130" t="s">
        <v>2699</v>
      </c>
      <c r="H3401" s="131">
        <v>2</v>
      </c>
      <c r="I3401" s="132"/>
      <c r="J3401" s="133">
        <f>ROUND(I3401*H3401,2)</f>
        <v>0</v>
      </c>
      <c r="K3401" s="129" t="s">
        <v>19</v>
      </c>
      <c r="L3401" s="32"/>
      <c r="M3401" s="134" t="s">
        <v>19</v>
      </c>
      <c r="N3401" s="135" t="s">
        <v>46</v>
      </c>
      <c r="P3401" s="136">
        <f>O3401*H3401</f>
        <v>0</v>
      </c>
      <c r="Q3401" s="136">
        <v>0</v>
      </c>
      <c r="R3401" s="136">
        <f>Q3401*H3401</f>
        <v>0</v>
      </c>
      <c r="S3401" s="136">
        <v>0</v>
      </c>
      <c r="T3401" s="137">
        <f>S3401*H3401</f>
        <v>0</v>
      </c>
      <c r="AR3401" s="138" t="s">
        <v>172</v>
      </c>
      <c r="AT3401" s="138" t="s">
        <v>167</v>
      </c>
      <c r="AU3401" s="138" t="s">
        <v>84</v>
      </c>
      <c r="AY3401" s="17" t="s">
        <v>165</v>
      </c>
      <c r="BE3401" s="139">
        <f>IF(N3401="základní",J3401,0)</f>
        <v>0</v>
      </c>
      <c r="BF3401" s="139">
        <f>IF(N3401="snížená",J3401,0)</f>
        <v>0</v>
      </c>
      <c r="BG3401" s="139">
        <f>IF(N3401="zákl. přenesená",J3401,0)</f>
        <v>0</v>
      </c>
      <c r="BH3401" s="139">
        <f>IF(N3401="sníž. přenesená",J3401,0)</f>
        <v>0</v>
      </c>
      <c r="BI3401" s="139">
        <f>IF(N3401="nulová",J3401,0)</f>
        <v>0</v>
      </c>
      <c r="BJ3401" s="17" t="s">
        <v>14</v>
      </c>
      <c r="BK3401" s="139">
        <f>ROUND(I3401*H3401,2)</f>
        <v>0</v>
      </c>
      <c r="BL3401" s="17" t="s">
        <v>172</v>
      </c>
      <c r="BM3401" s="138" t="s">
        <v>4690</v>
      </c>
    </row>
    <row r="3402" spans="2:65" s="12" customFormat="1">
      <c r="B3402" s="144"/>
      <c r="D3402" s="145" t="s">
        <v>176</v>
      </c>
      <c r="E3402" s="146" t="s">
        <v>19</v>
      </c>
      <c r="F3402" s="147" t="s">
        <v>4620</v>
      </c>
      <c r="H3402" s="146" t="s">
        <v>19</v>
      </c>
      <c r="I3402" s="148"/>
      <c r="L3402" s="144"/>
      <c r="M3402" s="149"/>
      <c r="T3402" s="150"/>
      <c r="AT3402" s="146" t="s">
        <v>176</v>
      </c>
      <c r="AU3402" s="146" t="s">
        <v>84</v>
      </c>
      <c r="AV3402" s="12" t="s">
        <v>14</v>
      </c>
      <c r="AW3402" s="12" t="s">
        <v>37</v>
      </c>
      <c r="AX3402" s="12" t="s">
        <v>75</v>
      </c>
      <c r="AY3402" s="146" t="s">
        <v>165</v>
      </c>
    </row>
    <row r="3403" spans="2:65" s="13" customFormat="1">
      <c r="B3403" s="151"/>
      <c r="D3403" s="145" t="s">
        <v>176</v>
      </c>
      <c r="E3403" s="152" t="s">
        <v>19</v>
      </c>
      <c r="F3403" s="153" t="s">
        <v>14</v>
      </c>
      <c r="H3403" s="154">
        <v>1</v>
      </c>
      <c r="I3403" s="155"/>
      <c r="L3403" s="151"/>
      <c r="M3403" s="156"/>
      <c r="T3403" s="157"/>
      <c r="AT3403" s="152" t="s">
        <v>176</v>
      </c>
      <c r="AU3403" s="152" t="s">
        <v>84</v>
      </c>
      <c r="AV3403" s="13" t="s">
        <v>84</v>
      </c>
      <c r="AW3403" s="13" t="s">
        <v>37</v>
      </c>
      <c r="AX3403" s="13" t="s">
        <v>75</v>
      </c>
      <c r="AY3403" s="152" t="s">
        <v>165</v>
      </c>
    </row>
    <row r="3404" spans="2:65" s="12" customFormat="1">
      <c r="B3404" s="144"/>
      <c r="D3404" s="145" t="s">
        <v>176</v>
      </c>
      <c r="E3404" s="146" t="s">
        <v>19</v>
      </c>
      <c r="F3404" s="147" t="s">
        <v>4622</v>
      </c>
      <c r="H3404" s="146" t="s">
        <v>19</v>
      </c>
      <c r="I3404" s="148"/>
      <c r="L3404" s="144"/>
      <c r="M3404" s="149"/>
      <c r="T3404" s="150"/>
      <c r="AT3404" s="146" t="s">
        <v>176</v>
      </c>
      <c r="AU3404" s="146" t="s">
        <v>84</v>
      </c>
      <c r="AV3404" s="12" t="s">
        <v>14</v>
      </c>
      <c r="AW3404" s="12" t="s">
        <v>37</v>
      </c>
      <c r="AX3404" s="12" t="s">
        <v>75</v>
      </c>
      <c r="AY3404" s="146" t="s">
        <v>165</v>
      </c>
    </row>
    <row r="3405" spans="2:65" s="13" customFormat="1">
      <c r="B3405" s="151"/>
      <c r="D3405" s="145" t="s">
        <v>176</v>
      </c>
      <c r="E3405" s="152" t="s">
        <v>19</v>
      </c>
      <c r="F3405" s="153" t="s">
        <v>14</v>
      </c>
      <c r="H3405" s="154">
        <v>1</v>
      </c>
      <c r="I3405" s="155"/>
      <c r="L3405" s="151"/>
      <c r="M3405" s="156"/>
      <c r="T3405" s="157"/>
      <c r="AT3405" s="152" t="s">
        <v>176</v>
      </c>
      <c r="AU3405" s="152" t="s">
        <v>84</v>
      </c>
      <c r="AV3405" s="13" t="s">
        <v>84</v>
      </c>
      <c r="AW3405" s="13" t="s">
        <v>37</v>
      </c>
      <c r="AX3405" s="13" t="s">
        <v>75</v>
      </c>
      <c r="AY3405" s="152" t="s">
        <v>165</v>
      </c>
    </row>
    <row r="3406" spans="2:65" s="14" customFormat="1">
      <c r="B3406" s="158"/>
      <c r="D3406" s="145" t="s">
        <v>176</v>
      </c>
      <c r="E3406" s="159" t="s">
        <v>19</v>
      </c>
      <c r="F3406" s="160" t="s">
        <v>179</v>
      </c>
      <c r="H3406" s="161">
        <v>2</v>
      </c>
      <c r="I3406" s="162"/>
      <c r="L3406" s="158"/>
      <c r="M3406" s="163"/>
      <c r="T3406" s="164"/>
      <c r="AT3406" s="159" t="s">
        <v>176</v>
      </c>
      <c r="AU3406" s="159" t="s">
        <v>84</v>
      </c>
      <c r="AV3406" s="14" t="s">
        <v>172</v>
      </c>
      <c r="AW3406" s="14" t="s">
        <v>37</v>
      </c>
      <c r="AX3406" s="14" t="s">
        <v>14</v>
      </c>
      <c r="AY3406" s="159" t="s">
        <v>165</v>
      </c>
    </row>
    <row r="3407" spans="2:65" s="1" customFormat="1" ht="16.5" customHeight="1">
      <c r="B3407" s="32"/>
      <c r="C3407" s="127" t="s">
        <v>4691</v>
      </c>
      <c r="D3407" s="127" t="s">
        <v>167</v>
      </c>
      <c r="E3407" s="128" t="s">
        <v>4692</v>
      </c>
      <c r="F3407" s="129" t="s">
        <v>4693</v>
      </c>
      <c r="G3407" s="130" t="s">
        <v>2699</v>
      </c>
      <c r="H3407" s="131">
        <v>2</v>
      </c>
      <c r="I3407" s="132"/>
      <c r="J3407" s="133">
        <f>ROUND(I3407*H3407,2)</f>
        <v>0</v>
      </c>
      <c r="K3407" s="129" t="s">
        <v>19</v>
      </c>
      <c r="L3407" s="32"/>
      <c r="M3407" s="134" t="s">
        <v>19</v>
      </c>
      <c r="N3407" s="135" t="s">
        <v>46</v>
      </c>
      <c r="P3407" s="136">
        <f>O3407*H3407</f>
        <v>0</v>
      </c>
      <c r="Q3407" s="136">
        <v>0</v>
      </c>
      <c r="R3407" s="136">
        <f>Q3407*H3407</f>
        <v>0</v>
      </c>
      <c r="S3407" s="136">
        <v>0</v>
      </c>
      <c r="T3407" s="137">
        <f>S3407*H3407</f>
        <v>0</v>
      </c>
      <c r="AR3407" s="138" t="s">
        <v>172</v>
      </c>
      <c r="AT3407" s="138" t="s">
        <v>167</v>
      </c>
      <c r="AU3407" s="138" t="s">
        <v>84</v>
      </c>
      <c r="AY3407" s="17" t="s">
        <v>165</v>
      </c>
      <c r="BE3407" s="139">
        <f>IF(N3407="základní",J3407,0)</f>
        <v>0</v>
      </c>
      <c r="BF3407" s="139">
        <f>IF(N3407="snížená",J3407,0)</f>
        <v>0</v>
      </c>
      <c r="BG3407" s="139">
        <f>IF(N3407="zákl. přenesená",J3407,0)</f>
        <v>0</v>
      </c>
      <c r="BH3407" s="139">
        <f>IF(N3407="sníž. přenesená",J3407,0)</f>
        <v>0</v>
      </c>
      <c r="BI3407" s="139">
        <f>IF(N3407="nulová",J3407,0)</f>
        <v>0</v>
      </c>
      <c r="BJ3407" s="17" t="s">
        <v>14</v>
      </c>
      <c r="BK3407" s="139">
        <f>ROUND(I3407*H3407,2)</f>
        <v>0</v>
      </c>
      <c r="BL3407" s="17" t="s">
        <v>172</v>
      </c>
      <c r="BM3407" s="138" t="s">
        <v>4694</v>
      </c>
    </row>
    <row r="3408" spans="2:65" s="12" customFormat="1">
      <c r="B3408" s="144"/>
      <c r="D3408" s="145" t="s">
        <v>176</v>
      </c>
      <c r="E3408" s="146" t="s">
        <v>19</v>
      </c>
      <c r="F3408" s="147" t="s">
        <v>4620</v>
      </c>
      <c r="H3408" s="146" t="s">
        <v>19</v>
      </c>
      <c r="I3408" s="148"/>
      <c r="L3408" s="144"/>
      <c r="M3408" s="149"/>
      <c r="T3408" s="150"/>
      <c r="AT3408" s="146" t="s">
        <v>176</v>
      </c>
      <c r="AU3408" s="146" t="s">
        <v>84</v>
      </c>
      <c r="AV3408" s="12" t="s">
        <v>14</v>
      </c>
      <c r="AW3408" s="12" t="s">
        <v>37</v>
      </c>
      <c r="AX3408" s="12" t="s">
        <v>75</v>
      </c>
      <c r="AY3408" s="146" t="s">
        <v>165</v>
      </c>
    </row>
    <row r="3409" spans="2:65" s="13" customFormat="1">
      <c r="B3409" s="151"/>
      <c r="D3409" s="145" t="s">
        <v>176</v>
      </c>
      <c r="E3409" s="152" t="s">
        <v>19</v>
      </c>
      <c r="F3409" s="153" t="s">
        <v>14</v>
      </c>
      <c r="H3409" s="154">
        <v>1</v>
      </c>
      <c r="I3409" s="155"/>
      <c r="L3409" s="151"/>
      <c r="M3409" s="156"/>
      <c r="T3409" s="157"/>
      <c r="AT3409" s="152" t="s">
        <v>176</v>
      </c>
      <c r="AU3409" s="152" t="s">
        <v>84</v>
      </c>
      <c r="AV3409" s="13" t="s">
        <v>84</v>
      </c>
      <c r="AW3409" s="13" t="s">
        <v>37</v>
      </c>
      <c r="AX3409" s="13" t="s">
        <v>75</v>
      </c>
      <c r="AY3409" s="152" t="s">
        <v>165</v>
      </c>
    </row>
    <row r="3410" spans="2:65" s="12" customFormat="1">
      <c r="B3410" s="144"/>
      <c r="D3410" s="145" t="s">
        <v>176</v>
      </c>
      <c r="E3410" s="146" t="s">
        <v>19</v>
      </c>
      <c r="F3410" s="147" t="s">
        <v>4622</v>
      </c>
      <c r="H3410" s="146" t="s">
        <v>19</v>
      </c>
      <c r="I3410" s="148"/>
      <c r="L3410" s="144"/>
      <c r="M3410" s="149"/>
      <c r="T3410" s="150"/>
      <c r="AT3410" s="146" t="s">
        <v>176</v>
      </c>
      <c r="AU3410" s="146" t="s">
        <v>84</v>
      </c>
      <c r="AV3410" s="12" t="s">
        <v>14</v>
      </c>
      <c r="AW3410" s="12" t="s">
        <v>37</v>
      </c>
      <c r="AX3410" s="12" t="s">
        <v>75</v>
      </c>
      <c r="AY3410" s="146" t="s">
        <v>165</v>
      </c>
    </row>
    <row r="3411" spans="2:65" s="13" customFormat="1">
      <c r="B3411" s="151"/>
      <c r="D3411" s="145" t="s">
        <v>176</v>
      </c>
      <c r="E3411" s="152" t="s">
        <v>19</v>
      </c>
      <c r="F3411" s="153" t="s">
        <v>14</v>
      </c>
      <c r="H3411" s="154">
        <v>1</v>
      </c>
      <c r="I3411" s="155"/>
      <c r="L3411" s="151"/>
      <c r="M3411" s="156"/>
      <c r="T3411" s="157"/>
      <c r="AT3411" s="152" t="s">
        <v>176</v>
      </c>
      <c r="AU3411" s="152" t="s">
        <v>84</v>
      </c>
      <c r="AV3411" s="13" t="s">
        <v>84</v>
      </c>
      <c r="AW3411" s="13" t="s">
        <v>37</v>
      </c>
      <c r="AX3411" s="13" t="s">
        <v>75</v>
      </c>
      <c r="AY3411" s="152" t="s">
        <v>165</v>
      </c>
    </row>
    <row r="3412" spans="2:65" s="14" customFormat="1">
      <c r="B3412" s="158"/>
      <c r="D3412" s="145" t="s">
        <v>176</v>
      </c>
      <c r="E3412" s="159" t="s">
        <v>19</v>
      </c>
      <c r="F3412" s="160" t="s">
        <v>179</v>
      </c>
      <c r="H3412" s="161">
        <v>2</v>
      </c>
      <c r="I3412" s="162"/>
      <c r="L3412" s="158"/>
      <c r="M3412" s="163"/>
      <c r="T3412" s="164"/>
      <c r="AT3412" s="159" t="s">
        <v>176</v>
      </c>
      <c r="AU3412" s="159" t="s">
        <v>84</v>
      </c>
      <c r="AV3412" s="14" t="s">
        <v>172</v>
      </c>
      <c r="AW3412" s="14" t="s">
        <v>37</v>
      </c>
      <c r="AX3412" s="14" t="s">
        <v>14</v>
      </c>
      <c r="AY3412" s="159" t="s">
        <v>165</v>
      </c>
    </row>
    <row r="3413" spans="2:65" s="1" customFormat="1" ht="33" customHeight="1">
      <c r="B3413" s="32"/>
      <c r="C3413" s="127" t="s">
        <v>4695</v>
      </c>
      <c r="D3413" s="127" t="s">
        <v>167</v>
      </c>
      <c r="E3413" s="128" t="s">
        <v>4696</v>
      </c>
      <c r="F3413" s="129" t="s">
        <v>4697</v>
      </c>
      <c r="G3413" s="130" t="s">
        <v>4675</v>
      </c>
      <c r="H3413" s="131">
        <v>2</v>
      </c>
      <c r="I3413" s="132"/>
      <c r="J3413" s="133">
        <f>ROUND(I3413*H3413,2)</f>
        <v>0</v>
      </c>
      <c r="K3413" s="129" t="s">
        <v>19</v>
      </c>
      <c r="L3413" s="32"/>
      <c r="M3413" s="134" t="s">
        <v>19</v>
      </c>
      <c r="N3413" s="135" t="s">
        <v>46</v>
      </c>
      <c r="P3413" s="136">
        <f>O3413*H3413</f>
        <v>0</v>
      </c>
      <c r="Q3413" s="136">
        <v>0</v>
      </c>
      <c r="R3413" s="136">
        <f>Q3413*H3413</f>
        <v>0</v>
      </c>
      <c r="S3413" s="136">
        <v>0</v>
      </c>
      <c r="T3413" s="137">
        <f>S3413*H3413</f>
        <v>0</v>
      </c>
      <c r="AR3413" s="138" t="s">
        <v>172</v>
      </c>
      <c r="AT3413" s="138" t="s">
        <v>167</v>
      </c>
      <c r="AU3413" s="138" t="s">
        <v>84</v>
      </c>
      <c r="AY3413" s="17" t="s">
        <v>165</v>
      </c>
      <c r="BE3413" s="139">
        <f>IF(N3413="základní",J3413,0)</f>
        <v>0</v>
      </c>
      <c r="BF3413" s="139">
        <f>IF(N3413="snížená",J3413,0)</f>
        <v>0</v>
      </c>
      <c r="BG3413" s="139">
        <f>IF(N3413="zákl. přenesená",J3413,0)</f>
        <v>0</v>
      </c>
      <c r="BH3413" s="139">
        <f>IF(N3413="sníž. přenesená",J3413,0)</f>
        <v>0</v>
      </c>
      <c r="BI3413" s="139">
        <f>IF(N3413="nulová",J3413,0)</f>
        <v>0</v>
      </c>
      <c r="BJ3413" s="17" t="s">
        <v>14</v>
      </c>
      <c r="BK3413" s="139">
        <f>ROUND(I3413*H3413,2)</f>
        <v>0</v>
      </c>
      <c r="BL3413" s="17" t="s">
        <v>172</v>
      </c>
      <c r="BM3413" s="138" t="s">
        <v>4698</v>
      </c>
    </row>
    <row r="3414" spans="2:65" s="12" customFormat="1">
      <c r="B3414" s="144"/>
      <c r="D3414" s="145" t="s">
        <v>176</v>
      </c>
      <c r="E3414" s="146" t="s">
        <v>19</v>
      </c>
      <c r="F3414" s="147" t="s">
        <v>4620</v>
      </c>
      <c r="H3414" s="146" t="s">
        <v>19</v>
      </c>
      <c r="I3414" s="148"/>
      <c r="L3414" s="144"/>
      <c r="M3414" s="149"/>
      <c r="T3414" s="150"/>
      <c r="AT3414" s="146" t="s">
        <v>176</v>
      </c>
      <c r="AU3414" s="146" t="s">
        <v>84</v>
      </c>
      <c r="AV3414" s="12" t="s">
        <v>14</v>
      </c>
      <c r="AW3414" s="12" t="s">
        <v>37</v>
      </c>
      <c r="AX3414" s="12" t="s">
        <v>75</v>
      </c>
      <c r="AY3414" s="146" t="s">
        <v>165</v>
      </c>
    </row>
    <row r="3415" spans="2:65" s="13" customFormat="1">
      <c r="B3415" s="151"/>
      <c r="D3415" s="145" t="s">
        <v>176</v>
      </c>
      <c r="E3415" s="152" t="s">
        <v>19</v>
      </c>
      <c r="F3415" s="153" t="s">
        <v>14</v>
      </c>
      <c r="H3415" s="154">
        <v>1</v>
      </c>
      <c r="I3415" s="155"/>
      <c r="L3415" s="151"/>
      <c r="M3415" s="156"/>
      <c r="T3415" s="157"/>
      <c r="AT3415" s="152" t="s">
        <v>176</v>
      </c>
      <c r="AU3415" s="152" t="s">
        <v>84</v>
      </c>
      <c r="AV3415" s="13" t="s">
        <v>84</v>
      </c>
      <c r="AW3415" s="13" t="s">
        <v>37</v>
      </c>
      <c r="AX3415" s="13" t="s">
        <v>75</v>
      </c>
      <c r="AY3415" s="152" t="s">
        <v>165</v>
      </c>
    </row>
    <row r="3416" spans="2:65" s="12" customFormat="1">
      <c r="B3416" s="144"/>
      <c r="D3416" s="145" t="s">
        <v>176</v>
      </c>
      <c r="E3416" s="146" t="s">
        <v>19</v>
      </c>
      <c r="F3416" s="147" t="s">
        <v>4622</v>
      </c>
      <c r="H3416" s="146" t="s">
        <v>19</v>
      </c>
      <c r="I3416" s="148"/>
      <c r="L3416" s="144"/>
      <c r="M3416" s="149"/>
      <c r="T3416" s="150"/>
      <c r="AT3416" s="146" t="s">
        <v>176</v>
      </c>
      <c r="AU3416" s="146" t="s">
        <v>84</v>
      </c>
      <c r="AV3416" s="12" t="s">
        <v>14</v>
      </c>
      <c r="AW3416" s="12" t="s">
        <v>37</v>
      </c>
      <c r="AX3416" s="12" t="s">
        <v>75</v>
      </c>
      <c r="AY3416" s="146" t="s">
        <v>165</v>
      </c>
    </row>
    <row r="3417" spans="2:65" s="13" customFormat="1">
      <c r="B3417" s="151"/>
      <c r="D3417" s="145" t="s">
        <v>176</v>
      </c>
      <c r="E3417" s="152" t="s">
        <v>19</v>
      </c>
      <c r="F3417" s="153" t="s">
        <v>14</v>
      </c>
      <c r="H3417" s="154">
        <v>1</v>
      </c>
      <c r="I3417" s="155"/>
      <c r="L3417" s="151"/>
      <c r="M3417" s="156"/>
      <c r="T3417" s="157"/>
      <c r="AT3417" s="152" t="s">
        <v>176</v>
      </c>
      <c r="AU3417" s="152" t="s">
        <v>84</v>
      </c>
      <c r="AV3417" s="13" t="s">
        <v>84</v>
      </c>
      <c r="AW3417" s="13" t="s">
        <v>37</v>
      </c>
      <c r="AX3417" s="13" t="s">
        <v>75</v>
      </c>
      <c r="AY3417" s="152" t="s">
        <v>165</v>
      </c>
    </row>
    <row r="3418" spans="2:65" s="14" customFormat="1">
      <c r="B3418" s="158"/>
      <c r="D3418" s="145" t="s">
        <v>176</v>
      </c>
      <c r="E3418" s="159" t="s">
        <v>19</v>
      </c>
      <c r="F3418" s="160" t="s">
        <v>179</v>
      </c>
      <c r="H3418" s="161">
        <v>2</v>
      </c>
      <c r="I3418" s="162"/>
      <c r="L3418" s="158"/>
      <c r="M3418" s="163"/>
      <c r="T3418" s="164"/>
      <c r="AT3418" s="159" t="s">
        <v>176</v>
      </c>
      <c r="AU3418" s="159" t="s">
        <v>84</v>
      </c>
      <c r="AV3418" s="14" t="s">
        <v>172</v>
      </c>
      <c r="AW3418" s="14" t="s">
        <v>37</v>
      </c>
      <c r="AX3418" s="14" t="s">
        <v>14</v>
      </c>
      <c r="AY3418" s="159" t="s">
        <v>165</v>
      </c>
    </row>
    <row r="3419" spans="2:65" s="11" customFormat="1" ht="25.95" customHeight="1">
      <c r="B3419" s="115"/>
      <c r="D3419" s="116" t="s">
        <v>74</v>
      </c>
      <c r="E3419" s="117" t="s">
        <v>4699</v>
      </c>
      <c r="F3419" s="117" t="s">
        <v>4700</v>
      </c>
      <c r="I3419" s="118"/>
      <c r="J3419" s="119">
        <f>BK3419</f>
        <v>0</v>
      </c>
      <c r="L3419" s="115"/>
      <c r="M3419" s="120"/>
      <c r="P3419" s="121">
        <f>SUM(P3420:P3431)</f>
        <v>0</v>
      </c>
      <c r="R3419" s="121">
        <f>SUM(R3420:R3431)</f>
        <v>0</v>
      </c>
      <c r="T3419" s="122">
        <f>SUM(T3420:T3431)</f>
        <v>0</v>
      </c>
      <c r="AR3419" s="116" t="s">
        <v>172</v>
      </c>
      <c r="AT3419" s="123" t="s">
        <v>74</v>
      </c>
      <c r="AU3419" s="123" t="s">
        <v>75</v>
      </c>
      <c r="AY3419" s="116" t="s">
        <v>165</v>
      </c>
      <c r="BK3419" s="124">
        <f>SUM(BK3420:BK3431)</f>
        <v>0</v>
      </c>
    </row>
    <row r="3420" spans="2:65" s="1" customFormat="1" ht="24.15" customHeight="1">
      <c r="B3420" s="32"/>
      <c r="C3420" s="127" t="s">
        <v>4701</v>
      </c>
      <c r="D3420" s="127" t="s">
        <v>167</v>
      </c>
      <c r="E3420" s="128" t="s">
        <v>4702</v>
      </c>
      <c r="F3420" s="129" t="s">
        <v>4703</v>
      </c>
      <c r="G3420" s="130" t="s">
        <v>4704</v>
      </c>
      <c r="H3420" s="131">
        <v>2</v>
      </c>
      <c r="I3420" s="132"/>
      <c r="J3420" s="133">
        <f>ROUND(I3420*H3420,2)</f>
        <v>0</v>
      </c>
      <c r="K3420" s="129" t="s">
        <v>171</v>
      </c>
      <c r="L3420" s="32"/>
      <c r="M3420" s="134" t="s">
        <v>19</v>
      </c>
      <c r="N3420" s="135" t="s">
        <v>46</v>
      </c>
      <c r="P3420" s="136">
        <f>O3420*H3420</f>
        <v>0</v>
      </c>
      <c r="Q3420" s="136">
        <v>0</v>
      </c>
      <c r="R3420" s="136">
        <f>Q3420*H3420</f>
        <v>0</v>
      </c>
      <c r="S3420" s="136">
        <v>0</v>
      </c>
      <c r="T3420" s="137">
        <f>S3420*H3420</f>
        <v>0</v>
      </c>
      <c r="AR3420" s="138" t="s">
        <v>3060</v>
      </c>
      <c r="AT3420" s="138" t="s">
        <v>167</v>
      </c>
      <c r="AU3420" s="138" t="s">
        <v>14</v>
      </c>
      <c r="AY3420" s="17" t="s">
        <v>165</v>
      </c>
      <c r="BE3420" s="139">
        <f>IF(N3420="základní",J3420,0)</f>
        <v>0</v>
      </c>
      <c r="BF3420" s="139">
        <f>IF(N3420="snížená",J3420,0)</f>
        <v>0</v>
      </c>
      <c r="BG3420" s="139">
        <f>IF(N3420="zákl. přenesená",J3420,0)</f>
        <v>0</v>
      </c>
      <c r="BH3420" s="139">
        <f>IF(N3420="sníž. přenesená",J3420,0)</f>
        <v>0</v>
      </c>
      <c r="BI3420" s="139">
        <f>IF(N3420="nulová",J3420,0)</f>
        <v>0</v>
      </c>
      <c r="BJ3420" s="17" t="s">
        <v>14</v>
      </c>
      <c r="BK3420" s="139">
        <f>ROUND(I3420*H3420,2)</f>
        <v>0</v>
      </c>
      <c r="BL3420" s="17" t="s">
        <v>3060</v>
      </c>
      <c r="BM3420" s="138" t="s">
        <v>4705</v>
      </c>
    </row>
    <row r="3421" spans="2:65" s="1" customFormat="1">
      <c r="B3421" s="32"/>
      <c r="D3421" s="140" t="s">
        <v>174</v>
      </c>
      <c r="F3421" s="141" t="s">
        <v>4706</v>
      </c>
      <c r="I3421" s="142"/>
      <c r="L3421" s="32"/>
      <c r="M3421" s="143"/>
      <c r="T3421" s="53"/>
      <c r="AT3421" s="17" t="s">
        <v>174</v>
      </c>
      <c r="AU3421" s="17" t="s">
        <v>14</v>
      </c>
    </row>
    <row r="3422" spans="2:65" s="12" customFormat="1">
      <c r="B3422" s="144"/>
      <c r="D3422" s="145" t="s">
        <v>176</v>
      </c>
      <c r="E3422" s="146" t="s">
        <v>19</v>
      </c>
      <c r="F3422" s="147" t="s">
        <v>4707</v>
      </c>
      <c r="H3422" s="146" t="s">
        <v>19</v>
      </c>
      <c r="I3422" s="148"/>
      <c r="L3422" s="144"/>
      <c r="M3422" s="149"/>
      <c r="T3422" s="150"/>
      <c r="AT3422" s="146" t="s">
        <v>176</v>
      </c>
      <c r="AU3422" s="146" t="s">
        <v>14</v>
      </c>
      <c r="AV3422" s="12" t="s">
        <v>14</v>
      </c>
      <c r="AW3422" s="12" t="s">
        <v>37</v>
      </c>
      <c r="AX3422" s="12" t="s">
        <v>75</v>
      </c>
      <c r="AY3422" s="146" t="s">
        <v>165</v>
      </c>
    </row>
    <row r="3423" spans="2:65" s="13" customFormat="1">
      <c r="B3423" s="151"/>
      <c r="D3423" s="145" t="s">
        <v>176</v>
      </c>
      <c r="E3423" s="152" t="s">
        <v>19</v>
      </c>
      <c r="F3423" s="153" t="s">
        <v>84</v>
      </c>
      <c r="H3423" s="154">
        <v>2</v>
      </c>
      <c r="I3423" s="155"/>
      <c r="L3423" s="151"/>
      <c r="M3423" s="156"/>
      <c r="T3423" s="157"/>
      <c r="AT3423" s="152" t="s">
        <v>176</v>
      </c>
      <c r="AU3423" s="152" t="s">
        <v>14</v>
      </c>
      <c r="AV3423" s="13" t="s">
        <v>84</v>
      </c>
      <c r="AW3423" s="13" t="s">
        <v>37</v>
      </c>
      <c r="AX3423" s="13" t="s">
        <v>75</v>
      </c>
      <c r="AY3423" s="152" t="s">
        <v>165</v>
      </c>
    </row>
    <row r="3424" spans="2:65" s="14" customFormat="1">
      <c r="B3424" s="158"/>
      <c r="D3424" s="145" t="s">
        <v>176</v>
      </c>
      <c r="E3424" s="159" t="s">
        <v>19</v>
      </c>
      <c r="F3424" s="160" t="s">
        <v>179</v>
      </c>
      <c r="H3424" s="161">
        <v>2</v>
      </c>
      <c r="I3424" s="162"/>
      <c r="L3424" s="158"/>
      <c r="M3424" s="163"/>
      <c r="T3424" s="164"/>
      <c r="AT3424" s="159" t="s">
        <v>176</v>
      </c>
      <c r="AU3424" s="159" t="s">
        <v>14</v>
      </c>
      <c r="AV3424" s="14" t="s">
        <v>172</v>
      </c>
      <c r="AW3424" s="14" t="s">
        <v>37</v>
      </c>
      <c r="AX3424" s="14" t="s">
        <v>14</v>
      </c>
      <c r="AY3424" s="159" t="s">
        <v>165</v>
      </c>
    </row>
    <row r="3425" spans="2:65" s="1" customFormat="1" ht="24.15" customHeight="1">
      <c r="B3425" s="32"/>
      <c r="C3425" s="127" t="s">
        <v>4708</v>
      </c>
      <c r="D3425" s="127" t="s">
        <v>167</v>
      </c>
      <c r="E3425" s="128" t="s">
        <v>4709</v>
      </c>
      <c r="F3425" s="129" t="s">
        <v>4710</v>
      </c>
      <c r="G3425" s="130" t="s">
        <v>4704</v>
      </c>
      <c r="H3425" s="131">
        <v>260</v>
      </c>
      <c r="I3425" s="132"/>
      <c r="J3425" s="133">
        <f>ROUND(I3425*H3425,2)</f>
        <v>0</v>
      </c>
      <c r="K3425" s="129" t="s">
        <v>171</v>
      </c>
      <c r="L3425" s="32"/>
      <c r="M3425" s="134" t="s">
        <v>19</v>
      </c>
      <c r="N3425" s="135" t="s">
        <v>46</v>
      </c>
      <c r="P3425" s="136">
        <f>O3425*H3425</f>
        <v>0</v>
      </c>
      <c r="Q3425" s="136">
        <v>0</v>
      </c>
      <c r="R3425" s="136">
        <f>Q3425*H3425</f>
        <v>0</v>
      </c>
      <c r="S3425" s="136">
        <v>0</v>
      </c>
      <c r="T3425" s="137">
        <f>S3425*H3425</f>
        <v>0</v>
      </c>
      <c r="AR3425" s="138" t="s">
        <v>3060</v>
      </c>
      <c r="AT3425" s="138" t="s">
        <v>167</v>
      </c>
      <c r="AU3425" s="138" t="s">
        <v>14</v>
      </c>
      <c r="AY3425" s="17" t="s">
        <v>165</v>
      </c>
      <c r="BE3425" s="139">
        <f>IF(N3425="základní",J3425,0)</f>
        <v>0</v>
      </c>
      <c r="BF3425" s="139">
        <f>IF(N3425="snížená",J3425,0)</f>
        <v>0</v>
      </c>
      <c r="BG3425" s="139">
        <f>IF(N3425="zákl. přenesená",J3425,0)</f>
        <v>0</v>
      </c>
      <c r="BH3425" s="139">
        <f>IF(N3425="sníž. přenesená",J3425,0)</f>
        <v>0</v>
      </c>
      <c r="BI3425" s="139">
        <f>IF(N3425="nulová",J3425,0)</f>
        <v>0</v>
      </c>
      <c r="BJ3425" s="17" t="s">
        <v>14</v>
      </c>
      <c r="BK3425" s="139">
        <f>ROUND(I3425*H3425,2)</f>
        <v>0</v>
      </c>
      <c r="BL3425" s="17" t="s">
        <v>3060</v>
      </c>
      <c r="BM3425" s="138" t="s">
        <v>4711</v>
      </c>
    </row>
    <row r="3426" spans="2:65" s="1" customFormat="1">
      <c r="B3426" s="32"/>
      <c r="D3426" s="140" t="s">
        <v>174</v>
      </c>
      <c r="F3426" s="141" t="s">
        <v>4712</v>
      </c>
      <c r="I3426" s="142"/>
      <c r="L3426" s="32"/>
      <c r="M3426" s="143"/>
      <c r="T3426" s="53"/>
      <c r="AT3426" s="17" t="s">
        <v>174</v>
      </c>
      <c r="AU3426" s="17" t="s">
        <v>14</v>
      </c>
    </row>
    <row r="3427" spans="2:65" s="12" customFormat="1">
      <c r="B3427" s="144"/>
      <c r="D3427" s="145" t="s">
        <v>176</v>
      </c>
      <c r="E3427" s="146" t="s">
        <v>19</v>
      </c>
      <c r="F3427" s="147" t="s">
        <v>4713</v>
      </c>
      <c r="H3427" s="146" t="s">
        <v>19</v>
      </c>
      <c r="I3427" s="148"/>
      <c r="L3427" s="144"/>
      <c r="M3427" s="149"/>
      <c r="T3427" s="150"/>
      <c r="AT3427" s="146" t="s">
        <v>176</v>
      </c>
      <c r="AU3427" s="146" t="s">
        <v>14</v>
      </c>
      <c r="AV3427" s="12" t="s">
        <v>14</v>
      </c>
      <c r="AW3427" s="12" t="s">
        <v>37</v>
      </c>
      <c r="AX3427" s="12" t="s">
        <v>75</v>
      </c>
      <c r="AY3427" s="146" t="s">
        <v>165</v>
      </c>
    </row>
    <row r="3428" spans="2:65" s="13" customFormat="1">
      <c r="B3428" s="151"/>
      <c r="D3428" s="145" t="s">
        <v>176</v>
      </c>
      <c r="E3428" s="152" t="s">
        <v>19</v>
      </c>
      <c r="F3428" s="153" t="s">
        <v>4714</v>
      </c>
      <c r="H3428" s="154">
        <v>240</v>
      </c>
      <c r="I3428" s="155"/>
      <c r="L3428" s="151"/>
      <c r="M3428" s="156"/>
      <c r="T3428" s="157"/>
      <c r="AT3428" s="152" t="s">
        <v>176</v>
      </c>
      <c r="AU3428" s="152" t="s">
        <v>14</v>
      </c>
      <c r="AV3428" s="13" t="s">
        <v>84</v>
      </c>
      <c r="AW3428" s="13" t="s">
        <v>37</v>
      </c>
      <c r="AX3428" s="13" t="s">
        <v>75</v>
      </c>
      <c r="AY3428" s="152" t="s">
        <v>165</v>
      </c>
    </row>
    <row r="3429" spans="2:65" s="12" customFormat="1">
      <c r="B3429" s="144"/>
      <c r="D3429" s="145" t="s">
        <v>176</v>
      </c>
      <c r="E3429" s="146" t="s">
        <v>19</v>
      </c>
      <c r="F3429" s="147" t="s">
        <v>4715</v>
      </c>
      <c r="H3429" s="146" t="s">
        <v>19</v>
      </c>
      <c r="I3429" s="148"/>
      <c r="L3429" s="144"/>
      <c r="M3429" s="149"/>
      <c r="T3429" s="150"/>
      <c r="AT3429" s="146" t="s">
        <v>176</v>
      </c>
      <c r="AU3429" s="146" t="s">
        <v>14</v>
      </c>
      <c r="AV3429" s="12" t="s">
        <v>14</v>
      </c>
      <c r="AW3429" s="12" t="s">
        <v>37</v>
      </c>
      <c r="AX3429" s="12" t="s">
        <v>75</v>
      </c>
      <c r="AY3429" s="146" t="s">
        <v>165</v>
      </c>
    </row>
    <row r="3430" spans="2:65" s="13" customFormat="1">
      <c r="B3430" s="151"/>
      <c r="D3430" s="145" t="s">
        <v>176</v>
      </c>
      <c r="E3430" s="152" t="s">
        <v>19</v>
      </c>
      <c r="F3430" s="153" t="s">
        <v>304</v>
      </c>
      <c r="H3430" s="154">
        <v>20</v>
      </c>
      <c r="I3430" s="155"/>
      <c r="L3430" s="151"/>
      <c r="M3430" s="156"/>
      <c r="T3430" s="157"/>
      <c r="AT3430" s="152" t="s">
        <v>176</v>
      </c>
      <c r="AU3430" s="152" t="s">
        <v>14</v>
      </c>
      <c r="AV3430" s="13" t="s">
        <v>84</v>
      </c>
      <c r="AW3430" s="13" t="s">
        <v>37</v>
      </c>
      <c r="AX3430" s="13" t="s">
        <v>75</v>
      </c>
      <c r="AY3430" s="152" t="s">
        <v>165</v>
      </c>
    </row>
    <row r="3431" spans="2:65" s="14" customFormat="1">
      <c r="B3431" s="158"/>
      <c r="D3431" s="145" t="s">
        <v>176</v>
      </c>
      <c r="E3431" s="159" t="s">
        <v>19</v>
      </c>
      <c r="F3431" s="160" t="s">
        <v>179</v>
      </c>
      <c r="H3431" s="161">
        <v>260</v>
      </c>
      <c r="I3431" s="162"/>
      <c r="L3431" s="158"/>
      <c r="M3431" s="177"/>
      <c r="N3431" s="178"/>
      <c r="O3431" s="178"/>
      <c r="P3431" s="178"/>
      <c r="Q3431" s="178"/>
      <c r="R3431" s="178"/>
      <c r="S3431" s="178"/>
      <c r="T3431" s="179"/>
      <c r="AT3431" s="159" t="s">
        <v>176</v>
      </c>
      <c r="AU3431" s="159" t="s">
        <v>14</v>
      </c>
      <c r="AV3431" s="14" t="s">
        <v>172</v>
      </c>
      <c r="AW3431" s="14" t="s">
        <v>37</v>
      </c>
      <c r="AX3431" s="14" t="s">
        <v>14</v>
      </c>
      <c r="AY3431" s="159" t="s">
        <v>165</v>
      </c>
    </row>
    <row r="3432" spans="2:65" s="1" customFormat="1" ht="6.9" customHeight="1">
      <c r="B3432" s="41"/>
      <c r="C3432" s="42"/>
      <c r="D3432" s="42"/>
      <c r="E3432" s="42"/>
      <c r="F3432" s="42"/>
      <c r="G3432" s="42"/>
      <c r="H3432" s="42"/>
      <c r="I3432" s="42"/>
      <c r="J3432" s="42"/>
      <c r="K3432" s="42"/>
      <c r="L3432" s="32"/>
    </row>
  </sheetData>
  <sheetProtection algorithmName="SHA-512" hashValue="3jh0936xtBpLLH7PBo7YtJozqGe0A7PQAgJvv1mACDdyy3hGqTXhIuaE/zF9jygcTqbY66Vqza4jbPwRpLn+dA==" saltValue="XIfHDPVWjg6ndpEiYlHLxQ==" spinCount="100000" sheet="1" formatCells="0" formatColumns="0" formatRows="0" autoFilter="0"/>
  <autoFilter ref="I2:I3432"/>
  <mergeCells count="9">
    <mergeCell ref="E50:H50"/>
    <mergeCell ref="E121:H121"/>
    <mergeCell ref="E123:H123"/>
    <mergeCell ref="L2:V2"/>
    <mergeCell ref="E7:H7"/>
    <mergeCell ref="E9:H9"/>
    <mergeCell ref="E18:H18"/>
    <mergeCell ref="E27:H27"/>
    <mergeCell ref="E48:H48"/>
  </mergeCells>
  <hyperlinks>
    <hyperlink ref="F135" r:id="rId1"/>
    <hyperlink ref="F140" r:id="rId2"/>
    <hyperlink ref="F147" r:id="rId3"/>
    <hyperlink ref="F152" r:id="rId4"/>
    <hyperlink ref="F157" r:id="rId5"/>
    <hyperlink ref="F162" r:id="rId6"/>
    <hyperlink ref="F167" r:id="rId7"/>
    <hyperlink ref="F177" r:id="rId8"/>
    <hyperlink ref="F194" r:id="rId9"/>
    <hyperlink ref="F212" r:id="rId10"/>
    <hyperlink ref="F219" r:id="rId11"/>
    <hyperlink ref="F247" r:id="rId12"/>
    <hyperlink ref="F252" r:id="rId13"/>
    <hyperlink ref="F259" r:id="rId14"/>
    <hyperlink ref="F264" r:id="rId15"/>
    <hyperlink ref="F275" r:id="rId16"/>
    <hyperlink ref="F284" r:id="rId17"/>
    <hyperlink ref="F289" r:id="rId18"/>
    <hyperlink ref="F297" r:id="rId19"/>
    <hyperlink ref="F312" r:id="rId20"/>
    <hyperlink ref="F329" r:id="rId21"/>
    <hyperlink ref="F345" r:id="rId22"/>
    <hyperlink ref="F350" r:id="rId23"/>
    <hyperlink ref="F355" r:id="rId24"/>
    <hyperlink ref="F360" r:id="rId25"/>
    <hyperlink ref="F365" r:id="rId26"/>
    <hyperlink ref="F372" r:id="rId27"/>
    <hyperlink ref="F378" r:id="rId28"/>
    <hyperlink ref="F390" r:id="rId29"/>
    <hyperlink ref="F399" r:id="rId30"/>
    <hyperlink ref="F406" r:id="rId31"/>
    <hyperlink ref="F413" r:id="rId32"/>
    <hyperlink ref="F420" r:id="rId33"/>
    <hyperlink ref="F425" r:id="rId34"/>
    <hyperlink ref="F432" r:id="rId35"/>
    <hyperlink ref="F443" r:id="rId36"/>
    <hyperlink ref="F452" r:id="rId37"/>
    <hyperlink ref="F461" r:id="rId38"/>
    <hyperlink ref="F470" r:id="rId39"/>
    <hyperlink ref="F479" r:id="rId40"/>
    <hyperlink ref="F484" r:id="rId41"/>
    <hyperlink ref="F489" r:id="rId42"/>
    <hyperlink ref="F494" r:id="rId43"/>
    <hyperlink ref="F499" r:id="rId44"/>
    <hyperlink ref="F504" r:id="rId45"/>
    <hyperlink ref="F509" r:id="rId46"/>
    <hyperlink ref="F514" r:id="rId47"/>
    <hyperlink ref="F525" r:id="rId48"/>
    <hyperlink ref="F537" r:id="rId49"/>
    <hyperlink ref="F549" r:id="rId50"/>
    <hyperlink ref="F560" r:id="rId51"/>
    <hyperlink ref="F567" r:id="rId52"/>
    <hyperlink ref="F572" r:id="rId53"/>
    <hyperlink ref="F579" r:id="rId54"/>
    <hyperlink ref="F584" r:id="rId55"/>
    <hyperlink ref="F589" r:id="rId56"/>
    <hyperlink ref="F594" r:id="rId57"/>
    <hyperlink ref="F599" r:id="rId58"/>
    <hyperlink ref="F604" r:id="rId59"/>
    <hyperlink ref="F609" r:id="rId60"/>
    <hyperlink ref="F614" r:id="rId61"/>
    <hyperlink ref="F619" r:id="rId62"/>
    <hyperlink ref="F624" r:id="rId63"/>
    <hyperlink ref="F638" r:id="rId64"/>
    <hyperlink ref="F643" r:id="rId65"/>
    <hyperlink ref="F648" r:id="rId66"/>
    <hyperlink ref="F653" r:id="rId67"/>
    <hyperlink ref="F658" r:id="rId68"/>
    <hyperlink ref="F663" r:id="rId69"/>
    <hyperlink ref="F668" r:id="rId70"/>
    <hyperlink ref="F675" r:id="rId71"/>
    <hyperlink ref="F680" r:id="rId72"/>
    <hyperlink ref="F685" r:id="rId73"/>
    <hyperlink ref="F690" r:id="rId74"/>
    <hyperlink ref="F695" r:id="rId75"/>
    <hyperlink ref="F700" r:id="rId76"/>
    <hyperlink ref="F706" r:id="rId77"/>
    <hyperlink ref="F715" r:id="rId78"/>
    <hyperlink ref="F722" r:id="rId79"/>
    <hyperlink ref="F728" r:id="rId80"/>
    <hyperlink ref="F737" r:id="rId81"/>
    <hyperlink ref="F748" r:id="rId82"/>
    <hyperlink ref="F759" r:id="rId83"/>
    <hyperlink ref="F766" r:id="rId84"/>
    <hyperlink ref="F773" r:id="rId85"/>
    <hyperlink ref="F782" r:id="rId86"/>
    <hyperlink ref="F789" r:id="rId87"/>
    <hyperlink ref="F808" r:id="rId88"/>
    <hyperlink ref="F815" r:id="rId89"/>
    <hyperlink ref="F824" r:id="rId90"/>
    <hyperlink ref="F833" r:id="rId91"/>
    <hyperlink ref="F842" r:id="rId92"/>
    <hyperlink ref="F851" r:id="rId93"/>
    <hyperlink ref="F865" r:id="rId94"/>
    <hyperlink ref="F870" r:id="rId95"/>
    <hyperlink ref="F875" r:id="rId96"/>
    <hyperlink ref="F880" r:id="rId97"/>
    <hyperlink ref="F888" r:id="rId98"/>
    <hyperlink ref="F895" r:id="rId99"/>
    <hyperlink ref="F915" r:id="rId100"/>
    <hyperlink ref="F923" r:id="rId101"/>
    <hyperlink ref="F928" r:id="rId102"/>
    <hyperlink ref="F933" r:id="rId103"/>
    <hyperlink ref="F938" r:id="rId104"/>
    <hyperlink ref="F943" r:id="rId105"/>
    <hyperlink ref="F964" r:id="rId106"/>
    <hyperlink ref="F969" r:id="rId107"/>
    <hyperlink ref="F978" r:id="rId108"/>
    <hyperlink ref="F983" r:id="rId109"/>
    <hyperlink ref="F988" r:id="rId110"/>
    <hyperlink ref="F993" r:id="rId111"/>
    <hyperlink ref="F998" r:id="rId112"/>
    <hyperlink ref="F1005" r:id="rId113"/>
    <hyperlink ref="F1012" r:id="rId114"/>
    <hyperlink ref="F1019" r:id="rId115"/>
    <hyperlink ref="F1038" r:id="rId116"/>
    <hyperlink ref="F1057" r:id="rId117"/>
    <hyperlink ref="F1062" r:id="rId118"/>
    <hyperlink ref="F1067" r:id="rId119"/>
    <hyperlink ref="F1072" r:id="rId120"/>
    <hyperlink ref="F1077" r:id="rId121"/>
    <hyperlink ref="F1084" r:id="rId122"/>
    <hyperlink ref="F1091" r:id="rId123"/>
    <hyperlink ref="F1098" r:id="rId124"/>
    <hyperlink ref="F1109" r:id="rId125"/>
    <hyperlink ref="F1114" r:id="rId126"/>
    <hyperlink ref="F1119" r:id="rId127"/>
    <hyperlink ref="F1124" r:id="rId128"/>
    <hyperlink ref="F1143" r:id="rId129"/>
    <hyperlink ref="F1148" r:id="rId130"/>
    <hyperlink ref="F1153" r:id="rId131"/>
    <hyperlink ref="F1158" r:id="rId132"/>
    <hyperlink ref="F1164" r:id="rId133"/>
    <hyperlink ref="F1171" r:id="rId134"/>
    <hyperlink ref="F1176" r:id="rId135"/>
    <hyperlink ref="F1192" r:id="rId136"/>
    <hyperlink ref="F1206" r:id="rId137"/>
    <hyperlink ref="F1218" r:id="rId138"/>
    <hyperlink ref="F1223" r:id="rId139"/>
    <hyperlink ref="F1228" r:id="rId140"/>
    <hyperlink ref="F1235" r:id="rId141"/>
    <hyperlink ref="F1242" r:id="rId142"/>
    <hyperlink ref="F1249" r:id="rId143"/>
    <hyperlink ref="F1257" r:id="rId144"/>
    <hyperlink ref="F1262" r:id="rId145"/>
    <hyperlink ref="F1272" r:id="rId146"/>
    <hyperlink ref="F1277" r:id="rId147"/>
    <hyperlink ref="F1294" r:id="rId148"/>
    <hyperlink ref="F1303" r:id="rId149"/>
    <hyperlink ref="F1312" r:id="rId150"/>
    <hyperlink ref="F1318" r:id="rId151"/>
    <hyperlink ref="F1339" r:id="rId152"/>
    <hyperlink ref="F1351" r:id="rId153"/>
    <hyperlink ref="F1364" r:id="rId154"/>
    <hyperlink ref="F1373" r:id="rId155"/>
    <hyperlink ref="F1378" r:id="rId156"/>
    <hyperlink ref="F1384" r:id="rId157"/>
    <hyperlink ref="F1398" r:id="rId158"/>
    <hyperlink ref="F1403" r:id="rId159"/>
    <hyperlink ref="F1408" r:id="rId160"/>
    <hyperlink ref="F1414" r:id="rId161"/>
    <hyperlink ref="F1419" r:id="rId162"/>
    <hyperlink ref="F1428" r:id="rId163"/>
    <hyperlink ref="F1435" r:id="rId164"/>
    <hyperlink ref="F1440" r:id="rId165"/>
    <hyperlink ref="F1446" r:id="rId166"/>
    <hyperlink ref="F1451" r:id="rId167"/>
    <hyperlink ref="F1456" r:id="rId168"/>
    <hyperlink ref="F1463" r:id="rId169"/>
    <hyperlink ref="F1468" r:id="rId170"/>
    <hyperlink ref="F1473" r:id="rId171"/>
    <hyperlink ref="F1480" r:id="rId172"/>
    <hyperlink ref="F1485" r:id="rId173"/>
    <hyperlink ref="F1491" r:id="rId174"/>
    <hyperlink ref="F1496" r:id="rId175"/>
    <hyperlink ref="F1501" r:id="rId176"/>
    <hyperlink ref="F1507" r:id="rId177"/>
    <hyperlink ref="F1516" r:id="rId178"/>
    <hyperlink ref="F1521" r:id="rId179"/>
    <hyperlink ref="F1529" r:id="rId180"/>
    <hyperlink ref="F1542" r:id="rId181"/>
    <hyperlink ref="F1551" r:id="rId182"/>
    <hyperlink ref="F1558" r:id="rId183"/>
    <hyperlink ref="F1565" r:id="rId184"/>
    <hyperlink ref="F1572" r:id="rId185"/>
    <hyperlink ref="F1577" r:id="rId186"/>
    <hyperlink ref="F1584" r:id="rId187"/>
    <hyperlink ref="F1595" r:id="rId188"/>
    <hyperlink ref="F1603" r:id="rId189"/>
    <hyperlink ref="F1605" r:id="rId190"/>
    <hyperlink ref="F1607" r:id="rId191"/>
    <hyperlink ref="F1611" r:id="rId192"/>
    <hyperlink ref="F1613" r:id="rId193"/>
    <hyperlink ref="F1619" r:id="rId194"/>
    <hyperlink ref="F1629" r:id="rId195"/>
    <hyperlink ref="F1633" r:id="rId196"/>
    <hyperlink ref="F1654" r:id="rId197"/>
    <hyperlink ref="F1669" r:id="rId198"/>
    <hyperlink ref="F1698" r:id="rId199"/>
    <hyperlink ref="F1704" r:id="rId200"/>
    <hyperlink ref="F1719" r:id="rId201"/>
    <hyperlink ref="F1734" r:id="rId202"/>
    <hyperlink ref="F1743" r:id="rId203"/>
    <hyperlink ref="F1754" r:id="rId204"/>
    <hyperlink ref="F1773" r:id="rId205"/>
    <hyperlink ref="F1782" r:id="rId206"/>
    <hyperlink ref="F1789" r:id="rId207"/>
    <hyperlink ref="F1798" r:id="rId208"/>
    <hyperlink ref="F1805" r:id="rId209"/>
    <hyperlink ref="F1808" r:id="rId210"/>
    <hyperlink ref="F1821" r:id="rId211"/>
    <hyperlink ref="F1828" r:id="rId212"/>
    <hyperlink ref="F1841" r:id="rId213"/>
    <hyperlink ref="F1864" r:id="rId214"/>
    <hyperlink ref="F1886" r:id="rId215"/>
    <hyperlink ref="F1893" r:id="rId216"/>
    <hyperlink ref="F1900" r:id="rId217"/>
    <hyperlink ref="F1905" r:id="rId218"/>
    <hyperlink ref="F1910" r:id="rId219"/>
    <hyperlink ref="F1937" r:id="rId220"/>
    <hyperlink ref="F1942" r:id="rId221"/>
    <hyperlink ref="F1947" r:id="rId222"/>
    <hyperlink ref="F1953" r:id="rId223"/>
    <hyperlink ref="F1958" r:id="rId224"/>
    <hyperlink ref="F1964" r:id="rId225"/>
    <hyperlink ref="F1969" r:id="rId226"/>
    <hyperlink ref="F1982" r:id="rId227"/>
    <hyperlink ref="F2007" r:id="rId228"/>
    <hyperlink ref="F2036" r:id="rId229"/>
    <hyperlink ref="F2074" r:id="rId230"/>
    <hyperlink ref="F2081" r:id="rId231"/>
    <hyperlink ref="F2089" r:id="rId232"/>
    <hyperlink ref="F2094" r:id="rId233"/>
    <hyperlink ref="F2097" r:id="rId234"/>
    <hyperlink ref="F2105" r:id="rId235"/>
    <hyperlink ref="F2117" r:id="rId236"/>
    <hyperlink ref="F2125" r:id="rId237"/>
    <hyperlink ref="F2143" r:id="rId238"/>
    <hyperlink ref="F2179" r:id="rId239"/>
    <hyperlink ref="F2203" r:id="rId240"/>
    <hyperlink ref="F2487" r:id="rId241"/>
    <hyperlink ref="F2494" r:id="rId242"/>
    <hyperlink ref="F2497" r:id="rId243"/>
    <hyperlink ref="F2502" r:id="rId244"/>
    <hyperlink ref="F2512" r:id="rId245"/>
    <hyperlink ref="F2517" r:id="rId246"/>
    <hyperlink ref="F2526" r:id="rId247"/>
    <hyperlink ref="F2531" r:id="rId248"/>
    <hyperlink ref="F2538" r:id="rId249"/>
    <hyperlink ref="F2549" r:id="rId250"/>
    <hyperlink ref="F2554" r:id="rId251"/>
    <hyperlink ref="F2561" r:id="rId252"/>
    <hyperlink ref="F2570" r:id="rId253"/>
    <hyperlink ref="F2575" r:id="rId254"/>
    <hyperlink ref="F2592" r:id="rId255"/>
    <hyperlink ref="F2599" r:id="rId256"/>
    <hyperlink ref="F2604" r:id="rId257"/>
    <hyperlink ref="F2609" r:id="rId258"/>
    <hyperlink ref="F2612" r:id="rId259"/>
    <hyperlink ref="F2617" r:id="rId260"/>
    <hyperlink ref="F2622" r:id="rId261"/>
    <hyperlink ref="F2627" r:id="rId262"/>
    <hyperlink ref="F2634" r:id="rId263"/>
    <hyperlink ref="F2640" r:id="rId264"/>
    <hyperlink ref="F2643" r:id="rId265"/>
    <hyperlink ref="F2650" r:id="rId266"/>
    <hyperlink ref="F2659" r:id="rId267"/>
    <hyperlink ref="F2668" r:id="rId268"/>
    <hyperlink ref="F2675" r:id="rId269"/>
    <hyperlink ref="F2680" r:id="rId270"/>
    <hyperlink ref="F2685" r:id="rId271"/>
    <hyperlink ref="F2692" r:id="rId272"/>
    <hyperlink ref="F2697" r:id="rId273"/>
    <hyperlink ref="F2702" r:id="rId274"/>
    <hyperlink ref="F2711" r:id="rId275"/>
    <hyperlink ref="F2716" r:id="rId276"/>
    <hyperlink ref="F2719" r:id="rId277"/>
    <hyperlink ref="F2726" r:id="rId278"/>
    <hyperlink ref="F2729" r:id="rId279"/>
    <hyperlink ref="F2746" r:id="rId280"/>
    <hyperlink ref="F2755" r:id="rId281"/>
    <hyperlink ref="F2761" r:id="rId282"/>
    <hyperlink ref="F2769" r:id="rId283"/>
    <hyperlink ref="F2786" r:id="rId284"/>
    <hyperlink ref="F2804" r:id="rId285"/>
    <hyperlink ref="F2819" r:id="rId286"/>
    <hyperlink ref="F2824" r:id="rId287"/>
    <hyperlink ref="F2856" r:id="rId288"/>
    <hyperlink ref="F2859" r:id="rId289"/>
    <hyperlink ref="F2866" r:id="rId290"/>
    <hyperlink ref="F2873" r:id="rId291"/>
    <hyperlink ref="F2878" r:id="rId292"/>
    <hyperlink ref="F2883" r:id="rId293"/>
    <hyperlink ref="F2888" r:id="rId294"/>
    <hyperlink ref="F2893" r:id="rId295"/>
    <hyperlink ref="F2898" r:id="rId296"/>
    <hyperlink ref="F2903" r:id="rId297"/>
    <hyperlink ref="F2909" r:id="rId298"/>
    <hyperlink ref="F2918" r:id="rId299"/>
    <hyperlink ref="F2924" r:id="rId300"/>
    <hyperlink ref="F2929" r:id="rId301"/>
    <hyperlink ref="F2939" r:id="rId302"/>
    <hyperlink ref="F2974" r:id="rId303"/>
    <hyperlink ref="F2991" r:id="rId304"/>
    <hyperlink ref="F3014" r:id="rId305"/>
    <hyperlink ref="F3021" r:id="rId306"/>
    <hyperlink ref="F3034" r:id="rId307"/>
    <hyperlink ref="F3037" r:id="rId308"/>
    <hyperlink ref="F3045" r:id="rId309"/>
    <hyperlink ref="F3054" r:id="rId310"/>
    <hyperlink ref="F3068" r:id="rId311"/>
    <hyperlink ref="F3073" r:id="rId312"/>
    <hyperlink ref="F3090" r:id="rId313"/>
    <hyperlink ref="F3093" r:id="rId314"/>
    <hyperlink ref="F3100" r:id="rId315"/>
    <hyperlink ref="F3103" r:id="rId316"/>
    <hyperlink ref="F3108" r:id="rId317"/>
    <hyperlink ref="F3113" r:id="rId318"/>
    <hyperlink ref="F3118" r:id="rId319"/>
    <hyperlink ref="F3121" r:id="rId320"/>
    <hyperlink ref="F3134" r:id="rId321"/>
    <hyperlink ref="F3147" r:id="rId322"/>
    <hyperlink ref="F3163" r:id="rId323"/>
    <hyperlink ref="F3170" r:id="rId324"/>
    <hyperlink ref="F3183" r:id="rId325"/>
    <hyperlink ref="F3190" r:id="rId326"/>
    <hyperlink ref="F3193" r:id="rId327"/>
    <hyperlink ref="F3198" r:id="rId328"/>
    <hyperlink ref="F3204" r:id="rId329"/>
    <hyperlink ref="F3210" r:id="rId330"/>
    <hyperlink ref="F3216" r:id="rId331"/>
    <hyperlink ref="F3222" r:id="rId332"/>
    <hyperlink ref="F3231" r:id="rId333"/>
    <hyperlink ref="F3245" r:id="rId334"/>
    <hyperlink ref="F3275" r:id="rId335"/>
    <hyperlink ref="F3289" r:id="rId336"/>
    <hyperlink ref="F3292" r:id="rId337"/>
    <hyperlink ref="F3298" r:id="rId338"/>
    <hyperlink ref="F3421" r:id="rId339"/>
    <hyperlink ref="F3426" r:id="rId340"/>
  </hyperlinks>
  <pageMargins left="0.39370078740157483" right="0.39370078740157483" top="0.39370078740157483" bottom="0.39370078740157483" header="0" footer="0"/>
  <pageSetup paperSize="9" scale="76" fitToHeight="100" orientation="portrait" r:id="rId341"/>
  <headerFooter>
    <oddFooter>&amp;CStrana &amp;P z &amp;N</oddFooter>
  </headerFooter>
  <drawing r:id="rId34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85"/>
  <sheetViews>
    <sheetView showGridLines="0" topLeftCell="A176" workbookViewId="0">
      <selection activeCell="F13" sqref="F13"/>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713"/>
      <c r="M2" s="713"/>
      <c r="N2" s="713"/>
      <c r="O2" s="713"/>
      <c r="P2" s="713"/>
      <c r="Q2" s="713"/>
      <c r="R2" s="713"/>
      <c r="S2" s="713"/>
      <c r="T2" s="713"/>
      <c r="U2" s="713"/>
      <c r="V2" s="713"/>
      <c r="AT2" s="17" t="s">
        <v>87</v>
      </c>
    </row>
    <row r="3" spans="2:46" ht="6.9" customHeight="1">
      <c r="B3" s="18"/>
      <c r="C3" s="19"/>
      <c r="D3" s="19"/>
      <c r="E3" s="19"/>
      <c r="F3" s="19"/>
      <c r="G3" s="19"/>
      <c r="H3" s="19"/>
      <c r="I3" s="19"/>
      <c r="J3" s="19"/>
      <c r="K3" s="19"/>
      <c r="L3" s="20"/>
      <c r="AT3" s="17" t="s">
        <v>84</v>
      </c>
    </row>
    <row r="4" spans="2:46" ht="24.9" customHeight="1">
      <c r="B4" s="20"/>
      <c r="D4" s="21" t="s">
        <v>91</v>
      </c>
      <c r="L4" s="20"/>
      <c r="M4" s="85" t="s">
        <v>10</v>
      </c>
      <c r="AT4" s="17" t="s">
        <v>4</v>
      </c>
    </row>
    <row r="5" spans="2:46" ht="6.9" customHeight="1">
      <c r="B5" s="20"/>
      <c r="L5" s="20"/>
    </row>
    <row r="6" spans="2:46" ht="12" customHeight="1">
      <c r="B6" s="20"/>
      <c r="D6" s="27" t="s">
        <v>16</v>
      </c>
      <c r="L6" s="20"/>
    </row>
    <row r="7" spans="2:46" ht="26.25" customHeight="1">
      <c r="B7" s="20"/>
      <c r="E7" s="745" t="str">
        <f>'Rekapitulace stavby'!K6</f>
        <v>Modernizace a rozšíření balneo provozu lázeňský dům AURORA - I.Etapa - Rozšíření slatinných koupelí</v>
      </c>
      <c r="F7" s="746"/>
      <c r="G7" s="746"/>
      <c r="H7" s="746"/>
      <c r="L7" s="20"/>
    </row>
    <row r="8" spans="2:46" s="1" customFormat="1" ht="12" customHeight="1">
      <c r="B8" s="32"/>
      <c r="D8" s="27" t="s">
        <v>92</v>
      </c>
      <c r="L8" s="32"/>
    </row>
    <row r="9" spans="2:46" s="1" customFormat="1" ht="16.5" customHeight="1">
      <c r="B9" s="32"/>
      <c r="E9" s="731" t="s">
        <v>4716</v>
      </c>
      <c r="F9" s="744"/>
      <c r="G9" s="744"/>
      <c r="H9" s="744"/>
      <c r="L9" s="32"/>
    </row>
    <row r="10" spans="2:46" s="1" customFormat="1">
      <c r="B10" s="32"/>
      <c r="L10" s="32"/>
    </row>
    <row r="11" spans="2:46" s="1" customFormat="1" ht="12" customHeight="1">
      <c r="B11" s="32"/>
      <c r="D11" s="27" t="s">
        <v>18</v>
      </c>
      <c r="F11" s="25" t="s">
        <v>19</v>
      </c>
      <c r="I11" s="27" t="s">
        <v>20</v>
      </c>
      <c r="J11" s="25" t="s">
        <v>19</v>
      </c>
      <c r="L11" s="32"/>
    </row>
    <row r="12" spans="2:46" s="1" customFormat="1" ht="12" customHeight="1">
      <c r="B12" s="32"/>
      <c r="D12" s="27" t="s">
        <v>22</v>
      </c>
      <c r="F12" s="25" t="s">
        <v>5893</v>
      </c>
      <c r="I12" s="27" t="s">
        <v>23</v>
      </c>
      <c r="J12" s="49" t="str">
        <f>'Rekapitulace stavby'!AN8</f>
        <v>14. 7. 2025</v>
      </c>
      <c r="L12" s="32"/>
    </row>
    <row r="13" spans="2:46" s="1" customFormat="1" ht="10.95" customHeight="1">
      <c r="B13" s="32"/>
      <c r="L13" s="32"/>
    </row>
    <row r="14" spans="2:46" s="1" customFormat="1" ht="12" customHeight="1">
      <c r="B14" s="32"/>
      <c r="D14" s="27" t="s">
        <v>25</v>
      </c>
      <c r="I14" s="27" t="s">
        <v>26</v>
      </c>
      <c r="J14" s="25" t="s">
        <v>27</v>
      </c>
      <c r="L14" s="32"/>
    </row>
    <row r="15" spans="2:46" s="1" customFormat="1" ht="18" customHeight="1">
      <c r="B15" s="32"/>
      <c r="E15" s="25" t="s">
        <v>28</v>
      </c>
      <c r="I15" s="27" t="s">
        <v>29</v>
      </c>
      <c r="J15" s="25" t="s">
        <v>30</v>
      </c>
      <c r="L15" s="32"/>
    </row>
    <row r="16" spans="2:46" s="1" customFormat="1" ht="6.9" customHeight="1">
      <c r="B16" s="32"/>
      <c r="L16" s="32"/>
    </row>
    <row r="17" spans="2:12" s="1" customFormat="1" ht="12" customHeight="1">
      <c r="B17" s="32"/>
      <c r="D17" s="27" t="s">
        <v>31</v>
      </c>
      <c r="I17" s="27" t="s">
        <v>26</v>
      </c>
      <c r="J17" s="28" t="str">
        <f>'Rekapitulace stavby'!AN13</f>
        <v>Vyplň údaj</v>
      </c>
      <c r="L17" s="32"/>
    </row>
    <row r="18" spans="2:12" s="1" customFormat="1" ht="18" customHeight="1">
      <c r="B18" s="32"/>
      <c r="E18" s="747" t="str">
        <f>'Rekapitulace stavby'!E14</f>
        <v>Vyplň údaj</v>
      </c>
      <c r="F18" s="712"/>
      <c r="G18" s="712"/>
      <c r="H18" s="712"/>
      <c r="I18" s="27" t="s">
        <v>29</v>
      </c>
      <c r="J18" s="28" t="str">
        <f>'Rekapitulace stavby'!AN14</f>
        <v>Vyplň údaj</v>
      </c>
      <c r="L18" s="32"/>
    </row>
    <row r="19" spans="2:12" s="1" customFormat="1" ht="6.9" customHeight="1">
      <c r="B19" s="32"/>
      <c r="L19" s="32"/>
    </row>
    <row r="20" spans="2:12" s="1" customFormat="1" ht="12" customHeight="1">
      <c r="B20" s="32"/>
      <c r="D20" s="27" t="s">
        <v>33</v>
      </c>
      <c r="I20" s="27" t="s">
        <v>26</v>
      </c>
      <c r="J20" s="25" t="s">
        <v>34</v>
      </c>
      <c r="L20" s="32"/>
    </row>
    <row r="21" spans="2:12" s="1" customFormat="1" ht="18" customHeight="1">
      <c r="B21" s="32"/>
      <c r="E21" s="25" t="s">
        <v>35</v>
      </c>
      <c r="I21" s="27" t="s">
        <v>29</v>
      </c>
      <c r="J21" s="25" t="s">
        <v>36</v>
      </c>
      <c r="L21" s="32"/>
    </row>
    <row r="22" spans="2:12" s="1" customFormat="1" ht="6.9" customHeight="1">
      <c r="B22" s="32"/>
      <c r="L22" s="32"/>
    </row>
    <row r="23" spans="2:12" s="1" customFormat="1" ht="12" customHeight="1">
      <c r="B23" s="32"/>
      <c r="D23" s="27" t="s">
        <v>38</v>
      </c>
      <c r="I23" s="27" t="s">
        <v>26</v>
      </c>
      <c r="J23" s="25" t="s">
        <v>19</v>
      </c>
      <c r="L23" s="32"/>
    </row>
    <row r="24" spans="2:12" s="1" customFormat="1" ht="18" customHeight="1">
      <c r="B24" s="32"/>
      <c r="E24" s="25" t="s">
        <v>39</v>
      </c>
      <c r="I24" s="27" t="s">
        <v>29</v>
      </c>
      <c r="J24" s="25" t="s">
        <v>19</v>
      </c>
      <c r="L24" s="32"/>
    </row>
    <row r="25" spans="2:12" s="1" customFormat="1" ht="6.9" customHeight="1">
      <c r="B25" s="32"/>
      <c r="L25" s="32"/>
    </row>
    <row r="26" spans="2:12" s="1" customFormat="1" ht="12" customHeight="1">
      <c r="B26" s="32"/>
      <c r="D26" s="27" t="s">
        <v>40</v>
      </c>
      <c r="L26" s="32"/>
    </row>
    <row r="27" spans="2:12" s="7" customFormat="1" ht="16.5" customHeight="1">
      <c r="B27" s="86"/>
      <c r="E27" s="718" t="s">
        <v>19</v>
      </c>
      <c r="F27" s="718"/>
      <c r="G27" s="718"/>
      <c r="H27" s="718"/>
      <c r="L27" s="86"/>
    </row>
    <row r="28" spans="2:12" s="1" customFormat="1" ht="6.9" customHeight="1">
      <c r="B28" s="32"/>
      <c r="L28" s="32"/>
    </row>
    <row r="29" spans="2:12" s="1" customFormat="1" ht="6.9" customHeight="1">
      <c r="B29" s="32"/>
      <c r="D29" s="50"/>
      <c r="E29" s="50"/>
      <c r="F29" s="50"/>
      <c r="G29" s="50"/>
      <c r="H29" s="50"/>
      <c r="I29" s="50"/>
      <c r="J29" s="50"/>
      <c r="K29" s="50"/>
      <c r="L29" s="32"/>
    </row>
    <row r="30" spans="2:12" s="1" customFormat="1" ht="25.35" customHeight="1">
      <c r="B30" s="32"/>
      <c r="D30" s="87" t="s">
        <v>41</v>
      </c>
      <c r="J30" s="63">
        <f>ROUND(J85, 2)</f>
        <v>0</v>
      </c>
      <c r="L30" s="32"/>
    </row>
    <row r="31" spans="2:12" s="1" customFormat="1" ht="6.9" customHeight="1">
      <c r="B31" s="32"/>
      <c r="D31" s="50"/>
      <c r="E31" s="50"/>
      <c r="F31" s="50"/>
      <c r="G31" s="50"/>
      <c r="H31" s="50"/>
      <c r="I31" s="50"/>
      <c r="J31" s="50"/>
      <c r="K31" s="50"/>
      <c r="L31" s="32"/>
    </row>
    <row r="32" spans="2:12" s="1" customFormat="1" ht="14.4" customHeight="1">
      <c r="B32" s="32"/>
      <c r="F32" s="35" t="s">
        <v>43</v>
      </c>
      <c r="I32" s="35" t="s">
        <v>42</v>
      </c>
      <c r="J32" s="35" t="s">
        <v>44</v>
      </c>
      <c r="L32" s="32"/>
    </row>
    <row r="33" spans="2:12" s="1" customFormat="1" ht="14.4" customHeight="1">
      <c r="B33" s="32"/>
      <c r="D33" s="52" t="s">
        <v>45</v>
      </c>
      <c r="E33" s="27" t="s">
        <v>46</v>
      </c>
      <c r="F33" s="88">
        <f>ROUND((SUM(BE85:BE184)),  2)</f>
        <v>0</v>
      </c>
      <c r="I33" s="89">
        <v>0.21</v>
      </c>
      <c r="J33" s="88">
        <f>ROUND(((SUM(BE85:BE184))*I33),  2)</f>
        <v>0</v>
      </c>
      <c r="L33" s="32"/>
    </row>
    <row r="34" spans="2:12" s="1" customFormat="1" ht="14.4" customHeight="1">
      <c r="B34" s="32"/>
      <c r="E34" s="27" t="s">
        <v>47</v>
      </c>
      <c r="F34" s="88">
        <f>ROUND((SUM(BF85:BF184)),  2)</f>
        <v>0</v>
      </c>
      <c r="I34" s="89">
        <v>0.12</v>
      </c>
      <c r="J34" s="88">
        <f>ROUND(((SUM(BF85:BF184))*I34),  2)</f>
        <v>0</v>
      </c>
      <c r="L34" s="32"/>
    </row>
    <row r="35" spans="2:12" s="1" customFormat="1" ht="14.4" hidden="1" customHeight="1">
      <c r="B35" s="32"/>
      <c r="E35" s="27" t="s">
        <v>48</v>
      </c>
      <c r="F35" s="88">
        <f>ROUND((SUM(BG85:BG184)),  2)</f>
        <v>0</v>
      </c>
      <c r="I35" s="89">
        <v>0.21</v>
      </c>
      <c r="J35" s="88">
        <f>0</f>
        <v>0</v>
      </c>
      <c r="L35" s="32"/>
    </row>
    <row r="36" spans="2:12" s="1" customFormat="1" ht="14.4" hidden="1" customHeight="1">
      <c r="B36" s="32"/>
      <c r="E36" s="27" t="s">
        <v>49</v>
      </c>
      <c r="F36" s="88">
        <f>ROUND((SUM(BH85:BH184)),  2)</f>
        <v>0</v>
      </c>
      <c r="I36" s="89">
        <v>0.12</v>
      </c>
      <c r="J36" s="88">
        <f>0</f>
        <v>0</v>
      </c>
      <c r="L36" s="32"/>
    </row>
    <row r="37" spans="2:12" s="1" customFormat="1" ht="14.4" hidden="1" customHeight="1">
      <c r="B37" s="32"/>
      <c r="E37" s="27" t="s">
        <v>50</v>
      </c>
      <c r="F37" s="88">
        <f>ROUND((SUM(BI85:BI184)),  2)</f>
        <v>0</v>
      </c>
      <c r="I37" s="89">
        <v>0</v>
      </c>
      <c r="J37" s="88">
        <f>0</f>
        <v>0</v>
      </c>
      <c r="L37" s="32"/>
    </row>
    <row r="38" spans="2:12" s="1" customFormat="1" ht="6.9" customHeight="1">
      <c r="B38" s="32"/>
      <c r="L38" s="32"/>
    </row>
    <row r="39" spans="2:12" s="1" customFormat="1" ht="25.35" customHeight="1">
      <c r="B39" s="32"/>
      <c r="C39" s="90"/>
      <c r="D39" s="91" t="s">
        <v>51</v>
      </c>
      <c r="E39" s="54"/>
      <c r="F39" s="54"/>
      <c r="G39" s="92" t="s">
        <v>52</v>
      </c>
      <c r="H39" s="93" t="s">
        <v>53</v>
      </c>
      <c r="I39" s="54"/>
      <c r="J39" s="94">
        <f>SUM(J30:J37)</f>
        <v>0</v>
      </c>
      <c r="K39" s="95"/>
      <c r="L39" s="32"/>
    </row>
    <row r="40" spans="2:12" s="1" customFormat="1" ht="14.4" customHeight="1">
      <c r="B40" s="41"/>
      <c r="C40" s="42"/>
      <c r="D40" s="42"/>
      <c r="E40" s="42"/>
      <c r="F40" s="42"/>
      <c r="G40" s="42"/>
      <c r="H40" s="42"/>
      <c r="I40" s="42"/>
      <c r="J40" s="42"/>
      <c r="K40" s="42"/>
      <c r="L40" s="32"/>
    </row>
    <row r="44" spans="2:12" s="1" customFormat="1" ht="6.9" customHeight="1">
      <c r="B44" s="43"/>
      <c r="C44" s="44"/>
      <c r="D44" s="44"/>
      <c r="E44" s="44"/>
      <c r="F44" s="44"/>
      <c r="G44" s="44"/>
      <c r="H44" s="44"/>
      <c r="I44" s="44"/>
      <c r="J44" s="44"/>
      <c r="K44" s="44"/>
      <c r="L44" s="32"/>
    </row>
    <row r="45" spans="2:12" s="1" customFormat="1" ht="24.9" customHeight="1">
      <c r="B45" s="32"/>
      <c r="C45" s="21" t="s">
        <v>94</v>
      </c>
      <c r="L45" s="32"/>
    </row>
    <row r="46" spans="2:12" s="1" customFormat="1" ht="6.9" customHeight="1">
      <c r="B46" s="32"/>
      <c r="L46" s="32"/>
    </row>
    <row r="47" spans="2:12" s="1" customFormat="1" ht="12" customHeight="1">
      <c r="B47" s="32"/>
      <c r="C47" s="27" t="s">
        <v>16</v>
      </c>
      <c r="L47" s="32"/>
    </row>
    <row r="48" spans="2:12" s="1" customFormat="1" ht="26.25" customHeight="1">
      <c r="B48" s="32"/>
      <c r="E48" s="745" t="str">
        <f>E7</f>
        <v>Modernizace a rozšíření balneo provozu lázeňský dům AURORA - I.Etapa - Rozšíření slatinných koupelí</v>
      </c>
      <c r="F48" s="746"/>
      <c r="G48" s="746"/>
      <c r="H48" s="746"/>
      <c r="L48" s="32"/>
    </row>
    <row r="49" spans="2:47" s="1" customFormat="1" ht="12" customHeight="1">
      <c r="B49" s="32"/>
      <c r="C49" s="27" t="s">
        <v>92</v>
      </c>
      <c r="L49" s="32"/>
    </row>
    <row r="50" spans="2:47" s="1" customFormat="1" ht="16.5" customHeight="1">
      <c r="B50" s="32"/>
      <c r="E50" s="731" t="str">
        <f>E9</f>
        <v>02 - Příjezdová komunikace a jeřábová dráha</v>
      </c>
      <c r="F50" s="744"/>
      <c r="G50" s="744"/>
      <c r="H50" s="744"/>
      <c r="L50" s="32"/>
    </row>
    <row r="51" spans="2:47" s="1" customFormat="1" ht="6.9" customHeight="1">
      <c r="B51" s="32"/>
      <c r="L51" s="32"/>
    </row>
    <row r="52" spans="2:47" s="1" customFormat="1" ht="12" customHeight="1">
      <c r="B52" s="32"/>
      <c r="C52" s="27" t="s">
        <v>22</v>
      </c>
      <c r="F52" s="25" t="str">
        <f>F12</f>
        <v>Lázeňská 1001</v>
      </c>
      <c r="I52" s="27" t="s">
        <v>23</v>
      </c>
      <c r="J52" s="49" t="str">
        <f>IF(J12="","",J12)</f>
        <v>14. 7. 2025</v>
      </c>
      <c r="L52" s="32"/>
    </row>
    <row r="53" spans="2:47" s="1" customFormat="1" ht="6.9" customHeight="1">
      <c r="B53" s="32"/>
      <c r="L53" s="32"/>
    </row>
    <row r="54" spans="2:47" s="1" customFormat="1" ht="16.8" customHeight="1">
      <c r="B54" s="32"/>
      <c r="C54" s="27" t="s">
        <v>25</v>
      </c>
      <c r="F54" s="25" t="str">
        <f>E15</f>
        <v>Slatinné lázně Třeboň s.r.o.</v>
      </c>
      <c r="I54" s="27" t="s">
        <v>33</v>
      </c>
      <c r="J54" s="30" t="str">
        <f>E21</f>
        <v>A-Z Eko ateliér s.r.o.</v>
      </c>
      <c r="L54" s="32"/>
    </row>
    <row r="55" spans="2:47" s="1" customFormat="1" ht="15.15" customHeight="1">
      <c r="B55" s="32"/>
      <c r="C55" s="27" t="s">
        <v>31</v>
      </c>
      <c r="F55" s="25" t="str">
        <f>IF(E18="","",E18)</f>
        <v>Vyplň údaj</v>
      </c>
      <c r="I55" s="27" t="s">
        <v>38</v>
      </c>
      <c r="J55" s="30" t="str">
        <f>E24</f>
        <v>Ludmila Votavová</v>
      </c>
      <c r="L55" s="32"/>
    </row>
    <row r="56" spans="2:47" s="1" customFormat="1" ht="10.35" customHeight="1">
      <c r="B56" s="32"/>
      <c r="L56" s="32"/>
    </row>
    <row r="57" spans="2:47" s="1" customFormat="1" ht="29.25" customHeight="1">
      <c r="B57" s="32"/>
      <c r="C57" s="96" t="s">
        <v>95</v>
      </c>
      <c r="D57" s="90"/>
      <c r="E57" s="90"/>
      <c r="F57" s="90"/>
      <c r="G57" s="90"/>
      <c r="H57" s="90"/>
      <c r="I57" s="90"/>
      <c r="J57" s="97" t="s">
        <v>96</v>
      </c>
      <c r="K57" s="90"/>
      <c r="L57" s="32"/>
    </row>
    <row r="58" spans="2:47" s="1" customFormat="1" ht="10.35" customHeight="1">
      <c r="B58" s="32"/>
      <c r="L58" s="32"/>
    </row>
    <row r="59" spans="2:47" s="1" customFormat="1" ht="22.95" customHeight="1">
      <c r="B59" s="32"/>
      <c r="C59" s="98" t="s">
        <v>73</v>
      </c>
      <c r="J59" s="63">
        <f>J85</f>
        <v>0</v>
      </c>
      <c r="L59" s="32"/>
      <c r="AU59" s="17" t="s">
        <v>97</v>
      </c>
    </row>
    <row r="60" spans="2:47" s="8" customFormat="1" ht="24.9" customHeight="1">
      <c r="B60" s="99"/>
      <c r="D60" s="100" t="s">
        <v>98</v>
      </c>
      <c r="E60" s="101"/>
      <c r="F60" s="101"/>
      <c r="G60" s="101"/>
      <c r="H60" s="101"/>
      <c r="I60" s="101"/>
      <c r="J60" s="102">
        <f>J86</f>
        <v>0</v>
      </c>
      <c r="L60" s="99"/>
    </row>
    <row r="61" spans="2:47" s="9" customFormat="1" ht="19.95" customHeight="1">
      <c r="B61" s="103"/>
      <c r="D61" s="104" t="s">
        <v>99</v>
      </c>
      <c r="E61" s="105"/>
      <c r="F61" s="105"/>
      <c r="G61" s="105"/>
      <c r="H61" s="105"/>
      <c r="I61" s="105"/>
      <c r="J61" s="106">
        <f>J87</f>
        <v>0</v>
      </c>
      <c r="L61" s="103"/>
    </row>
    <row r="62" spans="2:47" s="9" customFormat="1" ht="19.95" customHeight="1">
      <c r="B62" s="103"/>
      <c r="D62" s="104" t="s">
        <v>103</v>
      </c>
      <c r="E62" s="105"/>
      <c r="F62" s="105"/>
      <c r="G62" s="105"/>
      <c r="H62" s="105"/>
      <c r="I62" s="105"/>
      <c r="J62" s="106">
        <f>J134</f>
        <v>0</v>
      </c>
      <c r="L62" s="103"/>
    </row>
    <row r="63" spans="2:47" s="9" customFormat="1" ht="19.95" customHeight="1">
      <c r="B63" s="103"/>
      <c r="D63" s="104" t="s">
        <v>106</v>
      </c>
      <c r="E63" s="105"/>
      <c r="F63" s="105"/>
      <c r="G63" s="105"/>
      <c r="H63" s="105"/>
      <c r="I63" s="105"/>
      <c r="J63" s="106">
        <f>J163</f>
        <v>0</v>
      </c>
      <c r="L63" s="103"/>
    </row>
    <row r="64" spans="2:47" s="9" customFormat="1" ht="19.95" customHeight="1">
      <c r="B64" s="103"/>
      <c r="D64" s="104" t="s">
        <v>108</v>
      </c>
      <c r="E64" s="105"/>
      <c r="F64" s="105"/>
      <c r="G64" s="105"/>
      <c r="H64" s="105"/>
      <c r="I64" s="105"/>
      <c r="J64" s="106">
        <f>J171</f>
        <v>0</v>
      </c>
      <c r="L64" s="103"/>
    </row>
    <row r="65" spans="2:12" s="9" customFormat="1" ht="19.95" customHeight="1">
      <c r="B65" s="103"/>
      <c r="D65" s="104" t="s">
        <v>109</v>
      </c>
      <c r="E65" s="105"/>
      <c r="F65" s="105"/>
      <c r="G65" s="105"/>
      <c r="H65" s="105"/>
      <c r="I65" s="105"/>
      <c r="J65" s="106">
        <f>J182</f>
        <v>0</v>
      </c>
      <c r="L65" s="103"/>
    </row>
    <row r="66" spans="2:12" s="1" customFormat="1" ht="21.75" customHeight="1">
      <c r="B66" s="32"/>
      <c r="L66" s="32"/>
    </row>
    <row r="67" spans="2:12" s="1" customFormat="1" ht="6.9" customHeight="1">
      <c r="B67" s="41"/>
      <c r="C67" s="42"/>
      <c r="D67" s="42"/>
      <c r="E67" s="42"/>
      <c r="F67" s="42"/>
      <c r="G67" s="42"/>
      <c r="H67" s="42"/>
      <c r="I67" s="42"/>
      <c r="J67" s="42"/>
      <c r="K67" s="42"/>
      <c r="L67" s="32"/>
    </row>
    <row r="71" spans="2:12" s="1" customFormat="1" ht="6.9" customHeight="1">
      <c r="B71" s="43"/>
      <c r="C71" s="44"/>
      <c r="D71" s="44"/>
      <c r="E71" s="44"/>
      <c r="F71" s="44"/>
      <c r="G71" s="44"/>
      <c r="H71" s="44"/>
      <c r="I71" s="44"/>
      <c r="J71" s="44"/>
      <c r="K71" s="44"/>
      <c r="L71" s="32"/>
    </row>
    <row r="72" spans="2:12" s="1" customFormat="1" ht="24.9" customHeight="1">
      <c r="B72" s="32"/>
      <c r="C72" s="21" t="s">
        <v>150</v>
      </c>
      <c r="L72" s="32"/>
    </row>
    <row r="73" spans="2:12" s="1" customFormat="1" ht="6.9" customHeight="1">
      <c r="B73" s="32"/>
      <c r="L73" s="32"/>
    </row>
    <row r="74" spans="2:12" s="1" customFormat="1" ht="12" customHeight="1">
      <c r="B74" s="32"/>
      <c r="C74" s="27" t="s">
        <v>16</v>
      </c>
      <c r="L74" s="32"/>
    </row>
    <row r="75" spans="2:12" s="1" customFormat="1" ht="26.25" customHeight="1">
      <c r="B75" s="32"/>
      <c r="E75" s="745" t="str">
        <f>E7</f>
        <v>Modernizace a rozšíření balneo provozu lázeňský dům AURORA - I.Etapa - Rozšíření slatinných koupelí</v>
      </c>
      <c r="F75" s="746"/>
      <c r="G75" s="746"/>
      <c r="H75" s="746"/>
      <c r="L75" s="32"/>
    </row>
    <row r="76" spans="2:12" s="1" customFormat="1" ht="12" customHeight="1">
      <c r="B76" s="32"/>
      <c r="C76" s="27" t="s">
        <v>92</v>
      </c>
      <c r="L76" s="32"/>
    </row>
    <row r="77" spans="2:12" s="1" customFormat="1" ht="16.5" customHeight="1">
      <c r="B77" s="32"/>
      <c r="E77" s="731" t="str">
        <f>E9</f>
        <v>02 - Příjezdová komunikace a jeřábová dráha</v>
      </c>
      <c r="F77" s="744"/>
      <c r="G77" s="744"/>
      <c r="H77" s="744"/>
      <c r="L77" s="32"/>
    </row>
    <row r="78" spans="2:12" s="1" customFormat="1" ht="6.9" customHeight="1">
      <c r="B78" s="32"/>
      <c r="L78" s="32"/>
    </row>
    <row r="79" spans="2:12" s="1" customFormat="1" ht="12" customHeight="1">
      <c r="B79" s="32"/>
      <c r="C79" s="27" t="s">
        <v>22</v>
      </c>
      <c r="F79" s="25" t="str">
        <f>F12</f>
        <v>Lázeňská 1001</v>
      </c>
      <c r="I79" s="27" t="s">
        <v>23</v>
      </c>
      <c r="J79" s="49" t="str">
        <f>IF(J12="","",J12)</f>
        <v>14. 7. 2025</v>
      </c>
      <c r="L79" s="32"/>
    </row>
    <row r="80" spans="2:12" s="1" customFormat="1" ht="6.9" customHeight="1">
      <c r="B80" s="32"/>
      <c r="L80" s="32"/>
    </row>
    <row r="81" spans="2:65" s="1" customFormat="1" ht="15.15" customHeight="1">
      <c r="B81" s="32"/>
      <c r="C81" s="27" t="s">
        <v>25</v>
      </c>
      <c r="F81" s="25" t="str">
        <f>E15</f>
        <v>Slatinné lázně Třeboň s.r.o.</v>
      </c>
      <c r="I81" s="27" t="s">
        <v>33</v>
      </c>
      <c r="J81" s="30" t="str">
        <f>E21</f>
        <v>A-Z Eko ateliér s.r.o.</v>
      </c>
      <c r="L81" s="32"/>
    </row>
    <row r="82" spans="2:65" s="1" customFormat="1" ht="15.15" customHeight="1">
      <c r="B82" s="32"/>
      <c r="C82" s="27" t="s">
        <v>31</v>
      </c>
      <c r="F82" s="25" t="str">
        <f>IF(E18="","",E18)</f>
        <v>Vyplň údaj</v>
      </c>
      <c r="I82" s="27" t="s">
        <v>38</v>
      </c>
      <c r="J82" s="30" t="str">
        <f>E24</f>
        <v>Ludmila Votavová</v>
      </c>
      <c r="L82" s="32"/>
    </row>
    <row r="83" spans="2:65" s="1" customFormat="1" ht="10.35" customHeight="1">
      <c r="B83" s="32"/>
      <c r="L83" s="32"/>
    </row>
    <row r="84" spans="2:65" s="10" customFormat="1" ht="29.25" customHeight="1">
      <c r="B84" s="107"/>
      <c r="C84" s="108" t="s">
        <v>151</v>
      </c>
      <c r="D84" s="109" t="s">
        <v>60</v>
      </c>
      <c r="E84" s="109" t="s">
        <v>56</v>
      </c>
      <c r="F84" s="109" t="s">
        <v>57</v>
      </c>
      <c r="G84" s="109" t="s">
        <v>152</v>
      </c>
      <c r="H84" s="109" t="s">
        <v>153</v>
      </c>
      <c r="I84" s="109" t="s">
        <v>154</v>
      </c>
      <c r="J84" s="109" t="s">
        <v>96</v>
      </c>
      <c r="K84" s="110" t="s">
        <v>155</v>
      </c>
      <c r="L84" s="107"/>
      <c r="M84" s="56" t="s">
        <v>19</v>
      </c>
      <c r="N84" s="57" t="s">
        <v>45</v>
      </c>
      <c r="O84" s="57" t="s">
        <v>156</v>
      </c>
      <c r="P84" s="57" t="s">
        <v>157</v>
      </c>
      <c r="Q84" s="57" t="s">
        <v>158</v>
      </c>
      <c r="R84" s="57" t="s">
        <v>159</v>
      </c>
      <c r="S84" s="57" t="s">
        <v>160</v>
      </c>
      <c r="T84" s="58" t="s">
        <v>161</v>
      </c>
    </row>
    <row r="85" spans="2:65" s="1" customFormat="1" ht="22.95" customHeight="1">
      <c r="B85" s="32"/>
      <c r="C85" s="61" t="s">
        <v>162</v>
      </c>
      <c r="J85" s="111">
        <f>BK85</f>
        <v>0</v>
      </c>
      <c r="L85" s="32"/>
      <c r="M85" s="59"/>
      <c r="N85" s="50"/>
      <c r="O85" s="50"/>
      <c r="P85" s="112">
        <f>P86</f>
        <v>0</v>
      </c>
      <c r="Q85" s="50"/>
      <c r="R85" s="112">
        <f>R86</f>
        <v>220.20840000000004</v>
      </c>
      <c r="S85" s="50"/>
      <c r="T85" s="113">
        <f>T86</f>
        <v>310.86099999999999</v>
      </c>
      <c r="AT85" s="17" t="s">
        <v>74</v>
      </c>
      <c r="AU85" s="17" t="s">
        <v>97</v>
      </c>
      <c r="BK85" s="114">
        <f>BK86</f>
        <v>0</v>
      </c>
    </row>
    <row r="86" spans="2:65" s="11" customFormat="1" ht="25.95" customHeight="1">
      <c r="B86" s="115"/>
      <c r="D86" s="116" t="s">
        <v>74</v>
      </c>
      <c r="E86" s="117" t="s">
        <v>163</v>
      </c>
      <c r="F86" s="117" t="s">
        <v>164</v>
      </c>
      <c r="I86" s="118"/>
      <c r="J86" s="119">
        <f>BK86</f>
        <v>0</v>
      </c>
      <c r="L86" s="115"/>
      <c r="M86" s="120"/>
      <c r="P86" s="121">
        <f>P87+P134+P163+P171+P182</f>
        <v>0</v>
      </c>
      <c r="R86" s="121">
        <f>R87+R134+R163+R171+R182</f>
        <v>220.20840000000004</v>
      </c>
      <c r="T86" s="122">
        <f>T87+T134+T163+T171+T182</f>
        <v>310.86099999999999</v>
      </c>
      <c r="AR86" s="116" t="s">
        <v>14</v>
      </c>
      <c r="AT86" s="123" t="s">
        <v>74</v>
      </c>
      <c r="AU86" s="123" t="s">
        <v>75</v>
      </c>
      <c r="AY86" s="116" t="s">
        <v>165</v>
      </c>
      <c r="BK86" s="124">
        <f>BK87+BK134+BK163+BK171+BK182</f>
        <v>0</v>
      </c>
    </row>
    <row r="87" spans="2:65" s="11" customFormat="1" ht="22.95" customHeight="1">
      <c r="B87" s="115"/>
      <c r="D87" s="116" t="s">
        <v>74</v>
      </c>
      <c r="E87" s="125" t="s">
        <v>14</v>
      </c>
      <c r="F87" s="125" t="s">
        <v>166</v>
      </c>
      <c r="I87" s="118"/>
      <c r="J87" s="126">
        <f>BK87</f>
        <v>0</v>
      </c>
      <c r="L87" s="115"/>
      <c r="M87" s="120"/>
      <c r="P87" s="121">
        <f>SUM(P88:P133)</f>
        <v>0</v>
      </c>
      <c r="R87" s="121">
        <f>SUM(R88:R133)</f>
        <v>6.6526000000000005</v>
      </c>
      <c r="T87" s="122">
        <f>SUM(T88:T133)</f>
        <v>310.86099999999999</v>
      </c>
      <c r="AR87" s="116" t="s">
        <v>14</v>
      </c>
      <c r="AT87" s="123" t="s">
        <v>74</v>
      </c>
      <c r="AU87" s="123" t="s">
        <v>14</v>
      </c>
      <c r="AY87" s="116" t="s">
        <v>165</v>
      </c>
      <c r="BK87" s="124">
        <f>SUM(BK88:BK133)</f>
        <v>0</v>
      </c>
    </row>
    <row r="88" spans="2:65" s="1" customFormat="1" ht="44.25" customHeight="1">
      <c r="B88" s="32"/>
      <c r="C88" s="127" t="s">
        <v>14</v>
      </c>
      <c r="D88" s="127" t="s">
        <v>167</v>
      </c>
      <c r="E88" s="128" t="s">
        <v>4717</v>
      </c>
      <c r="F88" s="129" t="s">
        <v>4718</v>
      </c>
      <c r="G88" s="130" t="s">
        <v>170</v>
      </c>
      <c r="H88" s="131">
        <v>423</v>
      </c>
      <c r="I88" s="132"/>
      <c r="J88" s="133">
        <f>ROUND(I88*H88,2)</f>
        <v>0</v>
      </c>
      <c r="K88" s="129" t="s">
        <v>171</v>
      </c>
      <c r="L88" s="32"/>
      <c r="M88" s="134" t="s">
        <v>19</v>
      </c>
      <c r="N88" s="135" t="s">
        <v>46</v>
      </c>
      <c r="P88" s="136">
        <f>O88*H88</f>
        <v>0</v>
      </c>
      <c r="Q88" s="136">
        <v>0</v>
      </c>
      <c r="R88" s="136">
        <f>Q88*H88</f>
        <v>0</v>
      </c>
      <c r="S88" s="136">
        <v>0.35499999999999998</v>
      </c>
      <c r="T88" s="137">
        <f>S88*H88</f>
        <v>150.16499999999999</v>
      </c>
      <c r="AR88" s="138" t="s">
        <v>172</v>
      </c>
      <c r="AT88" s="138" t="s">
        <v>167</v>
      </c>
      <c r="AU88" s="138" t="s">
        <v>84</v>
      </c>
      <c r="AY88" s="17" t="s">
        <v>165</v>
      </c>
      <c r="BE88" s="139">
        <f>IF(N88="základní",J88,0)</f>
        <v>0</v>
      </c>
      <c r="BF88" s="139">
        <f>IF(N88="snížená",J88,0)</f>
        <v>0</v>
      </c>
      <c r="BG88" s="139">
        <f>IF(N88="zákl. přenesená",J88,0)</f>
        <v>0</v>
      </c>
      <c r="BH88" s="139">
        <f>IF(N88="sníž. přenesená",J88,0)</f>
        <v>0</v>
      </c>
      <c r="BI88" s="139">
        <f>IF(N88="nulová",J88,0)</f>
        <v>0</v>
      </c>
      <c r="BJ88" s="17" t="s">
        <v>14</v>
      </c>
      <c r="BK88" s="139">
        <f>ROUND(I88*H88,2)</f>
        <v>0</v>
      </c>
      <c r="BL88" s="17" t="s">
        <v>172</v>
      </c>
      <c r="BM88" s="138" t="s">
        <v>4719</v>
      </c>
    </row>
    <row r="89" spans="2:65" s="1" customFormat="1">
      <c r="B89" s="32"/>
      <c r="D89" s="140" t="s">
        <v>174</v>
      </c>
      <c r="F89" s="141" t="s">
        <v>4720</v>
      </c>
      <c r="I89" s="142"/>
      <c r="L89" s="32"/>
      <c r="M89" s="143"/>
      <c r="T89" s="53"/>
      <c r="AT89" s="17" t="s">
        <v>174</v>
      </c>
      <c r="AU89" s="17" t="s">
        <v>84</v>
      </c>
    </row>
    <row r="90" spans="2:65" s="12" customFormat="1">
      <c r="B90" s="144"/>
      <c r="D90" s="145" t="s">
        <v>176</v>
      </c>
      <c r="E90" s="146" t="s">
        <v>19</v>
      </c>
      <c r="F90" s="147" t="s">
        <v>4721</v>
      </c>
      <c r="H90" s="146" t="s">
        <v>19</v>
      </c>
      <c r="I90" s="148"/>
      <c r="L90" s="144"/>
      <c r="M90" s="149"/>
      <c r="T90" s="150"/>
      <c r="AT90" s="146" t="s">
        <v>176</v>
      </c>
      <c r="AU90" s="146" t="s">
        <v>84</v>
      </c>
      <c r="AV90" s="12" t="s">
        <v>14</v>
      </c>
      <c r="AW90" s="12" t="s">
        <v>37</v>
      </c>
      <c r="AX90" s="12" t="s">
        <v>75</v>
      </c>
      <c r="AY90" s="146" t="s">
        <v>165</v>
      </c>
    </row>
    <row r="91" spans="2:65" s="12" customFormat="1">
      <c r="B91" s="144"/>
      <c r="D91" s="145" t="s">
        <v>176</v>
      </c>
      <c r="E91" s="146" t="s">
        <v>19</v>
      </c>
      <c r="F91" s="147" t="s">
        <v>4722</v>
      </c>
      <c r="H91" s="146" t="s">
        <v>19</v>
      </c>
      <c r="I91" s="148"/>
      <c r="L91" s="144"/>
      <c r="M91" s="149"/>
      <c r="T91" s="150"/>
      <c r="AT91" s="146" t="s">
        <v>176</v>
      </c>
      <c r="AU91" s="146" t="s">
        <v>84</v>
      </c>
      <c r="AV91" s="12" t="s">
        <v>14</v>
      </c>
      <c r="AW91" s="12" t="s">
        <v>37</v>
      </c>
      <c r="AX91" s="12" t="s">
        <v>75</v>
      </c>
      <c r="AY91" s="146" t="s">
        <v>165</v>
      </c>
    </row>
    <row r="92" spans="2:65" s="13" customFormat="1">
      <c r="B92" s="151"/>
      <c r="D92" s="145" t="s">
        <v>176</v>
      </c>
      <c r="E92" s="152" t="s">
        <v>19</v>
      </c>
      <c r="F92" s="153" t="s">
        <v>4723</v>
      </c>
      <c r="H92" s="154">
        <v>63</v>
      </c>
      <c r="I92" s="155"/>
      <c r="L92" s="151"/>
      <c r="M92" s="156"/>
      <c r="T92" s="157"/>
      <c r="AT92" s="152" t="s">
        <v>176</v>
      </c>
      <c r="AU92" s="152" t="s">
        <v>84</v>
      </c>
      <c r="AV92" s="13" t="s">
        <v>84</v>
      </c>
      <c r="AW92" s="13" t="s">
        <v>37</v>
      </c>
      <c r="AX92" s="13" t="s">
        <v>75</v>
      </c>
      <c r="AY92" s="152" t="s">
        <v>165</v>
      </c>
    </row>
    <row r="93" spans="2:65" s="12" customFormat="1">
      <c r="B93" s="144"/>
      <c r="D93" s="145" t="s">
        <v>176</v>
      </c>
      <c r="E93" s="146" t="s">
        <v>19</v>
      </c>
      <c r="F93" s="147" t="s">
        <v>4721</v>
      </c>
      <c r="H93" s="146" t="s">
        <v>19</v>
      </c>
      <c r="I93" s="148"/>
      <c r="L93" s="144"/>
      <c r="M93" s="149"/>
      <c r="T93" s="150"/>
      <c r="AT93" s="146" t="s">
        <v>176</v>
      </c>
      <c r="AU93" s="146" t="s">
        <v>84</v>
      </c>
      <c r="AV93" s="12" t="s">
        <v>14</v>
      </c>
      <c r="AW93" s="12" t="s">
        <v>37</v>
      </c>
      <c r="AX93" s="12" t="s">
        <v>75</v>
      </c>
      <c r="AY93" s="146" t="s">
        <v>165</v>
      </c>
    </row>
    <row r="94" spans="2:65" s="13" customFormat="1">
      <c r="B94" s="151"/>
      <c r="D94" s="145" t="s">
        <v>176</v>
      </c>
      <c r="E94" s="152" t="s">
        <v>19</v>
      </c>
      <c r="F94" s="153" t="s">
        <v>4724</v>
      </c>
      <c r="H94" s="154">
        <v>360</v>
      </c>
      <c r="I94" s="155"/>
      <c r="L94" s="151"/>
      <c r="M94" s="156"/>
      <c r="T94" s="157"/>
      <c r="AT94" s="152" t="s">
        <v>176</v>
      </c>
      <c r="AU94" s="152" t="s">
        <v>84</v>
      </c>
      <c r="AV94" s="13" t="s">
        <v>84</v>
      </c>
      <c r="AW94" s="13" t="s">
        <v>37</v>
      </c>
      <c r="AX94" s="13" t="s">
        <v>75</v>
      </c>
      <c r="AY94" s="152" t="s">
        <v>165</v>
      </c>
    </row>
    <row r="95" spans="2:65" s="14" customFormat="1">
      <c r="B95" s="158"/>
      <c r="D95" s="145" t="s">
        <v>176</v>
      </c>
      <c r="E95" s="159" t="s">
        <v>19</v>
      </c>
      <c r="F95" s="160" t="s">
        <v>179</v>
      </c>
      <c r="H95" s="161">
        <v>423</v>
      </c>
      <c r="I95" s="162"/>
      <c r="L95" s="158"/>
      <c r="M95" s="163"/>
      <c r="T95" s="164"/>
      <c r="AT95" s="159" t="s">
        <v>176</v>
      </c>
      <c r="AU95" s="159" t="s">
        <v>84</v>
      </c>
      <c r="AV95" s="14" t="s">
        <v>172</v>
      </c>
      <c r="AW95" s="14" t="s">
        <v>37</v>
      </c>
      <c r="AX95" s="14" t="s">
        <v>14</v>
      </c>
      <c r="AY95" s="159" t="s">
        <v>165</v>
      </c>
    </row>
    <row r="96" spans="2:65" s="1" customFormat="1" ht="44.25" customHeight="1">
      <c r="B96" s="32"/>
      <c r="C96" s="127" t="s">
        <v>84</v>
      </c>
      <c r="D96" s="127" t="s">
        <v>167</v>
      </c>
      <c r="E96" s="128" t="s">
        <v>4725</v>
      </c>
      <c r="F96" s="129" t="s">
        <v>4726</v>
      </c>
      <c r="G96" s="130" t="s">
        <v>213</v>
      </c>
      <c r="H96" s="131">
        <v>80.099999999999994</v>
      </c>
      <c r="I96" s="132"/>
      <c r="J96" s="133">
        <f>ROUND(I96*H96,2)</f>
        <v>0</v>
      </c>
      <c r="K96" s="129" t="s">
        <v>171</v>
      </c>
      <c r="L96" s="32"/>
      <c r="M96" s="134" t="s">
        <v>19</v>
      </c>
      <c r="N96" s="135" t="s">
        <v>46</v>
      </c>
      <c r="P96" s="136">
        <f>O96*H96</f>
        <v>0</v>
      </c>
      <c r="Q96" s="136">
        <v>0</v>
      </c>
      <c r="R96" s="136">
        <f>Q96*H96</f>
        <v>0</v>
      </c>
      <c r="S96" s="136">
        <v>2</v>
      </c>
      <c r="T96" s="137">
        <f>S96*H96</f>
        <v>160.19999999999999</v>
      </c>
      <c r="AR96" s="138" t="s">
        <v>172</v>
      </c>
      <c r="AT96" s="138" t="s">
        <v>167</v>
      </c>
      <c r="AU96" s="138" t="s">
        <v>84</v>
      </c>
      <c r="AY96" s="17" t="s">
        <v>165</v>
      </c>
      <c r="BE96" s="139">
        <f>IF(N96="základní",J96,0)</f>
        <v>0</v>
      </c>
      <c r="BF96" s="139">
        <f>IF(N96="snížená",J96,0)</f>
        <v>0</v>
      </c>
      <c r="BG96" s="139">
        <f>IF(N96="zákl. přenesená",J96,0)</f>
        <v>0</v>
      </c>
      <c r="BH96" s="139">
        <f>IF(N96="sníž. přenesená",J96,0)</f>
        <v>0</v>
      </c>
      <c r="BI96" s="139">
        <f>IF(N96="nulová",J96,0)</f>
        <v>0</v>
      </c>
      <c r="BJ96" s="17" t="s">
        <v>14</v>
      </c>
      <c r="BK96" s="139">
        <f>ROUND(I96*H96,2)</f>
        <v>0</v>
      </c>
      <c r="BL96" s="17" t="s">
        <v>172</v>
      </c>
      <c r="BM96" s="138" t="s">
        <v>4727</v>
      </c>
    </row>
    <row r="97" spans="2:65" s="1" customFormat="1">
      <c r="B97" s="32"/>
      <c r="D97" s="140" t="s">
        <v>174</v>
      </c>
      <c r="F97" s="141" t="s">
        <v>4728</v>
      </c>
      <c r="I97" s="142"/>
      <c r="L97" s="32"/>
      <c r="M97" s="143"/>
      <c r="T97" s="53"/>
      <c r="AT97" s="17" t="s">
        <v>174</v>
      </c>
      <c r="AU97" s="17" t="s">
        <v>84</v>
      </c>
    </row>
    <row r="98" spans="2:65" s="12" customFormat="1">
      <c r="B98" s="144"/>
      <c r="D98" s="145" t="s">
        <v>176</v>
      </c>
      <c r="E98" s="146" t="s">
        <v>19</v>
      </c>
      <c r="F98" s="147" t="s">
        <v>4721</v>
      </c>
      <c r="H98" s="146" t="s">
        <v>19</v>
      </c>
      <c r="I98" s="148"/>
      <c r="L98" s="144"/>
      <c r="M98" s="149"/>
      <c r="T98" s="150"/>
      <c r="AT98" s="146" t="s">
        <v>176</v>
      </c>
      <c r="AU98" s="146" t="s">
        <v>84</v>
      </c>
      <c r="AV98" s="12" t="s">
        <v>14</v>
      </c>
      <c r="AW98" s="12" t="s">
        <v>37</v>
      </c>
      <c r="AX98" s="12" t="s">
        <v>75</v>
      </c>
      <c r="AY98" s="146" t="s">
        <v>165</v>
      </c>
    </row>
    <row r="99" spans="2:65" s="13" customFormat="1">
      <c r="B99" s="151"/>
      <c r="D99" s="145" t="s">
        <v>176</v>
      </c>
      <c r="E99" s="152" t="s">
        <v>19</v>
      </c>
      <c r="F99" s="153" t="s">
        <v>4729</v>
      </c>
      <c r="H99" s="154">
        <v>67.5</v>
      </c>
      <c r="I99" s="155"/>
      <c r="L99" s="151"/>
      <c r="M99" s="156"/>
      <c r="T99" s="157"/>
      <c r="AT99" s="152" t="s">
        <v>176</v>
      </c>
      <c r="AU99" s="152" t="s">
        <v>84</v>
      </c>
      <c r="AV99" s="13" t="s">
        <v>84</v>
      </c>
      <c r="AW99" s="13" t="s">
        <v>37</v>
      </c>
      <c r="AX99" s="13" t="s">
        <v>75</v>
      </c>
      <c r="AY99" s="152" t="s">
        <v>165</v>
      </c>
    </row>
    <row r="100" spans="2:65" s="12" customFormat="1">
      <c r="B100" s="144"/>
      <c r="D100" s="145" t="s">
        <v>176</v>
      </c>
      <c r="E100" s="146" t="s">
        <v>19</v>
      </c>
      <c r="F100" s="147" t="s">
        <v>4722</v>
      </c>
      <c r="H100" s="146" t="s">
        <v>19</v>
      </c>
      <c r="I100" s="148"/>
      <c r="L100" s="144"/>
      <c r="M100" s="149"/>
      <c r="T100" s="150"/>
      <c r="AT100" s="146" t="s">
        <v>176</v>
      </c>
      <c r="AU100" s="146" t="s">
        <v>84</v>
      </c>
      <c r="AV100" s="12" t="s">
        <v>14</v>
      </c>
      <c r="AW100" s="12" t="s">
        <v>37</v>
      </c>
      <c r="AX100" s="12" t="s">
        <v>75</v>
      </c>
      <c r="AY100" s="146" t="s">
        <v>165</v>
      </c>
    </row>
    <row r="101" spans="2:65" s="13" customFormat="1">
      <c r="B101" s="151"/>
      <c r="D101" s="145" t="s">
        <v>176</v>
      </c>
      <c r="E101" s="152" t="s">
        <v>19</v>
      </c>
      <c r="F101" s="153" t="s">
        <v>4730</v>
      </c>
      <c r="H101" s="154">
        <v>12.6</v>
      </c>
      <c r="I101" s="155"/>
      <c r="L101" s="151"/>
      <c r="M101" s="156"/>
      <c r="T101" s="157"/>
      <c r="AT101" s="152" t="s">
        <v>176</v>
      </c>
      <c r="AU101" s="152" t="s">
        <v>84</v>
      </c>
      <c r="AV101" s="13" t="s">
        <v>84</v>
      </c>
      <c r="AW101" s="13" t="s">
        <v>37</v>
      </c>
      <c r="AX101" s="13" t="s">
        <v>75</v>
      </c>
      <c r="AY101" s="152" t="s">
        <v>165</v>
      </c>
    </row>
    <row r="102" spans="2:65" s="14" customFormat="1">
      <c r="B102" s="158"/>
      <c r="D102" s="145" t="s">
        <v>176</v>
      </c>
      <c r="E102" s="159" t="s">
        <v>19</v>
      </c>
      <c r="F102" s="160" t="s">
        <v>179</v>
      </c>
      <c r="H102" s="161">
        <v>80.099999999999994</v>
      </c>
      <c r="I102" s="162"/>
      <c r="L102" s="158"/>
      <c r="M102" s="163"/>
      <c r="T102" s="164"/>
      <c r="AT102" s="159" t="s">
        <v>176</v>
      </c>
      <c r="AU102" s="159" t="s">
        <v>84</v>
      </c>
      <c r="AV102" s="14" t="s">
        <v>172</v>
      </c>
      <c r="AW102" s="14" t="s">
        <v>37</v>
      </c>
      <c r="AX102" s="14" t="s">
        <v>14</v>
      </c>
      <c r="AY102" s="159" t="s">
        <v>165</v>
      </c>
    </row>
    <row r="103" spans="2:65" s="1" customFormat="1" ht="33" customHeight="1">
      <c r="B103" s="32"/>
      <c r="C103" s="127" t="s">
        <v>187</v>
      </c>
      <c r="D103" s="127" t="s">
        <v>167</v>
      </c>
      <c r="E103" s="128" t="s">
        <v>4731</v>
      </c>
      <c r="F103" s="129" t="s">
        <v>4732</v>
      </c>
      <c r="G103" s="130" t="s">
        <v>170</v>
      </c>
      <c r="H103" s="131">
        <v>620</v>
      </c>
      <c r="I103" s="132"/>
      <c r="J103" s="133">
        <f>ROUND(I103*H103,2)</f>
        <v>0</v>
      </c>
      <c r="K103" s="129" t="s">
        <v>171</v>
      </c>
      <c r="L103" s="32"/>
      <c r="M103" s="134" t="s">
        <v>19</v>
      </c>
      <c r="N103" s="135" t="s">
        <v>46</v>
      </c>
      <c r="P103" s="136">
        <f>O103*H103</f>
        <v>0</v>
      </c>
      <c r="Q103" s="136">
        <v>0</v>
      </c>
      <c r="R103" s="136">
        <f>Q103*H103</f>
        <v>0</v>
      </c>
      <c r="S103" s="136">
        <v>8.0000000000000004E-4</v>
      </c>
      <c r="T103" s="137">
        <f>S103*H103</f>
        <v>0.496</v>
      </c>
      <c r="AR103" s="138" t="s">
        <v>172</v>
      </c>
      <c r="AT103" s="138" t="s">
        <v>167</v>
      </c>
      <c r="AU103" s="138" t="s">
        <v>84</v>
      </c>
      <c r="AY103" s="17" t="s">
        <v>165</v>
      </c>
      <c r="BE103" s="139">
        <f>IF(N103="základní",J103,0)</f>
        <v>0</v>
      </c>
      <c r="BF103" s="139">
        <f>IF(N103="snížená",J103,0)</f>
        <v>0</v>
      </c>
      <c r="BG103" s="139">
        <f>IF(N103="zákl. přenesená",J103,0)</f>
        <v>0</v>
      </c>
      <c r="BH103" s="139">
        <f>IF(N103="sníž. přenesená",J103,0)</f>
        <v>0</v>
      </c>
      <c r="BI103" s="139">
        <f>IF(N103="nulová",J103,0)</f>
        <v>0</v>
      </c>
      <c r="BJ103" s="17" t="s">
        <v>14</v>
      </c>
      <c r="BK103" s="139">
        <f>ROUND(I103*H103,2)</f>
        <v>0</v>
      </c>
      <c r="BL103" s="17" t="s">
        <v>172</v>
      </c>
      <c r="BM103" s="138" t="s">
        <v>4733</v>
      </c>
    </row>
    <row r="104" spans="2:65" s="1" customFormat="1">
      <c r="B104" s="32"/>
      <c r="D104" s="140" t="s">
        <v>174</v>
      </c>
      <c r="F104" s="141" t="s">
        <v>4734</v>
      </c>
      <c r="I104" s="142"/>
      <c r="L104" s="32"/>
      <c r="M104" s="143"/>
      <c r="T104" s="53"/>
      <c r="AT104" s="17" t="s">
        <v>174</v>
      </c>
      <c r="AU104" s="17" t="s">
        <v>84</v>
      </c>
    </row>
    <row r="105" spans="2:65" s="12" customFormat="1">
      <c r="B105" s="144"/>
      <c r="D105" s="145" t="s">
        <v>176</v>
      </c>
      <c r="E105" s="146" t="s">
        <v>19</v>
      </c>
      <c r="F105" s="147" t="s">
        <v>4721</v>
      </c>
      <c r="H105" s="146" t="s">
        <v>19</v>
      </c>
      <c r="I105" s="148"/>
      <c r="L105" s="144"/>
      <c r="M105" s="149"/>
      <c r="T105" s="150"/>
      <c r="AT105" s="146" t="s">
        <v>176</v>
      </c>
      <c r="AU105" s="146" t="s">
        <v>84</v>
      </c>
      <c r="AV105" s="12" t="s">
        <v>14</v>
      </c>
      <c r="AW105" s="12" t="s">
        <v>37</v>
      </c>
      <c r="AX105" s="12" t="s">
        <v>75</v>
      </c>
      <c r="AY105" s="146" t="s">
        <v>165</v>
      </c>
    </row>
    <row r="106" spans="2:65" s="13" customFormat="1">
      <c r="B106" s="151"/>
      <c r="D106" s="145" t="s">
        <v>176</v>
      </c>
      <c r="E106" s="152" t="s">
        <v>19</v>
      </c>
      <c r="F106" s="153" t="s">
        <v>4735</v>
      </c>
      <c r="H106" s="154">
        <v>540</v>
      </c>
      <c r="I106" s="155"/>
      <c r="L106" s="151"/>
      <c r="M106" s="156"/>
      <c r="T106" s="157"/>
      <c r="AT106" s="152" t="s">
        <v>176</v>
      </c>
      <c r="AU106" s="152" t="s">
        <v>84</v>
      </c>
      <c r="AV106" s="13" t="s">
        <v>84</v>
      </c>
      <c r="AW106" s="13" t="s">
        <v>37</v>
      </c>
      <c r="AX106" s="13" t="s">
        <v>75</v>
      </c>
      <c r="AY106" s="152" t="s">
        <v>165</v>
      </c>
    </row>
    <row r="107" spans="2:65" s="12" customFormat="1">
      <c r="B107" s="144"/>
      <c r="D107" s="145" t="s">
        <v>176</v>
      </c>
      <c r="E107" s="146" t="s">
        <v>19</v>
      </c>
      <c r="F107" s="147" t="s">
        <v>4722</v>
      </c>
      <c r="H107" s="146" t="s">
        <v>19</v>
      </c>
      <c r="I107" s="148"/>
      <c r="L107" s="144"/>
      <c r="M107" s="149"/>
      <c r="T107" s="150"/>
      <c r="AT107" s="146" t="s">
        <v>176</v>
      </c>
      <c r="AU107" s="146" t="s">
        <v>84</v>
      </c>
      <c r="AV107" s="12" t="s">
        <v>14</v>
      </c>
      <c r="AW107" s="12" t="s">
        <v>37</v>
      </c>
      <c r="AX107" s="12" t="s">
        <v>75</v>
      </c>
      <c r="AY107" s="146" t="s">
        <v>165</v>
      </c>
    </row>
    <row r="108" spans="2:65" s="13" customFormat="1">
      <c r="B108" s="151"/>
      <c r="D108" s="145" t="s">
        <v>176</v>
      </c>
      <c r="E108" s="152" t="s">
        <v>19</v>
      </c>
      <c r="F108" s="153" t="s">
        <v>4736</v>
      </c>
      <c r="H108" s="154">
        <v>80</v>
      </c>
      <c r="I108" s="155"/>
      <c r="L108" s="151"/>
      <c r="M108" s="156"/>
      <c r="T108" s="157"/>
      <c r="AT108" s="152" t="s">
        <v>176</v>
      </c>
      <c r="AU108" s="152" t="s">
        <v>84</v>
      </c>
      <c r="AV108" s="13" t="s">
        <v>84</v>
      </c>
      <c r="AW108" s="13" t="s">
        <v>37</v>
      </c>
      <c r="AX108" s="13" t="s">
        <v>75</v>
      </c>
      <c r="AY108" s="152" t="s">
        <v>165</v>
      </c>
    </row>
    <row r="109" spans="2:65" s="14" customFormat="1">
      <c r="B109" s="158"/>
      <c r="D109" s="145" t="s">
        <v>176</v>
      </c>
      <c r="E109" s="159" t="s">
        <v>19</v>
      </c>
      <c r="F109" s="160" t="s">
        <v>179</v>
      </c>
      <c r="H109" s="161">
        <v>620</v>
      </c>
      <c r="I109" s="162"/>
      <c r="L109" s="158"/>
      <c r="M109" s="163"/>
      <c r="T109" s="164"/>
      <c r="AT109" s="159" t="s">
        <v>176</v>
      </c>
      <c r="AU109" s="159" t="s">
        <v>84</v>
      </c>
      <c r="AV109" s="14" t="s">
        <v>172</v>
      </c>
      <c r="AW109" s="14" t="s">
        <v>37</v>
      </c>
      <c r="AX109" s="14" t="s">
        <v>14</v>
      </c>
      <c r="AY109" s="159" t="s">
        <v>165</v>
      </c>
    </row>
    <row r="110" spans="2:65" s="1" customFormat="1" ht="37.950000000000003" customHeight="1">
      <c r="B110" s="32"/>
      <c r="C110" s="127" t="s">
        <v>172</v>
      </c>
      <c r="D110" s="127" t="s">
        <v>167</v>
      </c>
      <c r="E110" s="128" t="s">
        <v>4737</v>
      </c>
      <c r="F110" s="129" t="s">
        <v>4738</v>
      </c>
      <c r="G110" s="130" t="s">
        <v>213</v>
      </c>
      <c r="H110" s="131">
        <v>124</v>
      </c>
      <c r="I110" s="132"/>
      <c r="J110" s="133">
        <f>ROUND(I110*H110,2)</f>
        <v>0</v>
      </c>
      <c r="K110" s="129" t="s">
        <v>171</v>
      </c>
      <c r="L110" s="32"/>
      <c r="M110" s="134" t="s">
        <v>19</v>
      </c>
      <c r="N110" s="135" t="s">
        <v>46</v>
      </c>
      <c r="P110" s="136">
        <f>O110*H110</f>
        <v>0</v>
      </c>
      <c r="Q110" s="136">
        <v>0</v>
      </c>
      <c r="R110" s="136">
        <f>Q110*H110</f>
        <v>0</v>
      </c>
      <c r="S110" s="136">
        <v>0</v>
      </c>
      <c r="T110" s="137">
        <f>S110*H110</f>
        <v>0</v>
      </c>
      <c r="AR110" s="138" t="s">
        <v>172</v>
      </c>
      <c r="AT110" s="138" t="s">
        <v>167</v>
      </c>
      <c r="AU110" s="138" t="s">
        <v>84</v>
      </c>
      <c r="AY110" s="17" t="s">
        <v>165</v>
      </c>
      <c r="BE110" s="139">
        <f>IF(N110="základní",J110,0)</f>
        <v>0</v>
      </c>
      <c r="BF110" s="139">
        <f>IF(N110="snížená",J110,0)</f>
        <v>0</v>
      </c>
      <c r="BG110" s="139">
        <f>IF(N110="zákl. přenesená",J110,0)</f>
        <v>0</v>
      </c>
      <c r="BH110" s="139">
        <f>IF(N110="sníž. přenesená",J110,0)</f>
        <v>0</v>
      </c>
      <c r="BI110" s="139">
        <f>IF(N110="nulová",J110,0)</f>
        <v>0</v>
      </c>
      <c r="BJ110" s="17" t="s">
        <v>14</v>
      </c>
      <c r="BK110" s="139">
        <f>ROUND(I110*H110,2)</f>
        <v>0</v>
      </c>
      <c r="BL110" s="17" t="s">
        <v>172</v>
      </c>
      <c r="BM110" s="138" t="s">
        <v>4739</v>
      </c>
    </row>
    <row r="111" spans="2:65" s="1" customFormat="1">
      <c r="B111" s="32"/>
      <c r="D111" s="140" t="s">
        <v>174</v>
      </c>
      <c r="F111" s="141" t="s">
        <v>4740</v>
      </c>
      <c r="I111" s="142"/>
      <c r="L111" s="32"/>
      <c r="M111" s="143"/>
      <c r="T111" s="53"/>
      <c r="AT111" s="17" t="s">
        <v>174</v>
      </c>
      <c r="AU111" s="17" t="s">
        <v>84</v>
      </c>
    </row>
    <row r="112" spans="2:65" s="12" customFormat="1">
      <c r="B112" s="144"/>
      <c r="D112" s="145" t="s">
        <v>176</v>
      </c>
      <c r="E112" s="146" t="s">
        <v>19</v>
      </c>
      <c r="F112" s="147" t="s">
        <v>4721</v>
      </c>
      <c r="H112" s="146" t="s">
        <v>19</v>
      </c>
      <c r="I112" s="148"/>
      <c r="L112" s="144"/>
      <c r="M112" s="149"/>
      <c r="T112" s="150"/>
      <c r="AT112" s="146" t="s">
        <v>176</v>
      </c>
      <c r="AU112" s="146" t="s">
        <v>84</v>
      </c>
      <c r="AV112" s="12" t="s">
        <v>14</v>
      </c>
      <c r="AW112" s="12" t="s">
        <v>37</v>
      </c>
      <c r="AX112" s="12" t="s">
        <v>75</v>
      </c>
      <c r="AY112" s="146" t="s">
        <v>165</v>
      </c>
    </row>
    <row r="113" spans="2:65" s="13" customFormat="1">
      <c r="B113" s="151"/>
      <c r="D113" s="145" t="s">
        <v>176</v>
      </c>
      <c r="E113" s="152" t="s">
        <v>19</v>
      </c>
      <c r="F113" s="153" t="s">
        <v>4741</v>
      </c>
      <c r="H113" s="154">
        <v>108</v>
      </c>
      <c r="I113" s="155"/>
      <c r="L113" s="151"/>
      <c r="M113" s="156"/>
      <c r="T113" s="157"/>
      <c r="AT113" s="152" t="s">
        <v>176</v>
      </c>
      <c r="AU113" s="152" t="s">
        <v>84</v>
      </c>
      <c r="AV113" s="13" t="s">
        <v>84</v>
      </c>
      <c r="AW113" s="13" t="s">
        <v>37</v>
      </c>
      <c r="AX113" s="13" t="s">
        <v>75</v>
      </c>
      <c r="AY113" s="152" t="s">
        <v>165</v>
      </c>
    </row>
    <row r="114" spans="2:65" s="12" customFormat="1">
      <c r="B114" s="144"/>
      <c r="D114" s="145" t="s">
        <v>176</v>
      </c>
      <c r="E114" s="146" t="s">
        <v>19</v>
      </c>
      <c r="F114" s="147" t="s">
        <v>4722</v>
      </c>
      <c r="H114" s="146" t="s">
        <v>19</v>
      </c>
      <c r="I114" s="148"/>
      <c r="L114" s="144"/>
      <c r="M114" s="149"/>
      <c r="T114" s="150"/>
      <c r="AT114" s="146" t="s">
        <v>176</v>
      </c>
      <c r="AU114" s="146" t="s">
        <v>84</v>
      </c>
      <c r="AV114" s="12" t="s">
        <v>14</v>
      </c>
      <c r="AW114" s="12" t="s">
        <v>37</v>
      </c>
      <c r="AX114" s="12" t="s">
        <v>75</v>
      </c>
      <c r="AY114" s="146" t="s">
        <v>165</v>
      </c>
    </row>
    <row r="115" spans="2:65" s="13" customFormat="1">
      <c r="B115" s="151"/>
      <c r="D115" s="145" t="s">
        <v>176</v>
      </c>
      <c r="E115" s="152" t="s">
        <v>19</v>
      </c>
      <c r="F115" s="153" t="s">
        <v>4742</v>
      </c>
      <c r="H115" s="154">
        <v>16</v>
      </c>
      <c r="I115" s="155"/>
      <c r="L115" s="151"/>
      <c r="M115" s="156"/>
      <c r="T115" s="157"/>
      <c r="AT115" s="152" t="s">
        <v>176</v>
      </c>
      <c r="AU115" s="152" t="s">
        <v>84</v>
      </c>
      <c r="AV115" s="13" t="s">
        <v>84</v>
      </c>
      <c r="AW115" s="13" t="s">
        <v>37</v>
      </c>
      <c r="AX115" s="13" t="s">
        <v>75</v>
      </c>
      <c r="AY115" s="152" t="s">
        <v>165</v>
      </c>
    </row>
    <row r="116" spans="2:65" s="14" customFormat="1">
      <c r="B116" s="158"/>
      <c r="D116" s="145" t="s">
        <v>176</v>
      </c>
      <c r="E116" s="159" t="s">
        <v>19</v>
      </c>
      <c r="F116" s="160" t="s">
        <v>179</v>
      </c>
      <c r="H116" s="161">
        <v>124</v>
      </c>
      <c r="I116" s="162"/>
      <c r="L116" s="158"/>
      <c r="M116" s="163"/>
      <c r="T116" s="164"/>
      <c r="AT116" s="159" t="s">
        <v>176</v>
      </c>
      <c r="AU116" s="159" t="s">
        <v>84</v>
      </c>
      <c r="AV116" s="14" t="s">
        <v>172</v>
      </c>
      <c r="AW116" s="14" t="s">
        <v>37</v>
      </c>
      <c r="AX116" s="14" t="s">
        <v>14</v>
      </c>
      <c r="AY116" s="159" t="s">
        <v>165</v>
      </c>
    </row>
    <row r="117" spans="2:65" s="1" customFormat="1" ht="37.950000000000003" customHeight="1">
      <c r="B117" s="32"/>
      <c r="C117" s="127" t="s">
        <v>200</v>
      </c>
      <c r="D117" s="127" t="s">
        <v>167</v>
      </c>
      <c r="E117" s="128" t="s">
        <v>4743</v>
      </c>
      <c r="F117" s="129" t="s">
        <v>4744</v>
      </c>
      <c r="G117" s="130" t="s">
        <v>170</v>
      </c>
      <c r="H117" s="131">
        <v>620</v>
      </c>
      <c r="I117" s="132"/>
      <c r="J117" s="133">
        <f>ROUND(I117*H117,2)</f>
        <v>0</v>
      </c>
      <c r="K117" s="129" t="s">
        <v>171</v>
      </c>
      <c r="L117" s="32"/>
      <c r="M117" s="134" t="s">
        <v>19</v>
      </c>
      <c r="N117" s="135" t="s">
        <v>46</v>
      </c>
      <c r="P117" s="136">
        <f>O117*H117</f>
        <v>0</v>
      </c>
      <c r="Q117" s="136">
        <v>0</v>
      </c>
      <c r="R117" s="136">
        <f>Q117*H117</f>
        <v>0</v>
      </c>
      <c r="S117" s="136">
        <v>0</v>
      </c>
      <c r="T117" s="137">
        <f>S117*H117</f>
        <v>0</v>
      </c>
      <c r="AR117" s="138" t="s">
        <v>172</v>
      </c>
      <c r="AT117" s="138" t="s">
        <v>167</v>
      </c>
      <c r="AU117" s="138" t="s">
        <v>84</v>
      </c>
      <c r="AY117" s="17" t="s">
        <v>165</v>
      </c>
      <c r="BE117" s="139">
        <f>IF(N117="základní",J117,0)</f>
        <v>0</v>
      </c>
      <c r="BF117" s="139">
        <f>IF(N117="snížená",J117,0)</f>
        <v>0</v>
      </c>
      <c r="BG117" s="139">
        <f>IF(N117="zákl. přenesená",J117,0)</f>
        <v>0</v>
      </c>
      <c r="BH117" s="139">
        <f>IF(N117="sníž. přenesená",J117,0)</f>
        <v>0</v>
      </c>
      <c r="BI117" s="139">
        <f>IF(N117="nulová",J117,0)</f>
        <v>0</v>
      </c>
      <c r="BJ117" s="17" t="s">
        <v>14</v>
      </c>
      <c r="BK117" s="139">
        <f>ROUND(I117*H117,2)</f>
        <v>0</v>
      </c>
      <c r="BL117" s="17" t="s">
        <v>172</v>
      </c>
      <c r="BM117" s="138" t="s">
        <v>4745</v>
      </c>
    </row>
    <row r="118" spans="2:65" s="1" customFormat="1">
      <c r="B118" s="32"/>
      <c r="D118" s="140" t="s">
        <v>174</v>
      </c>
      <c r="F118" s="141" t="s">
        <v>4746</v>
      </c>
      <c r="I118" s="142"/>
      <c r="L118" s="32"/>
      <c r="M118" s="143"/>
      <c r="T118" s="53"/>
      <c r="AT118" s="17" t="s">
        <v>174</v>
      </c>
      <c r="AU118" s="17" t="s">
        <v>84</v>
      </c>
    </row>
    <row r="119" spans="2:65" s="1" customFormat="1" ht="16.5" customHeight="1">
      <c r="B119" s="32"/>
      <c r="C119" s="165" t="s">
        <v>205</v>
      </c>
      <c r="D119" s="165" t="s">
        <v>349</v>
      </c>
      <c r="E119" s="166" t="s">
        <v>4747</v>
      </c>
      <c r="F119" s="167" t="s">
        <v>4748</v>
      </c>
      <c r="G119" s="168" t="s">
        <v>1991</v>
      </c>
      <c r="H119" s="169">
        <v>12.4</v>
      </c>
      <c r="I119" s="170"/>
      <c r="J119" s="171">
        <f>ROUND(I119*H119,2)</f>
        <v>0</v>
      </c>
      <c r="K119" s="167" t="s">
        <v>171</v>
      </c>
      <c r="L119" s="172"/>
      <c r="M119" s="173" t="s">
        <v>19</v>
      </c>
      <c r="N119" s="174" t="s">
        <v>46</v>
      </c>
      <c r="P119" s="136">
        <f>O119*H119</f>
        <v>0</v>
      </c>
      <c r="Q119" s="136">
        <v>1E-3</v>
      </c>
      <c r="R119" s="136">
        <f>Q119*H119</f>
        <v>1.2400000000000001E-2</v>
      </c>
      <c r="S119" s="136">
        <v>0</v>
      </c>
      <c r="T119" s="137">
        <f>S119*H119</f>
        <v>0</v>
      </c>
      <c r="AR119" s="138" t="s">
        <v>223</v>
      </c>
      <c r="AT119" s="138" t="s">
        <v>349</v>
      </c>
      <c r="AU119" s="138" t="s">
        <v>84</v>
      </c>
      <c r="AY119" s="17" t="s">
        <v>165</v>
      </c>
      <c r="BE119" s="139">
        <f>IF(N119="základní",J119,0)</f>
        <v>0</v>
      </c>
      <c r="BF119" s="139">
        <f>IF(N119="snížená",J119,0)</f>
        <v>0</v>
      </c>
      <c r="BG119" s="139">
        <f>IF(N119="zákl. přenesená",J119,0)</f>
        <v>0</v>
      </c>
      <c r="BH119" s="139">
        <f>IF(N119="sníž. přenesená",J119,0)</f>
        <v>0</v>
      </c>
      <c r="BI119" s="139">
        <f>IF(N119="nulová",J119,0)</f>
        <v>0</v>
      </c>
      <c r="BJ119" s="17" t="s">
        <v>14</v>
      </c>
      <c r="BK119" s="139">
        <f>ROUND(I119*H119,2)</f>
        <v>0</v>
      </c>
      <c r="BL119" s="17" t="s">
        <v>172</v>
      </c>
      <c r="BM119" s="138" t="s">
        <v>4749</v>
      </c>
    </row>
    <row r="120" spans="2:65" s="13" customFormat="1">
      <c r="B120" s="151"/>
      <c r="D120" s="145" t="s">
        <v>176</v>
      </c>
      <c r="F120" s="153" t="s">
        <v>4750</v>
      </c>
      <c r="H120" s="154">
        <v>12.4</v>
      </c>
      <c r="I120" s="155"/>
      <c r="L120" s="151"/>
      <c r="M120" s="156"/>
      <c r="T120" s="157"/>
      <c r="AT120" s="152" t="s">
        <v>176</v>
      </c>
      <c r="AU120" s="152" t="s">
        <v>84</v>
      </c>
      <c r="AV120" s="13" t="s">
        <v>84</v>
      </c>
      <c r="AW120" s="13" t="s">
        <v>4</v>
      </c>
      <c r="AX120" s="13" t="s">
        <v>14</v>
      </c>
      <c r="AY120" s="152" t="s">
        <v>165</v>
      </c>
    </row>
    <row r="121" spans="2:65" s="1" customFormat="1" ht="37.950000000000003" customHeight="1">
      <c r="B121" s="32"/>
      <c r="C121" s="127" t="s">
        <v>210</v>
      </c>
      <c r="D121" s="127" t="s">
        <v>167</v>
      </c>
      <c r="E121" s="128" t="s">
        <v>4751</v>
      </c>
      <c r="F121" s="129" t="s">
        <v>4752</v>
      </c>
      <c r="G121" s="130" t="s">
        <v>170</v>
      </c>
      <c r="H121" s="131">
        <v>620</v>
      </c>
      <c r="I121" s="132"/>
      <c r="J121" s="133">
        <f>ROUND(I121*H121,2)</f>
        <v>0</v>
      </c>
      <c r="K121" s="129" t="s">
        <v>171</v>
      </c>
      <c r="L121" s="32"/>
      <c r="M121" s="134" t="s">
        <v>19</v>
      </c>
      <c r="N121" s="135" t="s">
        <v>46</v>
      </c>
      <c r="P121" s="136">
        <f>O121*H121</f>
        <v>0</v>
      </c>
      <c r="Q121" s="136">
        <v>0</v>
      </c>
      <c r="R121" s="136">
        <f>Q121*H121</f>
        <v>0</v>
      </c>
      <c r="S121" s="136">
        <v>0</v>
      </c>
      <c r="T121" s="137">
        <f>S121*H121</f>
        <v>0</v>
      </c>
      <c r="AR121" s="138" t="s">
        <v>172</v>
      </c>
      <c r="AT121" s="138" t="s">
        <v>167</v>
      </c>
      <c r="AU121" s="138" t="s">
        <v>84</v>
      </c>
      <c r="AY121" s="17" t="s">
        <v>165</v>
      </c>
      <c r="BE121" s="139">
        <f>IF(N121="základní",J121,0)</f>
        <v>0</v>
      </c>
      <c r="BF121" s="139">
        <f>IF(N121="snížená",J121,0)</f>
        <v>0</v>
      </c>
      <c r="BG121" s="139">
        <f>IF(N121="zákl. přenesená",J121,0)</f>
        <v>0</v>
      </c>
      <c r="BH121" s="139">
        <f>IF(N121="sníž. přenesená",J121,0)</f>
        <v>0</v>
      </c>
      <c r="BI121" s="139">
        <f>IF(N121="nulová",J121,0)</f>
        <v>0</v>
      </c>
      <c r="BJ121" s="17" t="s">
        <v>14</v>
      </c>
      <c r="BK121" s="139">
        <f>ROUND(I121*H121,2)</f>
        <v>0</v>
      </c>
      <c r="BL121" s="17" t="s">
        <v>172</v>
      </c>
      <c r="BM121" s="138" t="s">
        <v>4753</v>
      </c>
    </row>
    <row r="122" spans="2:65" s="1" customFormat="1">
      <c r="B122" s="32"/>
      <c r="D122" s="140" t="s">
        <v>174</v>
      </c>
      <c r="F122" s="141" t="s">
        <v>4754</v>
      </c>
      <c r="I122" s="142"/>
      <c r="L122" s="32"/>
      <c r="M122" s="143"/>
      <c r="T122" s="53"/>
      <c r="AT122" s="17" t="s">
        <v>174</v>
      </c>
      <c r="AU122" s="17" t="s">
        <v>84</v>
      </c>
    </row>
    <row r="123" spans="2:65" s="12" customFormat="1">
      <c r="B123" s="144"/>
      <c r="D123" s="145" t="s">
        <v>176</v>
      </c>
      <c r="E123" s="146" t="s">
        <v>19</v>
      </c>
      <c r="F123" s="147" t="s">
        <v>4721</v>
      </c>
      <c r="H123" s="146" t="s">
        <v>19</v>
      </c>
      <c r="I123" s="148"/>
      <c r="L123" s="144"/>
      <c r="M123" s="149"/>
      <c r="T123" s="150"/>
      <c r="AT123" s="146" t="s">
        <v>176</v>
      </c>
      <c r="AU123" s="146" t="s">
        <v>84</v>
      </c>
      <c r="AV123" s="12" t="s">
        <v>14</v>
      </c>
      <c r="AW123" s="12" t="s">
        <v>37</v>
      </c>
      <c r="AX123" s="12" t="s">
        <v>75</v>
      </c>
      <c r="AY123" s="146" t="s">
        <v>165</v>
      </c>
    </row>
    <row r="124" spans="2:65" s="13" customFormat="1">
      <c r="B124" s="151"/>
      <c r="D124" s="145" t="s">
        <v>176</v>
      </c>
      <c r="E124" s="152" t="s">
        <v>19</v>
      </c>
      <c r="F124" s="153" t="s">
        <v>4735</v>
      </c>
      <c r="H124" s="154">
        <v>540</v>
      </c>
      <c r="I124" s="155"/>
      <c r="L124" s="151"/>
      <c r="M124" s="156"/>
      <c r="T124" s="157"/>
      <c r="AT124" s="152" t="s">
        <v>176</v>
      </c>
      <c r="AU124" s="152" t="s">
        <v>84</v>
      </c>
      <c r="AV124" s="13" t="s">
        <v>84</v>
      </c>
      <c r="AW124" s="13" t="s">
        <v>37</v>
      </c>
      <c r="AX124" s="13" t="s">
        <v>75</v>
      </c>
      <c r="AY124" s="152" t="s">
        <v>165</v>
      </c>
    </row>
    <row r="125" spans="2:65" s="12" customFormat="1">
      <c r="B125" s="144"/>
      <c r="D125" s="145" t="s">
        <v>176</v>
      </c>
      <c r="E125" s="146" t="s">
        <v>19</v>
      </c>
      <c r="F125" s="147" t="s">
        <v>4722</v>
      </c>
      <c r="H125" s="146" t="s">
        <v>19</v>
      </c>
      <c r="I125" s="148"/>
      <c r="L125" s="144"/>
      <c r="M125" s="149"/>
      <c r="T125" s="150"/>
      <c r="AT125" s="146" t="s">
        <v>176</v>
      </c>
      <c r="AU125" s="146" t="s">
        <v>84</v>
      </c>
      <c r="AV125" s="12" t="s">
        <v>14</v>
      </c>
      <c r="AW125" s="12" t="s">
        <v>37</v>
      </c>
      <c r="AX125" s="12" t="s">
        <v>75</v>
      </c>
      <c r="AY125" s="146" t="s">
        <v>165</v>
      </c>
    </row>
    <row r="126" spans="2:65" s="13" customFormat="1">
      <c r="B126" s="151"/>
      <c r="D126" s="145" t="s">
        <v>176</v>
      </c>
      <c r="E126" s="152" t="s">
        <v>19</v>
      </c>
      <c r="F126" s="153" t="s">
        <v>4736</v>
      </c>
      <c r="H126" s="154">
        <v>80</v>
      </c>
      <c r="I126" s="155"/>
      <c r="L126" s="151"/>
      <c r="M126" s="156"/>
      <c r="T126" s="157"/>
      <c r="AT126" s="152" t="s">
        <v>176</v>
      </c>
      <c r="AU126" s="152" t="s">
        <v>84</v>
      </c>
      <c r="AV126" s="13" t="s">
        <v>84</v>
      </c>
      <c r="AW126" s="13" t="s">
        <v>37</v>
      </c>
      <c r="AX126" s="13" t="s">
        <v>75</v>
      </c>
      <c r="AY126" s="152" t="s">
        <v>165</v>
      </c>
    </row>
    <row r="127" spans="2:65" s="14" customFormat="1">
      <c r="B127" s="158"/>
      <c r="D127" s="145" t="s">
        <v>176</v>
      </c>
      <c r="E127" s="159" t="s">
        <v>19</v>
      </c>
      <c r="F127" s="160" t="s">
        <v>179</v>
      </c>
      <c r="H127" s="161">
        <v>620</v>
      </c>
      <c r="I127" s="162"/>
      <c r="L127" s="158"/>
      <c r="M127" s="163"/>
      <c r="T127" s="164"/>
      <c r="AT127" s="159" t="s">
        <v>176</v>
      </c>
      <c r="AU127" s="159" t="s">
        <v>84</v>
      </c>
      <c r="AV127" s="14" t="s">
        <v>172</v>
      </c>
      <c r="AW127" s="14" t="s">
        <v>37</v>
      </c>
      <c r="AX127" s="14" t="s">
        <v>14</v>
      </c>
      <c r="AY127" s="159" t="s">
        <v>165</v>
      </c>
    </row>
    <row r="128" spans="2:65" s="1" customFormat="1" ht="16.5" customHeight="1">
      <c r="B128" s="32"/>
      <c r="C128" s="165" t="s">
        <v>223</v>
      </c>
      <c r="D128" s="165" t="s">
        <v>349</v>
      </c>
      <c r="E128" s="166" t="s">
        <v>4755</v>
      </c>
      <c r="F128" s="167" t="s">
        <v>4756</v>
      </c>
      <c r="G128" s="168" t="s">
        <v>213</v>
      </c>
      <c r="H128" s="169">
        <v>31.62</v>
      </c>
      <c r="I128" s="170"/>
      <c r="J128" s="171">
        <f>ROUND(I128*H128,2)</f>
        <v>0</v>
      </c>
      <c r="K128" s="167" t="s">
        <v>171</v>
      </c>
      <c r="L128" s="172"/>
      <c r="M128" s="173" t="s">
        <v>19</v>
      </c>
      <c r="N128" s="174" t="s">
        <v>46</v>
      </c>
      <c r="P128" s="136">
        <f>O128*H128</f>
        <v>0</v>
      </c>
      <c r="Q128" s="136">
        <v>0.21</v>
      </c>
      <c r="R128" s="136">
        <f>Q128*H128</f>
        <v>6.6402000000000001</v>
      </c>
      <c r="S128" s="136">
        <v>0</v>
      </c>
      <c r="T128" s="137">
        <f>S128*H128</f>
        <v>0</v>
      </c>
      <c r="AR128" s="138" t="s">
        <v>223</v>
      </c>
      <c r="AT128" s="138" t="s">
        <v>349</v>
      </c>
      <c r="AU128" s="138" t="s">
        <v>84</v>
      </c>
      <c r="AY128" s="17" t="s">
        <v>165</v>
      </c>
      <c r="BE128" s="139">
        <f>IF(N128="základní",J128,0)</f>
        <v>0</v>
      </c>
      <c r="BF128" s="139">
        <f>IF(N128="snížená",J128,0)</f>
        <v>0</v>
      </c>
      <c r="BG128" s="139">
        <f>IF(N128="zákl. přenesená",J128,0)</f>
        <v>0</v>
      </c>
      <c r="BH128" s="139">
        <f>IF(N128="sníž. přenesená",J128,0)</f>
        <v>0</v>
      </c>
      <c r="BI128" s="139">
        <f>IF(N128="nulová",J128,0)</f>
        <v>0</v>
      </c>
      <c r="BJ128" s="17" t="s">
        <v>14</v>
      </c>
      <c r="BK128" s="139">
        <f>ROUND(I128*H128,2)</f>
        <v>0</v>
      </c>
      <c r="BL128" s="17" t="s">
        <v>172</v>
      </c>
      <c r="BM128" s="138" t="s">
        <v>4757</v>
      </c>
    </row>
    <row r="129" spans="2:65" s="13" customFormat="1">
      <c r="B129" s="151"/>
      <c r="D129" s="145" t="s">
        <v>176</v>
      </c>
      <c r="F129" s="153" t="s">
        <v>4758</v>
      </c>
      <c r="H129" s="154">
        <v>31.62</v>
      </c>
      <c r="I129" s="155"/>
      <c r="L129" s="151"/>
      <c r="M129" s="156"/>
      <c r="T129" s="157"/>
      <c r="AT129" s="152" t="s">
        <v>176</v>
      </c>
      <c r="AU129" s="152" t="s">
        <v>84</v>
      </c>
      <c r="AV129" s="13" t="s">
        <v>84</v>
      </c>
      <c r="AW129" s="13" t="s">
        <v>4</v>
      </c>
      <c r="AX129" s="13" t="s">
        <v>14</v>
      </c>
      <c r="AY129" s="152" t="s">
        <v>165</v>
      </c>
    </row>
    <row r="130" spans="2:65" s="1" customFormat="1" ht="21.75" customHeight="1">
      <c r="B130" s="32"/>
      <c r="C130" s="127" t="s">
        <v>234</v>
      </c>
      <c r="D130" s="127" t="s">
        <v>167</v>
      </c>
      <c r="E130" s="128" t="s">
        <v>484</v>
      </c>
      <c r="F130" s="129" t="s">
        <v>485</v>
      </c>
      <c r="G130" s="130" t="s">
        <v>213</v>
      </c>
      <c r="H130" s="131">
        <v>6.2</v>
      </c>
      <c r="I130" s="132"/>
      <c r="J130" s="133">
        <f>ROUND(I130*H130,2)</f>
        <v>0</v>
      </c>
      <c r="K130" s="129" t="s">
        <v>171</v>
      </c>
      <c r="L130" s="32"/>
      <c r="M130" s="134" t="s">
        <v>19</v>
      </c>
      <c r="N130" s="135" t="s">
        <v>46</v>
      </c>
      <c r="P130" s="136">
        <f>O130*H130</f>
        <v>0</v>
      </c>
      <c r="Q130" s="136">
        <v>0</v>
      </c>
      <c r="R130" s="136">
        <f>Q130*H130</f>
        <v>0</v>
      </c>
      <c r="S130" s="136">
        <v>0</v>
      </c>
      <c r="T130" s="137">
        <f>S130*H130</f>
        <v>0</v>
      </c>
      <c r="AR130" s="138" t="s">
        <v>172</v>
      </c>
      <c r="AT130" s="138" t="s">
        <v>167</v>
      </c>
      <c r="AU130" s="138" t="s">
        <v>84</v>
      </c>
      <c r="AY130" s="17" t="s">
        <v>165</v>
      </c>
      <c r="BE130" s="139">
        <f>IF(N130="základní",J130,0)</f>
        <v>0</v>
      </c>
      <c r="BF130" s="139">
        <f>IF(N130="snížená",J130,0)</f>
        <v>0</v>
      </c>
      <c r="BG130" s="139">
        <f>IF(N130="zákl. přenesená",J130,0)</f>
        <v>0</v>
      </c>
      <c r="BH130" s="139">
        <f>IF(N130="sníž. přenesená",J130,0)</f>
        <v>0</v>
      </c>
      <c r="BI130" s="139">
        <f>IF(N130="nulová",J130,0)</f>
        <v>0</v>
      </c>
      <c r="BJ130" s="17" t="s">
        <v>14</v>
      </c>
      <c r="BK130" s="139">
        <f>ROUND(I130*H130,2)</f>
        <v>0</v>
      </c>
      <c r="BL130" s="17" t="s">
        <v>172</v>
      </c>
      <c r="BM130" s="138" t="s">
        <v>4759</v>
      </c>
    </row>
    <row r="131" spans="2:65" s="1" customFormat="1">
      <c r="B131" s="32"/>
      <c r="D131" s="140" t="s">
        <v>174</v>
      </c>
      <c r="F131" s="141" t="s">
        <v>487</v>
      </c>
      <c r="I131" s="142"/>
      <c r="L131" s="32"/>
      <c r="M131" s="143"/>
      <c r="T131" s="53"/>
      <c r="AT131" s="17" t="s">
        <v>174</v>
      </c>
      <c r="AU131" s="17" t="s">
        <v>84</v>
      </c>
    </row>
    <row r="132" spans="2:65" s="13" customFormat="1">
      <c r="B132" s="151"/>
      <c r="D132" s="145" t="s">
        <v>176</v>
      </c>
      <c r="E132" s="152" t="s">
        <v>19</v>
      </c>
      <c r="F132" s="153" t="s">
        <v>4760</v>
      </c>
      <c r="H132" s="154">
        <v>6.2</v>
      </c>
      <c r="I132" s="155"/>
      <c r="L132" s="151"/>
      <c r="M132" s="156"/>
      <c r="T132" s="157"/>
      <c r="AT132" s="152" t="s">
        <v>176</v>
      </c>
      <c r="AU132" s="152" t="s">
        <v>84</v>
      </c>
      <c r="AV132" s="13" t="s">
        <v>84</v>
      </c>
      <c r="AW132" s="13" t="s">
        <v>37</v>
      </c>
      <c r="AX132" s="13" t="s">
        <v>75</v>
      </c>
      <c r="AY132" s="152" t="s">
        <v>165</v>
      </c>
    </row>
    <row r="133" spans="2:65" s="14" customFormat="1">
      <c r="B133" s="158"/>
      <c r="D133" s="145" t="s">
        <v>176</v>
      </c>
      <c r="E133" s="159" t="s">
        <v>19</v>
      </c>
      <c r="F133" s="160" t="s">
        <v>179</v>
      </c>
      <c r="H133" s="161">
        <v>6.2</v>
      </c>
      <c r="I133" s="162"/>
      <c r="L133" s="158"/>
      <c r="M133" s="163"/>
      <c r="T133" s="164"/>
      <c r="AT133" s="159" t="s">
        <v>176</v>
      </c>
      <c r="AU133" s="159" t="s">
        <v>84</v>
      </c>
      <c r="AV133" s="14" t="s">
        <v>172</v>
      </c>
      <c r="AW133" s="14" t="s">
        <v>37</v>
      </c>
      <c r="AX133" s="14" t="s">
        <v>14</v>
      </c>
      <c r="AY133" s="159" t="s">
        <v>165</v>
      </c>
    </row>
    <row r="134" spans="2:65" s="11" customFormat="1" ht="22.95" customHeight="1">
      <c r="B134" s="115"/>
      <c r="D134" s="116" t="s">
        <v>74</v>
      </c>
      <c r="E134" s="125" t="s">
        <v>200</v>
      </c>
      <c r="F134" s="125" t="s">
        <v>953</v>
      </c>
      <c r="I134" s="118"/>
      <c r="J134" s="126">
        <f>BK134</f>
        <v>0</v>
      </c>
      <c r="L134" s="115"/>
      <c r="M134" s="120"/>
      <c r="P134" s="121">
        <f>SUM(P135:P162)</f>
        <v>0</v>
      </c>
      <c r="R134" s="121">
        <f>SUM(R135:R162)</f>
        <v>213.12800000000004</v>
      </c>
      <c r="T134" s="122">
        <f>SUM(T135:T162)</f>
        <v>0</v>
      </c>
      <c r="AR134" s="116" t="s">
        <v>14</v>
      </c>
      <c r="AT134" s="123" t="s">
        <v>74</v>
      </c>
      <c r="AU134" s="123" t="s">
        <v>14</v>
      </c>
      <c r="AY134" s="116" t="s">
        <v>165</v>
      </c>
      <c r="BK134" s="124">
        <f>SUM(BK135:BK162)</f>
        <v>0</v>
      </c>
    </row>
    <row r="135" spans="2:65" s="1" customFormat="1" ht="33" customHeight="1">
      <c r="B135" s="32"/>
      <c r="C135" s="127" t="s">
        <v>240</v>
      </c>
      <c r="D135" s="127" t="s">
        <v>167</v>
      </c>
      <c r="E135" s="128" t="s">
        <v>962</v>
      </c>
      <c r="F135" s="129" t="s">
        <v>963</v>
      </c>
      <c r="G135" s="130" t="s">
        <v>170</v>
      </c>
      <c r="H135" s="131">
        <v>450</v>
      </c>
      <c r="I135" s="132"/>
      <c r="J135" s="133">
        <f>ROUND(I135*H135,2)</f>
        <v>0</v>
      </c>
      <c r="K135" s="129" t="s">
        <v>171</v>
      </c>
      <c r="L135" s="32"/>
      <c r="M135" s="134" t="s">
        <v>19</v>
      </c>
      <c r="N135" s="135" t="s">
        <v>46</v>
      </c>
      <c r="P135" s="136">
        <f>O135*H135</f>
        <v>0</v>
      </c>
      <c r="Q135" s="136">
        <v>0</v>
      </c>
      <c r="R135" s="136">
        <f>Q135*H135</f>
        <v>0</v>
      </c>
      <c r="S135" s="136">
        <v>0</v>
      </c>
      <c r="T135" s="137">
        <f>S135*H135</f>
        <v>0</v>
      </c>
      <c r="AR135" s="138" t="s">
        <v>172</v>
      </c>
      <c r="AT135" s="138" t="s">
        <v>167</v>
      </c>
      <c r="AU135" s="138" t="s">
        <v>84</v>
      </c>
      <c r="AY135" s="17" t="s">
        <v>165</v>
      </c>
      <c r="BE135" s="139">
        <f>IF(N135="základní",J135,0)</f>
        <v>0</v>
      </c>
      <c r="BF135" s="139">
        <f>IF(N135="snížená",J135,0)</f>
        <v>0</v>
      </c>
      <c r="BG135" s="139">
        <f>IF(N135="zákl. přenesená",J135,0)</f>
        <v>0</v>
      </c>
      <c r="BH135" s="139">
        <f>IF(N135="sníž. přenesená",J135,0)</f>
        <v>0</v>
      </c>
      <c r="BI135" s="139">
        <f>IF(N135="nulová",J135,0)</f>
        <v>0</v>
      </c>
      <c r="BJ135" s="17" t="s">
        <v>14</v>
      </c>
      <c r="BK135" s="139">
        <f>ROUND(I135*H135,2)</f>
        <v>0</v>
      </c>
      <c r="BL135" s="17" t="s">
        <v>172</v>
      </c>
      <c r="BM135" s="138" t="s">
        <v>4761</v>
      </c>
    </row>
    <row r="136" spans="2:65" s="1" customFormat="1">
      <c r="B136" s="32"/>
      <c r="D136" s="140" t="s">
        <v>174</v>
      </c>
      <c r="F136" s="141" t="s">
        <v>965</v>
      </c>
      <c r="I136" s="142"/>
      <c r="L136" s="32"/>
      <c r="M136" s="143"/>
      <c r="T136" s="53"/>
      <c r="AT136" s="17" t="s">
        <v>174</v>
      </c>
      <c r="AU136" s="17" t="s">
        <v>84</v>
      </c>
    </row>
    <row r="137" spans="2:65" s="12" customFormat="1">
      <c r="B137" s="144"/>
      <c r="D137" s="145" t="s">
        <v>176</v>
      </c>
      <c r="E137" s="146" t="s">
        <v>19</v>
      </c>
      <c r="F137" s="147" t="s">
        <v>4721</v>
      </c>
      <c r="H137" s="146" t="s">
        <v>19</v>
      </c>
      <c r="I137" s="148"/>
      <c r="L137" s="144"/>
      <c r="M137" s="149"/>
      <c r="T137" s="150"/>
      <c r="AT137" s="146" t="s">
        <v>176</v>
      </c>
      <c r="AU137" s="146" t="s">
        <v>84</v>
      </c>
      <c r="AV137" s="12" t="s">
        <v>14</v>
      </c>
      <c r="AW137" s="12" t="s">
        <v>37</v>
      </c>
      <c r="AX137" s="12" t="s">
        <v>75</v>
      </c>
      <c r="AY137" s="146" t="s">
        <v>165</v>
      </c>
    </row>
    <row r="138" spans="2:65" s="13" customFormat="1">
      <c r="B138" s="151"/>
      <c r="D138" s="145" t="s">
        <v>176</v>
      </c>
      <c r="E138" s="152" t="s">
        <v>19</v>
      </c>
      <c r="F138" s="153" t="s">
        <v>4762</v>
      </c>
      <c r="H138" s="154">
        <v>450</v>
      </c>
      <c r="I138" s="155"/>
      <c r="L138" s="151"/>
      <c r="M138" s="156"/>
      <c r="T138" s="157"/>
      <c r="AT138" s="152" t="s">
        <v>176</v>
      </c>
      <c r="AU138" s="152" t="s">
        <v>84</v>
      </c>
      <c r="AV138" s="13" t="s">
        <v>84</v>
      </c>
      <c r="AW138" s="13" t="s">
        <v>37</v>
      </c>
      <c r="AX138" s="13" t="s">
        <v>75</v>
      </c>
      <c r="AY138" s="152" t="s">
        <v>165</v>
      </c>
    </row>
    <row r="139" spans="2:65" s="14" customFormat="1">
      <c r="B139" s="158"/>
      <c r="D139" s="145" t="s">
        <v>176</v>
      </c>
      <c r="E139" s="159" t="s">
        <v>19</v>
      </c>
      <c r="F139" s="160" t="s">
        <v>179</v>
      </c>
      <c r="H139" s="161">
        <v>450</v>
      </c>
      <c r="I139" s="162"/>
      <c r="L139" s="158"/>
      <c r="M139" s="163"/>
      <c r="T139" s="164"/>
      <c r="AT139" s="159" t="s">
        <v>176</v>
      </c>
      <c r="AU139" s="159" t="s">
        <v>84</v>
      </c>
      <c r="AV139" s="14" t="s">
        <v>172</v>
      </c>
      <c r="AW139" s="14" t="s">
        <v>37</v>
      </c>
      <c r="AX139" s="14" t="s">
        <v>14</v>
      </c>
      <c r="AY139" s="159" t="s">
        <v>165</v>
      </c>
    </row>
    <row r="140" spans="2:65" s="1" customFormat="1" ht="33" customHeight="1">
      <c r="B140" s="32"/>
      <c r="C140" s="127" t="s">
        <v>250</v>
      </c>
      <c r="D140" s="127" t="s">
        <v>167</v>
      </c>
      <c r="E140" s="128" t="s">
        <v>4763</v>
      </c>
      <c r="F140" s="129" t="s">
        <v>4764</v>
      </c>
      <c r="G140" s="130" t="s">
        <v>170</v>
      </c>
      <c r="H140" s="131">
        <v>63</v>
      </c>
      <c r="I140" s="132"/>
      <c r="J140" s="133">
        <f>ROUND(I140*H140,2)</f>
        <v>0</v>
      </c>
      <c r="K140" s="129" t="s">
        <v>171</v>
      </c>
      <c r="L140" s="32"/>
      <c r="M140" s="134" t="s">
        <v>19</v>
      </c>
      <c r="N140" s="135" t="s">
        <v>46</v>
      </c>
      <c r="P140" s="136">
        <f>O140*H140</f>
        <v>0</v>
      </c>
      <c r="Q140" s="136">
        <v>0</v>
      </c>
      <c r="R140" s="136">
        <f>Q140*H140</f>
        <v>0</v>
      </c>
      <c r="S140" s="136">
        <v>0</v>
      </c>
      <c r="T140" s="137">
        <f>S140*H140</f>
        <v>0</v>
      </c>
      <c r="AR140" s="138" t="s">
        <v>172</v>
      </c>
      <c r="AT140" s="138" t="s">
        <v>167</v>
      </c>
      <c r="AU140" s="138" t="s">
        <v>84</v>
      </c>
      <c r="AY140" s="17" t="s">
        <v>165</v>
      </c>
      <c r="BE140" s="139">
        <f>IF(N140="základní",J140,0)</f>
        <v>0</v>
      </c>
      <c r="BF140" s="139">
        <f>IF(N140="snížená",J140,0)</f>
        <v>0</v>
      </c>
      <c r="BG140" s="139">
        <f>IF(N140="zákl. přenesená",J140,0)</f>
        <v>0</v>
      </c>
      <c r="BH140" s="139">
        <f>IF(N140="sníž. přenesená",J140,0)</f>
        <v>0</v>
      </c>
      <c r="BI140" s="139">
        <f>IF(N140="nulová",J140,0)</f>
        <v>0</v>
      </c>
      <c r="BJ140" s="17" t="s">
        <v>14</v>
      </c>
      <c r="BK140" s="139">
        <f>ROUND(I140*H140,2)</f>
        <v>0</v>
      </c>
      <c r="BL140" s="17" t="s">
        <v>172</v>
      </c>
      <c r="BM140" s="138" t="s">
        <v>4765</v>
      </c>
    </row>
    <row r="141" spans="2:65" s="1" customFormat="1">
      <c r="B141" s="32"/>
      <c r="D141" s="140" t="s">
        <v>174</v>
      </c>
      <c r="F141" s="141" t="s">
        <v>4766</v>
      </c>
      <c r="I141" s="142"/>
      <c r="L141" s="32"/>
      <c r="M141" s="143"/>
      <c r="T141" s="53"/>
      <c r="AT141" s="17" t="s">
        <v>174</v>
      </c>
      <c r="AU141" s="17" t="s">
        <v>84</v>
      </c>
    </row>
    <row r="142" spans="2:65" s="12" customFormat="1">
      <c r="B142" s="144"/>
      <c r="D142" s="145" t="s">
        <v>176</v>
      </c>
      <c r="E142" s="146" t="s">
        <v>19</v>
      </c>
      <c r="F142" s="147" t="s">
        <v>4721</v>
      </c>
      <c r="H142" s="146" t="s">
        <v>19</v>
      </c>
      <c r="I142" s="148"/>
      <c r="L142" s="144"/>
      <c r="M142" s="149"/>
      <c r="T142" s="150"/>
      <c r="AT142" s="146" t="s">
        <v>176</v>
      </c>
      <c r="AU142" s="146" t="s">
        <v>84</v>
      </c>
      <c r="AV142" s="12" t="s">
        <v>14</v>
      </c>
      <c r="AW142" s="12" t="s">
        <v>37</v>
      </c>
      <c r="AX142" s="12" t="s">
        <v>75</v>
      </c>
      <c r="AY142" s="146" t="s">
        <v>165</v>
      </c>
    </row>
    <row r="143" spans="2:65" s="12" customFormat="1">
      <c r="B143" s="144"/>
      <c r="D143" s="145" t="s">
        <v>176</v>
      </c>
      <c r="E143" s="146" t="s">
        <v>19</v>
      </c>
      <c r="F143" s="147" t="s">
        <v>4722</v>
      </c>
      <c r="H143" s="146" t="s">
        <v>19</v>
      </c>
      <c r="I143" s="148"/>
      <c r="L143" s="144"/>
      <c r="M143" s="149"/>
      <c r="T143" s="150"/>
      <c r="AT143" s="146" t="s">
        <v>176</v>
      </c>
      <c r="AU143" s="146" t="s">
        <v>84</v>
      </c>
      <c r="AV143" s="12" t="s">
        <v>14</v>
      </c>
      <c r="AW143" s="12" t="s">
        <v>37</v>
      </c>
      <c r="AX143" s="12" t="s">
        <v>75</v>
      </c>
      <c r="AY143" s="146" t="s">
        <v>165</v>
      </c>
    </row>
    <row r="144" spans="2:65" s="13" customFormat="1">
      <c r="B144" s="151"/>
      <c r="D144" s="145" t="s">
        <v>176</v>
      </c>
      <c r="E144" s="152" t="s">
        <v>19</v>
      </c>
      <c r="F144" s="153" t="s">
        <v>4723</v>
      </c>
      <c r="H144" s="154">
        <v>63</v>
      </c>
      <c r="I144" s="155"/>
      <c r="L144" s="151"/>
      <c r="M144" s="156"/>
      <c r="T144" s="157"/>
      <c r="AT144" s="152" t="s">
        <v>176</v>
      </c>
      <c r="AU144" s="152" t="s">
        <v>84</v>
      </c>
      <c r="AV144" s="13" t="s">
        <v>84</v>
      </c>
      <c r="AW144" s="13" t="s">
        <v>37</v>
      </c>
      <c r="AX144" s="13" t="s">
        <v>75</v>
      </c>
      <c r="AY144" s="152" t="s">
        <v>165</v>
      </c>
    </row>
    <row r="145" spans="2:65" s="14" customFormat="1">
      <c r="B145" s="158"/>
      <c r="D145" s="145" t="s">
        <v>176</v>
      </c>
      <c r="E145" s="159" t="s">
        <v>19</v>
      </c>
      <c r="F145" s="160" t="s">
        <v>179</v>
      </c>
      <c r="H145" s="161">
        <v>63</v>
      </c>
      <c r="I145" s="162"/>
      <c r="L145" s="158"/>
      <c r="M145" s="163"/>
      <c r="T145" s="164"/>
      <c r="AT145" s="159" t="s">
        <v>176</v>
      </c>
      <c r="AU145" s="159" t="s">
        <v>84</v>
      </c>
      <c r="AV145" s="14" t="s">
        <v>172</v>
      </c>
      <c r="AW145" s="14" t="s">
        <v>37</v>
      </c>
      <c r="AX145" s="14" t="s">
        <v>14</v>
      </c>
      <c r="AY145" s="159" t="s">
        <v>165</v>
      </c>
    </row>
    <row r="146" spans="2:65" s="1" customFormat="1" ht="49.2" customHeight="1">
      <c r="B146" s="32"/>
      <c r="C146" s="127" t="s">
        <v>8</v>
      </c>
      <c r="D146" s="127" t="s">
        <v>167</v>
      </c>
      <c r="E146" s="128" t="s">
        <v>4767</v>
      </c>
      <c r="F146" s="129" t="s">
        <v>4768</v>
      </c>
      <c r="G146" s="130" t="s">
        <v>170</v>
      </c>
      <c r="H146" s="131">
        <v>8</v>
      </c>
      <c r="I146" s="132"/>
      <c r="J146" s="133">
        <f>ROUND(I146*H146,2)</f>
        <v>0</v>
      </c>
      <c r="K146" s="129" t="s">
        <v>171</v>
      </c>
      <c r="L146" s="32"/>
      <c r="M146" s="134" t="s">
        <v>19</v>
      </c>
      <c r="N146" s="135" t="s">
        <v>46</v>
      </c>
      <c r="P146" s="136">
        <f>O146*H146</f>
        <v>0</v>
      </c>
      <c r="Q146" s="136">
        <v>8.3500000000000005E-2</v>
      </c>
      <c r="R146" s="136">
        <f>Q146*H146</f>
        <v>0.66800000000000004</v>
      </c>
      <c r="S146" s="136">
        <v>0</v>
      </c>
      <c r="T146" s="137">
        <f>S146*H146</f>
        <v>0</v>
      </c>
      <c r="AR146" s="138" t="s">
        <v>172</v>
      </c>
      <c r="AT146" s="138" t="s">
        <v>167</v>
      </c>
      <c r="AU146" s="138" t="s">
        <v>84</v>
      </c>
      <c r="AY146" s="17" t="s">
        <v>165</v>
      </c>
      <c r="BE146" s="139">
        <f>IF(N146="základní",J146,0)</f>
        <v>0</v>
      </c>
      <c r="BF146" s="139">
        <f>IF(N146="snížená",J146,0)</f>
        <v>0</v>
      </c>
      <c r="BG146" s="139">
        <f>IF(N146="zákl. přenesená",J146,0)</f>
        <v>0</v>
      </c>
      <c r="BH146" s="139">
        <f>IF(N146="sníž. přenesená",J146,0)</f>
        <v>0</v>
      </c>
      <c r="BI146" s="139">
        <f>IF(N146="nulová",J146,0)</f>
        <v>0</v>
      </c>
      <c r="BJ146" s="17" t="s">
        <v>14</v>
      </c>
      <c r="BK146" s="139">
        <f>ROUND(I146*H146,2)</f>
        <v>0</v>
      </c>
      <c r="BL146" s="17" t="s">
        <v>172</v>
      </c>
      <c r="BM146" s="138" t="s">
        <v>4769</v>
      </c>
    </row>
    <row r="147" spans="2:65" s="1" customFormat="1">
      <c r="B147" s="32"/>
      <c r="D147" s="140" t="s">
        <v>174</v>
      </c>
      <c r="F147" s="141" t="s">
        <v>4770</v>
      </c>
      <c r="I147" s="142"/>
      <c r="L147" s="32"/>
      <c r="M147" s="143"/>
      <c r="T147" s="53"/>
      <c r="AT147" s="17" t="s">
        <v>174</v>
      </c>
      <c r="AU147" s="17" t="s">
        <v>84</v>
      </c>
    </row>
    <row r="148" spans="2:65" s="1" customFormat="1" ht="16.5" customHeight="1">
      <c r="B148" s="32"/>
      <c r="C148" s="165" t="s">
        <v>260</v>
      </c>
      <c r="D148" s="165" t="s">
        <v>349</v>
      </c>
      <c r="E148" s="166" t="s">
        <v>4771</v>
      </c>
      <c r="F148" s="167" t="s">
        <v>4772</v>
      </c>
      <c r="G148" s="168" t="s">
        <v>182</v>
      </c>
      <c r="H148" s="169">
        <v>8</v>
      </c>
      <c r="I148" s="170"/>
      <c r="J148" s="171">
        <f>ROUND(I148*H148,2)</f>
        <v>0</v>
      </c>
      <c r="K148" s="167" t="s">
        <v>171</v>
      </c>
      <c r="L148" s="172"/>
      <c r="M148" s="173" t="s">
        <v>19</v>
      </c>
      <c r="N148" s="174" t="s">
        <v>46</v>
      </c>
      <c r="P148" s="136">
        <f>O148*H148</f>
        <v>0</v>
      </c>
      <c r="Q148" s="136">
        <v>2.7</v>
      </c>
      <c r="R148" s="136">
        <f>Q148*H148</f>
        <v>21.6</v>
      </c>
      <c r="S148" s="136">
        <v>0</v>
      </c>
      <c r="T148" s="137">
        <f>S148*H148</f>
        <v>0</v>
      </c>
      <c r="AR148" s="138" t="s">
        <v>223</v>
      </c>
      <c r="AT148" s="138" t="s">
        <v>349</v>
      </c>
      <c r="AU148" s="138" t="s">
        <v>84</v>
      </c>
      <c r="AY148" s="17" t="s">
        <v>165</v>
      </c>
      <c r="BE148" s="139">
        <f>IF(N148="základní",J148,0)</f>
        <v>0</v>
      </c>
      <c r="BF148" s="139">
        <f>IF(N148="snížená",J148,0)</f>
        <v>0</v>
      </c>
      <c r="BG148" s="139">
        <f>IF(N148="zákl. přenesená",J148,0)</f>
        <v>0</v>
      </c>
      <c r="BH148" s="139">
        <f>IF(N148="sníž. přenesená",J148,0)</f>
        <v>0</v>
      </c>
      <c r="BI148" s="139">
        <f>IF(N148="nulová",J148,0)</f>
        <v>0</v>
      </c>
      <c r="BJ148" s="17" t="s">
        <v>14</v>
      </c>
      <c r="BK148" s="139">
        <f>ROUND(I148*H148,2)</f>
        <v>0</v>
      </c>
      <c r="BL148" s="17" t="s">
        <v>172</v>
      </c>
      <c r="BM148" s="138" t="s">
        <v>4773</v>
      </c>
    </row>
    <row r="149" spans="2:65" s="12" customFormat="1">
      <c r="B149" s="144"/>
      <c r="D149" s="145" t="s">
        <v>176</v>
      </c>
      <c r="E149" s="146" t="s">
        <v>19</v>
      </c>
      <c r="F149" s="147" t="s">
        <v>4722</v>
      </c>
      <c r="H149" s="146" t="s">
        <v>19</v>
      </c>
      <c r="I149" s="148"/>
      <c r="L149" s="144"/>
      <c r="M149" s="149"/>
      <c r="T149" s="150"/>
      <c r="AT149" s="146" t="s">
        <v>176</v>
      </c>
      <c r="AU149" s="146" t="s">
        <v>84</v>
      </c>
      <c r="AV149" s="12" t="s">
        <v>14</v>
      </c>
      <c r="AW149" s="12" t="s">
        <v>37</v>
      </c>
      <c r="AX149" s="12" t="s">
        <v>75</v>
      </c>
      <c r="AY149" s="146" t="s">
        <v>165</v>
      </c>
    </row>
    <row r="150" spans="2:65" s="13" customFormat="1">
      <c r="B150" s="151"/>
      <c r="D150" s="145" t="s">
        <v>176</v>
      </c>
      <c r="E150" s="152" t="s">
        <v>19</v>
      </c>
      <c r="F150" s="153" t="s">
        <v>4774</v>
      </c>
      <c r="H150" s="154">
        <v>8</v>
      </c>
      <c r="I150" s="155"/>
      <c r="L150" s="151"/>
      <c r="M150" s="156"/>
      <c r="T150" s="157"/>
      <c r="AT150" s="152" t="s">
        <v>176</v>
      </c>
      <c r="AU150" s="152" t="s">
        <v>84</v>
      </c>
      <c r="AV150" s="13" t="s">
        <v>84</v>
      </c>
      <c r="AW150" s="13" t="s">
        <v>37</v>
      </c>
      <c r="AX150" s="13" t="s">
        <v>75</v>
      </c>
      <c r="AY150" s="152" t="s">
        <v>165</v>
      </c>
    </row>
    <row r="151" spans="2:65" s="14" customFormat="1">
      <c r="B151" s="158"/>
      <c r="D151" s="145" t="s">
        <v>176</v>
      </c>
      <c r="E151" s="159" t="s">
        <v>19</v>
      </c>
      <c r="F151" s="160" t="s">
        <v>179</v>
      </c>
      <c r="H151" s="161">
        <v>8</v>
      </c>
      <c r="I151" s="162"/>
      <c r="L151" s="158"/>
      <c r="M151" s="163"/>
      <c r="T151" s="164"/>
      <c r="AT151" s="159" t="s">
        <v>176</v>
      </c>
      <c r="AU151" s="159" t="s">
        <v>84</v>
      </c>
      <c r="AV151" s="14" t="s">
        <v>172</v>
      </c>
      <c r="AW151" s="14" t="s">
        <v>37</v>
      </c>
      <c r="AX151" s="14" t="s">
        <v>14</v>
      </c>
      <c r="AY151" s="159" t="s">
        <v>165</v>
      </c>
    </row>
    <row r="152" spans="2:65" s="1" customFormat="1" ht="49.2" customHeight="1">
      <c r="B152" s="32"/>
      <c r="C152" s="127" t="s">
        <v>264</v>
      </c>
      <c r="D152" s="127" t="s">
        <v>167</v>
      </c>
      <c r="E152" s="128" t="s">
        <v>4775</v>
      </c>
      <c r="F152" s="129" t="s">
        <v>4776</v>
      </c>
      <c r="G152" s="130" t="s">
        <v>170</v>
      </c>
      <c r="H152" s="131">
        <v>360</v>
      </c>
      <c r="I152" s="132"/>
      <c r="J152" s="133">
        <f>ROUND(I152*H152,2)</f>
        <v>0</v>
      </c>
      <c r="K152" s="129" t="s">
        <v>171</v>
      </c>
      <c r="L152" s="32"/>
      <c r="M152" s="134" t="s">
        <v>19</v>
      </c>
      <c r="N152" s="135" t="s">
        <v>46</v>
      </c>
      <c r="P152" s="136">
        <f>O152*H152</f>
        <v>0</v>
      </c>
      <c r="Q152" s="136">
        <v>8.3500000000000005E-2</v>
      </c>
      <c r="R152" s="136">
        <f>Q152*H152</f>
        <v>30.060000000000002</v>
      </c>
      <c r="S152" s="136">
        <v>0</v>
      </c>
      <c r="T152" s="137">
        <f>S152*H152</f>
        <v>0</v>
      </c>
      <c r="AR152" s="138" t="s">
        <v>172</v>
      </c>
      <c r="AT152" s="138" t="s">
        <v>167</v>
      </c>
      <c r="AU152" s="138" t="s">
        <v>84</v>
      </c>
      <c r="AY152" s="17" t="s">
        <v>165</v>
      </c>
      <c r="BE152" s="139">
        <f>IF(N152="základní",J152,0)</f>
        <v>0</v>
      </c>
      <c r="BF152" s="139">
        <f>IF(N152="snížená",J152,0)</f>
        <v>0</v>
      </c>
      <c r="BG152" s="139">
        <f>IF(N152="zákl. přenesená",J152,0)</f>
        <v>0</v>
      </c>
      <c r="BH152" s="139">
        <f>IF(N152="sníž. přenesená",J152,0)</f>
        <v>0</v>
      </c>
      <c r="BI152" s="139">
        <f>IF(N152="nulová",J152,0)</f>
        <v>0</v>
      </c>
      <c r="BJ152" s="17" t="s">
        <v>14</v>
      </c>
      <c r="BK152" s="139">
        <f>ROUND(I152*H152,2)</f>
        <v>0</v>
      </c>
      <c r="BL152" s="17" t="s">
        <v>172</v>
      </c>
      <c r="BM152" s="138" t="s">
        <v>4777</v>
      </c>
    </row>
    <row r="153" spans="2:65" s="1" customFormat="1">
      <c r="B153" s="32"/>
      <c r="D153" s="140" t="s">
        <v>174</v>
      </c>
      <c r="F153" s="141" t="s">
        <v>4778</v>
      </c>
      <c r="I153" s="142"/>
      <c r="L153" s="32"/>
      <c r="M153" s="143"/>
      <c r="T153" s="53"/>
      <c r="AT153" s="17" t="s">
        <v>174</v>
      </c>
      <c r="AU153" s="17" t="s">
        <v>84</v>
      </c>
    </row>
    <row r="154" spans="2:65" s="12" customFormat="1">
      <c r="B154" s="144"/>
      <c r="D154" s="145" t="s">
        <v>176</v>
      </c>
      <c r="E154" s="146" t="s">
        <v>19</v>
      </c>
      <c r="F154" s="147" t="s">
        <v>4721</v>
      </c>
      <c r="H154" s="146" t="s">
        <v>19</v>
      </c>
      <c r="I154" s="148"/>
      <c r="L154" s="144"/>
      <c r="M154" s="149"/>
      <c r="T154" s="150"/>
      <c r="AT154" s="146" t="s">
        <v>176</v>
      </c>
      <c r="AU154" s="146" t="s">
        <v>84</v>
      </c>
      <c r="AV154" s="12" t="s">
        <v>14</v>
      </c>
      <c r="AW154" s="12" t="s">
        <v>37</v>
      </c>
      <c r="AX154" s="12" t="s">
        <v>75</v>
      </c>
      <c r="AY154" s="146" t="s">
        <v>165</v>
      </c>
    </row>
    <row r="155" spans="2:65" s="13" customFormat="1">
      <c r="B155" s="151"/>
      <c r="D155" s="145" t="s">
        <v>176</v>
      </c>
      <c r="E155" s="152" t="s">
        <v>19</v>
      </c>
      <c r="F155" s="153" t="s">
        <v>4724</v>
      </c>
      <c r="H155" s="154">
        <v>360</v>
      </c>
      <c r="I155" s="155"/>
      <c r="L155" s="151"/>
      <c r="M155" s="156"/>
      <c r="T155" s="157"/>
      <c r="AT155" s="152" t="s">
        <v>176</v>
      </c>
      <c r="AU155" s="152" t="s">
        <v>84</v>
      </c>
      <c r="AV155" s="13" t="s">
        <v>84</v>
      </c>
      <c r="AW155" s="13" t="s">
        <v>37</v>
      </c>
      <c r="AX155" s="13" t="s">
        <v>75</v>
      </c>
      <c r="AY155" s="152" t="s">
        <v>165</v>
      </c>
    </row>
    <row r="156" spans="2:65" s="14" customFormat="1">
      <c r="B156" s="158"/>
      <c r="D156" s="145" t="s">
        <v>176</v>
      </c>
      <c r="E156" s="159" t="s">
        <v>19</v>
      </c>
      <c r="F156" s="160" t="s">
        <v>179</v>
      </c>
      <c r="H156" s="161">
        <v>360</v>
      </c>
      <c r="I156" s="162"/>
      <c r="L156" s="158"/>
      <c r="M156" s="163"/>
      <c r="T156" s="164"/>
      <c r="AT156" s="159" t="s">
        <v>176</v>
      </c>
      <c r="AU156" s="159" t="s">
        <v>84</v>
      </c>
      <c r="AV156" s="14" t="s">
        <v>172</v>
      </c>
      <c r="AW156" s="14" t="s">
        <v>37</v>
      </c>
      <c r="AX156" s="14" t="s">
        <v>14</v>
      </c>
      <c r="AY156" s="159" t="s">
        <v>165</v>
      </c>
    </row>
    <row r="157" spans="2:65" s="1" customFormat="1" ht="16.5" customHeight="1">
      <c r="B157" s="32"/>
      <c r="C157" s="165" t="s">
        <v>269</v>
      </c>
      <c r="D157" s="165" t="s">
        <v>349</v>
      </c>
      <c r="E157" s="166" t="s">
        <v>4771</v>
      </c>
      <c r="F157" s="167" t="s">
        <v>4772</v>
      </c>
      <c r="G157" s="168" t="s">
        <v>182</v>
      </c>
      <c r="H157" s="169">
        <v>45</v>
      </c>
      <c r="I157" s="170"/>
      <c r="J157" s="171">
        <f>ROUND(I157*H157,2)</f>
        <v>0</v>
      </c>
      <c r="K157" s="167" t="s">
        <v>171</v>
      </c>
      <c r="L157" s="172"/>
      <c r="M157" s="173" t="s">
        <v>19</v>
      </c>
      <c r="N157" s="174" t="s">
        <v>46</v>
      </c>
      <c r="P157" s="136">
        <f>O157*H157</f>
        <v>0</v>
      </c>
      <c r="Q157" s="136">
        <v>2.7</v>
      </c>
      <c r="R157" s="136">
        <f>Q157*H157</f>
        <v>121.50000000000001</v>
      </c>
      <c r="S157" s="136">
        <v>0</v>
      </c>
      <c r="T157" s="137">
        <f>S157*H157</f>
        <v>0</v>
      </c>
      <c r="AR157" s="138" t="s">
        <v>223</v>
      </c>
      <c r="AT157" s="138" t="s">
        <v>349</v>
      </c>
      <c r="AU157" s="138" t="s">
        <v>84</v>
      </c>
      <c r="AY157" s="17" t="s">
        <v>165</v>
      </c>
      <c r="BE157" s="139">
        <f>IF(N157="základní",J157,0)</f>
        <v>0</v>
      </c>
      <c r="BF157" s="139">
        <f>IF(N157="snížená",J157,0)</f>
        <v>0</v>
      </c>
      <c r="BG157" s="139">
        <f>IF(N157="zákl. přenesená",J157,0)</f>
        <v>0</v>
      </c>
      <c r="BH157" s="139">
        <f>IF(N157="sníž. přenesená",J157,0)</f>
        <v>0</v>
      </c>
      <c r="BI157" s="139">
        <f>IF(N157="nulová",J157,0)</f>
        <v>0</v>
      </c>
      <c r="BJ157" s="17" t="s">
        <v>14</v>
      </c>
      <c r="BK157" s="139">
        <f>ROUND(I157*H157,2)</f>
        <v>0</v>
      </c>
      <c r="BL157" s="17" t="s">
        <v>172</v>
      </c>
      <c r="BM157" s="138" t="s">
        <v>4779</v>
      </c>
    </row>
    <row r="158" spans="2:65" s="13" customFormat="1">
      <c r="B158" s="151"/>
      <c r="D158" s="145" t="s">
        <v>176</v>
      </c>
      <c r="E158" s="152" t="s">
        <v>19</v>
      </c>
      <c r="F158" s="153" t="s">
        <v>4780</v>
      </c>
      <c r="H158" s="154">
        <v>45</v>
      </c>
      <c r="I158" s="155"/>
      <c r="L158" s="151"/>
      <c r="M158" s="156"/>
      <c r="T158" s="157"/>
      <c r="AT158" s="152" t="s">
        <v>176</v>
      </c>
      <c r="AU158" s="152" t="s">
        <v>84</v>
      </c>
      <c r="AV158" s="13" t="s">
        <v>84</v>
      </c>
      <c r="AW158" s="13" t="s">
        <v>37</v>
      </c>
      <c r="AX158" s="13" t="s">
        <v>75</v>
      </c>
      <c r="AY158" s="152" t="s">
        <v>165</v>
      </c>
    </row>
    <row r="159" spans="2:65" s="14" customFormat="1">
      <c r="B159" s="158"/>
      <c r="D159" s="145" t="s">
        <v>176</v>
      </c>
      <c r="E159" s="159" t="s">
        <v>19</v>
      </c>
      <c r="F159" s="160" t="s">
        <v>179</v>
      </c>
      <c r="H159" s="161">
        <v>45</v>
      </c>
      <c r="I159" s="162"/>
      <c r="L159" s="158"/>
      <c r="M159" s="163"/>
      <c r="T159" s="164"/>
      <c r="AT159" s="159" t="s">
        <v>176</v>
      </c>
      <c r="AU159" s="159" t="s">
        <v>84</v>
      </c>
      <c r="AV159" s="14" t="s">
        <v>172</v>
      </c>
      <c r="AW159" s="14" t="s">
        <v>37</v>
      </c>
      <c r="AX159" s="14" t="s">
        <v>14</v>
      </c>
      <c r="AY159" s="159" t="s">
        <v>165</v>
      </c>
    </row>
    <row r="160" spans="2:65" s="1" customFormat="1" ht="16.5" customHeight="1">
      <c r="B160" s="32"/>
      <c r="C160" s="165" t="s">
        <v>277</v>
      </c>
      <c r="D160" s="165" t="s">
        <v>349</v>
      </c>
      <c r="E160" s="166" t="s">
        <v>4781</v>
      </c>
      <c r="F160" s="167" t="s">
        <v>4782</v>
      </c>
      <c r="G160" s="168" t="s">
        <v>182</v>
      </c>
      <c r="H160" s="169">
        <v>30</v>
      </c>
      <c r="I160" s="170"/>
      <c r="J160" s="171">
        <f>ROUND(I160*H160,2)</f>
        <v>0</v>
      </c>
      <c r="K160" s="167" t="s">
        <v>171</v>
      </c>
      <c r="L160" s="172"/>
      <c r="M160" s="173" t="s">
        <v>19</v>
      </c>
      <c r="N160" s="174" t="s">
        <v>46</v>
      </c>
      <c r="P160" s="136">
        <f>O160*H160</f>
        <v>0</v>
      </c>
      <c r="Q160" s="136">
        <v>1.31</v>
      </c>
      <c r="R160" s="136">
        <f>Q160*H160</f>
        <v>39.300000000000004</v>
      </c>
      <c r="S160" s="136">
        <v>0</v>
      </c>
      <c r="T160" s="137">
        <f>S160*H160</f>
        <v>0</v>
      </c>
      <c r="AR160" s="138" t="s">
        <v>223</v>
      </c>
      <c r="AT160" s="138" t="s">
        <v>349</v>
      </c>
      <c r="AU160" s="138" t="s">
        <v>84</v>
      </c>
      <c r="AY160" s="17" t="s">
        <v>165</v>
      </c>
      <c r="BE160" s="139">
        <f>IF(N160="základní",J160,0)</f>
        <v>0</v>
      </c>
      <c r="BF160" s="139">
        <f>IF(N160="snížená",J160,0)</f>
        <v>0</v>
      </c>
      <c r="BG160" s="139">
        <f>IF(N160="zákl. přenesená",J160,0)</f>
        <v>0</v>
      </c>
      <c r="BH160" s="139">
        <f>IF(N160="sníž. přenesená",J160,0)</f>
        <v>0</v>
      </c>
      <c r="BI160" s="139">
        <f>IF(N160="nulová",J160,0)</f>
        <v>0</v>
      </c>
      <c r="BJ160" s="17" t="s">
        <v>14</v>
      </c>
      <c r="BK160" s="139">
        <f>ROUND(I160*H160,2)</f>
        <v>0</v>
      </c>
      <c r="BL160" s="17" t="s">
        <v>172</v>
      </c>
      <c r="BM160" s="138" t="s">
        <v>4783</v>
      </c>
    </row>
    <row r="161" spans="2:65" s="13" customFormat="1">
      <c r="B161" s="151"/>
      <c r="D161" s="145" t="s">
        <v>176</v>
      </c>
      <c r="E161" s="152" t="s">
        <v>19</v>
      </c>
      <c r="F161" s="153" t="s">
        <v>4784</v>
      </c>
      <c r="H161" s="154">
        <v>30</v>
      </c>
      <c r="I161" s="155"/>
      <c r="L161" s="151"/>
      <c r="M161" s="156"/>
      <c r="T161" s="157"/>
      <c r="AT161" s="152" t="s">
        <v>176</v>
      </c>
      <c r="AU161" s="152" t="s">
        <v>84</v>
      </c>
      <c r="AV161" s="13" t="s">
        <v>84</v>
      </c>
      <c r="AW161" s="13" t="s">
        <v>37</v>
      </c>
      <c r="AX161" s="13" t="s">
        <v>75</v>
      </c>
      <c r="AY161" s="152" t="s">
        <v>165</v>
      </c>
    </row>
    <row r="162" spans="2:65" s="14" customFormat="1">
      <c r="B162" s="158"/>
      <c r="D162" s="145" t="s">
        <v>176</v>
      </c>
      <c r="E162" s="159" t="s">
        <v>19</v>
      </c>
      <c r="F162" s="160" t="s">
        <v>179</v>
      </c>
      <c r="H162" s="161">
        <v>30</v>
      </c>
      <c r="I162" s="162"/>
      <c r="L162" s="158"/>
      <c r="M162" s="163"/>
      <c r="T162" s="164"/>
      <c r="AT162" s="159" t="s">
        <v>176</v>
      </c>
      <c r="AU162" s="159" t="s">
        <v>84</v>
      </c>
      <c r="AV162" s="14" t="s">
        <v>172</v>
      </c>
      <c r="AW162" s="14" t="s">
        <v>37</v>
      </c>
      <c r="AX162" s="14" t="s">
        <v>14</v>
      </c>
      <c r="AY162" s="159" t="s">
        <v>165</v>
      </c>
    </row>
    <row r="163" spans="2:65" s="11" customFormat="1" ht="22.95" customHeight="1">
      <c r="B163" s="115"/>
      <c r="D163" s="116" t="s">
        <v>74</v>
      </c>
      <c r="E163" s="125" t="s">
        <v>234</v>
      </c>
      <c r="F163" s="125" t="s">
        <v>1379</v>
      </c>
      <c r="I163" s="118"/>
      <c r="J163" s="126">
        <f>BK163</f>
        <v>0</v>
      </c>
      <c r="L163" s="115"/>
      <c r="M163" s="120"/>
      <c r="P163" s="121">
        <f>SUM(P164:P170)</f>
        <v>0</v>
      </c>
      <c r="R163" s="121">
        <f>SUM(R164:R170)</f>
        <v>0.42779999999999996</v>
      </c>
      <c r="T163" s="122">
        <f>SUM(T164:T170)</f>
        <v>0</v>
      </c>
      <c r="AR163" s="116" t="s">
        <v>14</v>
      </c>
      <c r="AT163" s="123" t="s">
        <v>74</v>
      </c>
      <c r="AU163" s="123" t="s">
        <v>14</v>
      </c>
      <c r="AY163" s="116" t="s">
        <v>165</v>
      </c>
      <c r="BK163" s="124">
        <f>SUM(BK164:BK170)</f>
        <v>0</v>
      </c>
    </row>
    <row r="164" spans="2:65" s="1" customFormat="1" ht="24.15" customHeight="1">
      <c r="B164" s="32"/>
      <c r="C164" s="127" t="s">
        <v>284</v>
      </c>
      <c r="D164" s="127" t="s">
        <v>167</v>
      </c>
      <c r="E164" s="128" t="s">
        <v>4785</v>
      </c>
      <c r="F164" s="129" t="s">
        <v>4786</v>
      </c>
      <c r="G164" s="130" t="s">
        <v>170</v>
      </c>
      <c r="H164" s="131">
        <v>620</v>
      </c>
      <c r="I164" s="132"/>
      <c r="J164" s="133">
        <f>ROUND(I164*H164,2)</f>
        <v>0</v>
      </c>
      <c r="K164" s="129" t="s">
        <v>171</v>
      </c>
      <c r="L164" s="32"/>
      <c r="M164" s="134" t="s">
        <v>19</v>
      </c>
      <c r="N164" s="135" t="s">
        <v>46</v>
      </c>
      <c r="P164" s="136">
        <f>O164*H164</f>
        <v>0</v>
      </c>
      <c r="Q164" s="136">
        <v>6.8999999999999997E-4</v>
      </c>
      <c r="R164" s="136">
        <f>Q164*H164</f>
        <v>0.42779999999999996</v>
      </c>
      <c r="S164" s="136">
        <v>0</v>
      </c>
      <c r="T164" s="137">
        <f>S164*H164</f>
        <v>0</v>
      </c>
      <c r="AR164" s="138" t="s">
        <v>172</v>
      </c>
      <c r="AT164" s="138" t="s">
        <v>167</v>
      </c>
      <c r="AU164" s="138" t="s">
        <v>84</v>
      </c>
      <c r="AY164" s="17" t="s">
        <v>165</v>
      </c>
      <c r="BE164" s="139">
        <f>IF(N164="základní",J164,0)</f>
        <v>0</v>
      </c>
      <c r="BF164" s="139">
        <f>IF(N164="snížená",J164,0)</f>
        <v>0</v>
      </c>
      <c r="BG164" s="139">
        <f>IF(N164="zákl. přenesená",J164,0)</f>
        <v>0</v>
      </c>
      <c r="BH164" s="139">
        <f>IF(N164="sníž. přenesená",J164,0)</f>
        <v>0</v>
      </c>
      <c r="BI164" s="139">
        <f>IF(N164="nulová",J164,0)</f>
        <v>0</v>
      </c>
      <c r="BJ164" s="17" t="s">
        <v>14</v>
      </c>
      <c r="BK164" s="139">
        <f>ROUND(I164*H164,2)</f>
        <v>0</v>
      </c>
      <c r="BL164" s="17" t="s">
        <v>172</v>
      </c>
      <c r="BM164" s="138" t="s">
        <v>4787</v>
      </c>
    </row>
    <row r="165" spans="2:65" s="1" customFormat="1">
      <c r="B165" s="32"/>
      <c r="D165" s="140" t="s">
        <v>174</v>
      </c>
      <c r="F165" s="141" t="s">
        <v>4788</v>
      </c>
      <c r="I165" s="142"/>
      <c r="L165" s="32"/>
      <c r="M165" s="143"/>
      <c r="T165" s="53"/>
      <c r="AT165" s="17" t="s">
        <v>174</v>
      </c>
      <c r="AU165" s="17" t="s">
        <v>84</v>
      </c>
    </row>
    <row r="166" spans="2:65" s="12" customFormat="1">
      <c r="B166" s="144"/>
      <c r="D166" s="145" t="s">
        <v>176</v>
      </c>
      <c r="E166" s="146" t="s">
        <v>19</v>
      </c>
      <c r="F166" s="147" t="s">
        <v>4721</v>
      </c>
      <c r="H166" s="146" t="s">
        <v>19</v>
      </c>
      <c r="I166" s="148"/>
      <c r="L166" s="144"/>
      <c r="M166" s="149"/>
      <c r="T166" s="150"/>
      <c r="AT166" s="146" t="s">
        <v>176</v>
      </c>
      <c r="AU166" s="146" t="s">
        <v>84</v>
      </c>
      <c r="AV166" s="12" t="s">
        <v>14</v>
      </c>
      <c r="AW166" s="12" t="s">
        <v>37</v>
      </c>
      <c r="AX166" s="12" t="s">
        <v>75</v>
      </c>
      <c r="AY166" s="146" t="s">
        <v>165</v>
      </c>
    </row>
    <row r="167" spans="2:65" s="13" customFormat="1">
      <c r="B167" s="151"/>
      <c r="D167" s="145" t="s">
        <v>176</v>
      </c>
      <c r="E167" s="152" t="s">
        <v>19</v>
      </c>
      <c r="F167" s="153" t="s">
        <v>4735</v>
      </c>
      <c r="H167" s="154">
        <v>540</v>
      </c>
      <c r="I167" s="155"/>
      <c r="L167" s="151"/>
      <c r="M167" s="156"/>
      <c r="T167" s="157"/>
      <c r="AT167" s="152" t="s">
        <v>176</v>
      </c>
      <c r="AU167" s="152" t="s">
        <v>84</v>
      </c>
      <c r="AV167" s="13" t="s">
        <v>84</v>
      </c>
      <c r="AW167" s="13" t="s">
        <v>37</v>
      </c>
      <c r="AX167" s="13" t="s">
        <v>75</v>
      </c>
      <c r="AY167" s="152" t="s">
        <v>165</v>
      </c>
    </row>
    <row r="168" spans="2:65" s="12" customFormat="1">
      <c r="B168" s="144"/>
      <c r="D168" s="145" t="s">
        <v>176</v>
      </c>
      <c r="E168" s="146" t="s">
        <v>19</v>
      </c>
      <c r="F168" s="147" t="s">
        <v>4722</v>
      </c>
      <c r="H168" s="146" t="s">
        <v>19</v>
      </c>
      <c r="I168" s="148"/>
      <c r="L168" s="144"/>
      <c r="M168" s="149"/>
      <c r="T168" s="150"/>
      <c r="AT168" s="146" t="s">
        <v>176</v>
      </c>
      <c r="AU168" s="146" t="s">
        <v>84</v>
      </c>
      <c r="AV168" s="12" t="s">
        <v>14</v>
      </c>
      <c r="AW168" s="12" t="s">
        <v>37</v>
      </c>
      <c r="AX168" s="12" t="s">
        <v>75</v>
      </c>
      <c r="AY168" s="146" t="s">
        <v>165</v>
      </c>
    </row>
    <row r="169" spans="2:65" s="13" customFormat="1">
      <c r="B169" s="151"/>
      <c r="D169" s="145" t="s">
        <v>176</v>
      </c>
      <c r="E169" s="152" t="s">
        <v>19</v>
      </c>
      <c r="F169" s="153" t="s">
        <v>4736</v>
      </c>
      <c r="H169" s="154">
        <v>80</v>
      </c>
      <c r="I169" s="155"/>
      <c r="L169" s="151"/>
      <c r="M169" s="156"/>
      <c r="T169" s="157"/>
      <c r="AT169" s="152" t="s">
        <v>176</v>
      </c>
      <c r="AU169" s="152" t="s">
        <v>84</v>
      </c>
      <c r="AV169" s="13" t="s">
        <v>84</v>
      </c>
      <c r="AW169" s="13" t="s">
        <v>37</v>
      </c>
      <c r="AX169" s="13" t="s">
        <v>75</v>
      </c>
      <c r="AY169" s="152" t="s">
        <v>165</v>
      </c>
    </row>
    <row r="170" spans="2:65" s="14" customFormat="1">
      <c r="B170" s="158"/>
      <c r="D170" s="145" t="s">
        <v>176</v>
      </c>
      <c r="E170" s="159" t="s">
        <v>19</v>
      </c>
      <c r="F170" s="160" t="s">
        <v>179</v>
      </c>
      <c r="H170" s="161">
        <v>620</v>
      </c>
      <c r="I170" s="162"/>
      <c r="L170" s="158"/>
      <c r="M170" s="163"/>
      <c r="T170" s="164"/>
      <c r="AT170" s="159" t="s">
        <v>176</v>
      </c>
      <c r="AU170" s="159" t="s">
        <v>84</v>
      </c>
      <c r="AV170" s="14" t="s">
        <v>172</v>
      </c>
      <c r="AW170" s="14" t="s">
        <v>37</v>
      </c>
      <c r="AX170" s="14" t="s">
        <v>14</v>
      </c>
      <c r="AY170" s="159" t="s">
        <v>165</v>
      </c>
    </row>
    <row r="171" spans="2:65" s="11" customFormat="1" ht="22.95" customHeight="1">
      <c r="B171" s="115"/>
      <c r="D171" s="116" t="s">
        <v>74</v>
      </c>
      <c r="E171" s="125" t="s">
        <v>1840</v>
      </c>
      <c r="F171" s="125" t="s">
        <v>1841</v>
      </c>
      <c r="I171" s="118"/>
      <c r="J171" s="126">
        <f>BK171</f>
        <v>0</v>
      </c>
      <c r="L171" s="115"/>
      <c r="M171" s="120"/>
      <c r="P171" s="121">
        <f>SUM(P172:P181)</f>
        <v>0</v>
      </c>
      <c r="R171" s="121">
        <f>SUM(R172:R181)</f>
        <v>0</v>
      </c>
      <c r="T171" s="122">
        <f>SUM(T172:T181)</f>
        <v>0</v>
      </c>
      <c r="AR171" s="116" t="s">
        <v>14</v>
      </c>
      <c r="AT171" s="123" t="s">
        <v>74</v>
      </c>
      <c r="AU171" s="123" t="s">
        <v>14</v>
      </c>
      <c r="AY171" s="116" t="s">
        <v>165</v>
      </c>
      <c r="BK171" s="124">
        <f>SUM(BK172:BK181)</f>
        <v>0</v>
      </c>
    </row>
    <row r="172" spans="2:65" s="1" customFormat="1" ht="37.950000000000003" customHeight="1">
      <c r="B172" s="32"/>
      <c r="C172" s="127" t="s">
        <v>294</v>
      </c>
      <c r="D172" s="127" t="s">
        <v>167</v>
      </c>
      <c r="E172" s="128" t="s">
        <v>4789</v>
      </c>
      <c r="F172" s="129" t="s">
        <v>4790</v>
      </c>
      <c r="G172" s="130" t="s">
        <v>307</v>
      </c>
      <c r="H172" s="131">
        <v>310.86099999999999</v>
      </c>
      <c r="I172" s="132"/>
      <c r="J172" s="133">
        <f>ROUND(I172*H172,2)</f>
        <v>0</v>
      </c>
      <c r="K172" s="129" t="s">
        <v>171</v>
      </c>
      <c r="L172" s="32"/>
      <c r="M172" s="134" t="s">
        <v>19</v>
      </c>
      <c r="N172" s="135" t="s">
        <v>46</v>
      </c>
      <c r="P172" s="136">
        <f>O172*H172</f>
        <v>0</v>
      </c>
      <c r="Q172" s="136">
        <v>0</v>
      </c>
      <c r="R172" s="136">
        <f>Q172*H172</f>
        <v>0</v>
      </c>
      <c r="S172" s="136">
        <v>0</v>
      </c>
      <c r="T172" s="137">
        <f>S172*H172</f>
        <v>0</v>
      </c>
      <c r="AR172" s="138" t="s">
        <v>172</v>
      </c>
      <c r="AT172" s="138" t="s">
        <v>167</v>
      </c>
      <c r="AU172" s="138" t="s">
        <v>84</v>
      </c>
      <c r="AY172" s="17" t="s">
        <v>165</v>
      </c>
      <c r="BE172" s="139">
        <f>IF(N172="základní",J172,0)</f>
        <v>0</v>
      </c>
      <c r="BF172" s="139">
        <f>IF(N172="snížená",J172,0)</f>
        <v>0</v>
      </c>
      <c r="BG172" s="139">
        <f>IF(N172="zákl. přenesená",J172,0)</f>
        <v>0</v>
      </c>
      <c r="BH172" s="139">
        <f>IF(N172="sníž. přenesená",J172,0)</f>
        <v>0</v>
      </c>
      <c r="BI172" s="139">
        <f>IF(N172="nulová",J172,0)</f>
        <v>0</v>
      </c>
      <c r="BJ172" s="17" t="s">
        <v>14</v>
      </c>
      <c r="BK172" s="139">
        <f>ROUND(I172*H172,2)</f>
        <v>0</v>
      </c>
      <c r="BL172" s="17" t="s">
        <v>172</v>
      </c>
      <c r="BM172" s="138" t="s">
        <v>4791</v>
      </c>
    </row>
    <row r="173" spans="2:65" s="1" customFormat="1">
      <c r="B173" s="32"/>
      <c r="D173" s="140" t="s">
        <v>174</v>
      </c>
      <c r="F173" s="141" t="s">
        <v>4792</v>
      </c>
      <c r="I173" s="142"/>
      <c r="L173" s="32"/>
      <c r="M173" s="143"/>
      <c r="T173" s="53"/>
      <c r="AT173" s="17" t="s">
        <v>174</v>
      </c>
      <c r="AU173" s="17" t="s">
        <v>84</v>
      </c>
    </row>
    <row r="174" spans="2:65" s="1" customFormat="1" ht="44.25" customHeight="1">
      <c r="B174" s="32"/>
      <c r="C174" s="127" t="s">
        <v>299</v>
      </c>
      <c r="D174" s="127" t="s">
        <v>167</v>
      </c>
      <c r="E174" s="128" t="s">
        <v>4793</v>
      </c>
      <c r="F174" s="129" t="s">
        <v>4794</v>
      </c>
      <c r="G174" s="130" t="s">
        <v>307</v>
      </c>
      <c r="H174" s="131">
        <v>3108.61</v>
      </c>
      <c r="I174" s="132"/>
      <c r="J174" s="133">
        <f>ROUND(I174*H174,2)</f>
        <v>0</v>
      </c>
      <c r="K174" s="129" t="s">
        <v>171</v>
      </c>
      <c r="L174" s="32"/>
      <c r="M174" s="134" t="s">
        <v>19</v>
      </c>
      <c r="N174" s="135" t="s">
        <v>46</v>
      </c>
      <c r="P174" s="136">
        <f>O174*H174</f>
        <v>0</v>
      </c>
      <c r="Q174" s="136">
        <v>0</v>
      </c>
      <c r="R174" s="136">
        <f>Q174*H174</f>
        <v>0</v>
      </c>
      <c r="S174" s="136">
        <v>0</v>
      </c>
      <c r="T174" s="137">
        <f>S174*H174</f>
        <v>0</v>
      </c>
      <c r="AR174" s="138" t="s">
        <v>172</v>
      </c>
      <c r="AT174" s="138" t="s">
        <v>167</v>
      </c>
      <c r="AU174" s="138" t="s">
        <v>84</v>
      </c>
      <c r="AY174" s="17" t="s">
        <v>165</v>
      </c>
      <c r="BE174" s="139">
        <f>IF(N174="základní",J174,0)</f>
        <v>0</v>
      </c>
      <c r="BF174" s="139">
        <f>IF(N174="snížená",J174,0)</f>
        <v>0</v>
      </c>
      <c r="BG174" s="139">
        <f>IF(N174="zákl. přenesená",J174,0)</f>
        <v>0</v>
      </c>
      <c r="BH174" s="139">
        <f>IF(N174="sníž. přenesená",J174,0)</f>
        <v>0</v>
      </c>
      <c r="BI174" s="139">
        <f>IF(N174="nulová",J174,0)</f>
        <v>0</v>
      </c>
      <c r="BJ174" s="17" t="s">
        <v>14</v>
      </c>
      <c r="BK174" s="139">
        <f>ROUND(I174*H174,2)</f>
        <v>0</v>
      </c>
      <c r="BL174" s="17" t="s">
        <v>172</v>
      </c>
      <c r="BM174" s="138" t="s">
        <v>4795</v>
      </c>
    </row>
    <row r="175" spans="2:65" s="1" customFormat="1">
      <c r="B175" s="32"/>
      <c r="D175" s="140" t="s">
        <v>174</v>
      </c>
      <c r="F175" s="141" t="s">
        <v>4796</v>
      </c>
      <c r="I175" s="142"/>
      <c r="L175" s="32"/>
      <c r="M175" s="143"/>
      <c r="T175" s="53"/>
      <c r="AT175" s="17" t="s">
        <v>174</v>
      </c>
      <c r="AU175" s="17" t="s">
        <v>84</v>
      </c>
    </row>
    <row r="176" spans="2:65" s="13" customFormat="1">
      <c r="B176" s="151"/>
      <c r="D176" s="145" t="s">
        <v>176</v>
      </c>
      <c r="E176" s="152" t="s">
        <v>19</v>
      </c>
      <c r="F176" s="153" t="s">
        <v>4797</v>
      </c>
      <c r="H176" s="154">
        <v>3108.61</v>
      </c>
      <c r="I176" s="155"/>
      <c r="L176" s="151"/>
      <c r="M176" s="156"/>
      <c r="T176" s="157"/>
      <c r="AT176" s="152" t="s">
        <v>176</v>
      </c>
      <c r="AU176" s="152" t="s">
        <v>84</v>
      </c>
      <c r="AV176" s="13" t="s">
        <v>84</v>
      </c>
      <c r="AW176" s="13" t="s">
        <v>37</v>
      </c>
      <c r="AX176" s="13" t="s">
        <v>75</v>
      </c>
      <c r="AY176" s="152" t="s">
        <v>165</v>
      </c>
    </row>
    <row r="177" spans="2:65" s="14" customFormat="1">
      <c r="B177" s="158"/>
      <c r="D177" s="145" t="s">
        <v>176</v>
      </c>
      <c r="E177" s="159" t="s">
        <v>19</v>
      </c>
      <c r="F177" s="160" t="s">
        <v>179</v>
      </c>
      <c r="H177" s="161">
        <v>3108.61</v>
      </c>
      <c r="I177" s="162"/>
      <c r="L177" s="158"/>
      <c r="M177" s="163"/>
      <c r="T177" s="164"/>
      <c r="AT177" s="159" t="s">
        <v>176</v>
      </c>
      <c r="AU177" s="159" t="s">
        <v>84</v>
      </c>
      <c r="AV177" s="14" t="s">
        <v>172</v>
      </c>
      <c r="AW177" s="14" t="s">
        <v>37</v>
      </c>
      <c r="AX177" s="14" t="s">
        <v>14</v>
      </c>
      <c r="AY177" s="159" t="s">
        <v>165</v>
      </c>
    </row>
    <row r="178" spans="2:65" s="1" customFormat="1" ht="24.15" customHeight="1">
      <c r="B178" s="32"/>
      <c r="C178" s="127" t="s">
        <v>304</v>
      </c>
      <c r="D178" s="127" t="s">
        <v>167</v>
      </c>
      <c r="E178" s="128" t="s">
        <v>4798</v>
      </c>
      <c r="F178" s="129" t="s">
        <v>4799</v>
      </c>
      <c r="G178" s="130" t="s">
        <v>307</v>
      </c>
      <c r="H178" s="131">
        <v>310.86099999999999</v>
      </c>
      <c r="I178" s="132"/>
      <c r="J178" s="133">
        <f>ROUND(I178*H178,2)</f>
        <v>0</v>
      </c>
      <c r="K178" s="129" t="s">
        <v>171</v>
      </c>
      <c r="L178" s="32"/>
      <c r="M178" s="134" t="s">
        <v>19</v>
      </c>
      <c r="N178" s="135" t="s">
        <v>46</v>
      </c>
      <c r="P178" s="136">
        <f>O178*H178</f>
        <v>0</v>
      </c>
      <c r="Q178" s="136">
        <v>0</v>
      </c>
      <c r="R178" s="136">
        <f>Q178*H178</f>
        <v>0</v>
      </c>
      <c r="S178" s="136">
        <v>0</v>
      </c>
      <c r="T178" s="137">
        <f>S178*H178</f>
        <v>0</v>
      </c>
      <c r="AR178" s="138" t="s">
        <v>172</v>
      </c>
      <c r="AT178" s="138" t="s">
        <v>167</v>
      </c>
      <c r="AU178" s="138" t="s">
        <v>84</v>
      </c>
      <c r="AY178" s="17" t="s">
        <v>165</v>
      </c>
      <c r="BE178" s="139">
        <f>IF(N178="základní",J178,0)</f>
        <v>0</v>
      </c>
      <c r="BF178" s="139">
        <f>IF(N178="snížená",J178,0)</f>
        <v>0</v>
      </c>
      <c r="BG178" s="139">
        <f>IF(N178="zákl. přenesená",J178,0)</f>
        <v>0</v>
      </c>
      <c r="BH178" s="139">
        <f>IF(N178="sníž. přenesená",J178,0)</f>
        <v>0</v>
      </c>
      <c r="BI178" s="139">
        <f>IF(N178="nulová",J178,0)</f>
        <v>0</v>
      </c>
      <c r="BJ178" s="17" t="s">
        <v>14</v>
      </c>
      <c r="BK178" s="139">
        <f>ROUND(I178*H178,2)</f>
        <v>0</v>
      </c>
      <c r="BL178" s="17" t="s">
        <v>172</v>
      </c>
      <c r="BM178" s="138" t="s">
        <v>4800</v>
      </c>
    </row>
    <row r="179" spans="2:65" s="1" customFormat="1">
      <c r="B179" s="32"/>
      <c r="D179" s="140" t="s">
        <v>174</v>
      </c>
      <c r="F179" s="141" t="s">
        <v>4801</v>
      </c>
      <c r="I179" s="142"/>
      <c r="L179" s="32"/>
      <c r="M179" s="143"/>
      <c r="T179" s="53"/>
      <c r="AT179" s="17" t="s">
        <v>174</v>
      </c>
      <c r="AU179" s="17" t="s">
        <v>84</v>
      </c>
    </row>
    <row r="180" spans="2:65" s="1" customFormat="1" ht="44.25" customHeight="1">
      <c r="B180" s="32"/>
      <c r="C180" s="127" t="s">
        <v>7</v>
      </c>
      <c r="D180" s="127" t="s">
        <v>167</v>
      </c>
      <c r="E180" s="128" t="s">
        <v>4802</v>
      </c>
      <c r="F180" s="129" t="s">
        <v>4803</v>
      </c>
      <c r="G180" s="130" t="s">
        <v>307</v>
      </c>
      <c r="H180" s="131">
        <v>310.86099999999999</v>
      </c>
      <c r="I180" s="132"/>
      <c r="J180" s="133">
        <f>ROUND(I180*H180,2)</f>
        <v>0</v>
      </c>
      <c r="K180" s="129" t="s">
        <v>171</v>
      </c>
      <c r="L180" s="32"/>
      <c r="M180" s="134" t="s">
        <v>19</v>
      </c>
      <c r="N180" s="135" t="s">
        <v>46</v>
      </c>
      <c r="P180" s="136">
        <f>O180*H180</f>
        <v>0</v>
      </c>
      <c r="Q180" s="136">
        <v>0</v>
      </c>
      <c r="R180" s="136">
        <f>Q180*H180</f>
        <v>0</v>
      </c>
      <c r="S180" s="136">
        <v>0</v>
      </c>
      <c r="T180" s="137">
        <f>S180*H180</f>
        <v>0</v>
      </c>
      <c r="AR180" s="138" t="s">
        <v>172</v>
      </c>
      <c r="AT180" s="138" t="s">
        <v>167</v>
      </c>
      <c r="AU180" s="138" t="s">
        <v>84</v>
      </c>
      <c r="AY180" s="17" t="s">
        <v>165</v>
      </c>
      <c r="BE180" s="139">
        <f>IF(N180="základní",J180,0)</f>
        <v>0</v>
      </c>
      <c r="BF180" s="139">
        <f>IF(N180="snížená",J180,0)</f>
        <v>0</v>
      </c>
      <c r="BG180" s="139">
        <f>IF(N180="zákl. přenesená",J180,0)</f>
        <v>0</v>
      </c>
      <c r="BH180" s="139">
        <f>IF(N180="sníž. přenesená",J180,0)</f>
        <v>0</v>
      </c>
      <c r="BI180" s="139">
        <f>IF(N180="nulová",J180,0)</f>
        <v>0</v>
      </c>
      <c r="BJ180" s="17" t="s">
        <v>14</v>
      </c>
      <c r="BK180" s="139">
        <f>ROUND(I180*H180,2)</f>
        <v>0</v>
      </c>
      <c r="BL180" s="17" t="s">
        <v>172</v>
      </c>
      <c r="BM180" s="138" t="s">
        <v>4804</v>
      </c>
    </row>
    <row r="181" spans="2:65" s="1" customFormat="1">
      <c r="B181" s="32"/>
      <c r="D181" s="140" t="s">
        <v>174</v>
      </c>
      <c r="F181" s="141" t="s">
        <v>4805</v>
      </c>
      <c r="I181" s="142"/>
      <c r="L181" s="32"/>
      <c r="M181" s="143"/>
      <c r="T181" s="53"/>
      <c r="AT181" s="17" t="s">
        <v>174</v>
      </c>
      <c r="AU181" s="17" t="s">
        <v>84</v>
      </c>
    </row>
    <row r="182" spans="2:65" s="11" customFormat="1" ht="22.95" customHeight="1">
      <c r="B182" s="115"/>
      <c r="D182" s="116" t="s">
        <v>74</v>
      </c>
      <c r="E182" s="125" t="s">
        <v>1882</v>
      </c>
      <c r="F182" s="125" t="s">
        <v>1883</v>
      </c>
      <c r="I182" s="118"/>
      <c r="J182" s="126">
        <f>BK182</f>
        <v>0</v>
      </c>
      <c r="L182" s="115"/>
      <c r="M182" s="120"/>
      <c r="P182" s="121">
        <f>SUM(P183:P184)</f>
        <v>0</v>
      </c>
      <c r="R182" s="121">
        <f>SUM(R183:R184)</f>
        <v>0</v>
      </c>
      <c r="T182" s="122">
        <f>SUM(T183:T184)</f>
        <v>0</v>
      </c>
      <c r="AR182" s="116" t="s">
        <v>14</v>
      </c>
      <c r="AT182" s="123" t="s">
        <v>74</v>
      </c>
      <c r="AU182" s="123" t="s">
        <v>14</v>
      </c>
      <c r="AY182" s="116" t="s">
        <v>165</v>
      </c>
      <c r="BK182" s="124">
        <f>SUM(BK183:BK184)</f>
        <v>0</v>
      </c>
    </row>
    <row r="183" spans="2:65" s="1" customFormat="1" ht="49.2" customHeight="1">
      <c r="B183" s="32"/>
      <c r="C183" s="127" t="s">
        <v>314</v>
      </c>
      <c r="D183" s="127" t="s">
        <v>167</v>
      </c>
      <c r="E183" s="128" t="s">
        <v>4806</v>
      </c>
      <c r="F183" s="129" t="s">
        <v>4807</v>
      </c>
      <c r="G183" s="130" t="s">
        <v>307</v>
      </c>
      <c r="H183" s="131">
        <v>220.208</v>
      </c>
      <c r="I183" s="132"/>
      <c r="J183" s="133">
        <f>ROUND(I183*H183,2)</f>
        <v>0</v>
      </c>
      <c r="K183" s="129" t="s">
        <v>171</v>
      </c>
      <c r="L183" s="32"/>
      <c r="M183" s="134" t="s">
        <v>19</v>
      </c>
      <c r="N183" s="135" t="s">
        <v>46</v>
      </c>
      <c r="P183" s="136">
        <f>O183*H183</f>
        <v>0</v>
      </c>
      <c r="Q183" s="136">
        <v>0</v>
      </c>
      <c r="R183" s="136">
        <f>Q183*H183</f>
        <v>0</v>
      </c>
      <c r="S183" s="136">
        <v>0</v>
      </c>
      <c r="T183" s="137">
        <f>S183*H183</f>
        <v>0</v>
      </c>
      <c r="AR183" s="138" t="s">
        <v>172</v>
      </c>
      <c r="AT183" s="138" t="s">
        <v>167</v>
      </c>
      <c r="AU183" s="138" t="s">
        <v>84</v>
      </c>
      <c r="AY183" s="17" t="s">
        <v>165</v>
      </c>
      <c r="BE183" s="139">
        <f>IF(N183="základní",J183,0)</f>
        <v>0</v>
      </c>
      <c r="BF183" s="139">
        <f>IF(N183="snížená",J183,0)</f>
        <v>0</v>
      </c>
      <c r="BG183" s="139">
        <f>IF(N183="zákl. přenesená",J183,0)</f>
        <v>0</v>
      </c>
      <c r="BH183" s="139">
        <f>IF(N183="sníž. přenesená",J183,0)</f>
        <v>0</v>
      </c>
      <c r="BI183" s="139">
        <f>IF(N183="nulová",J183,0)</f>
        <v>0</v>
      </c>
      <c r="BJ183" s="17" t="s">
        <v>14</v>
      </c>
      <c r="BK183" s="139">
        <f>ROUND(I183*H183,2)</f>
        <v>0</v>
      </c>
      <c r="BL183" s="17" t="s">
        <v>172</v>
      </c>
      <c r="BM183" s="138" t="s">
        <v>4808</v>
      </c>
    </row>
    <row r="184" spans="2:65" s="1" customFormat="1">
      <c r="B184" s="32"/>
      <c r="D184" s="140" t="s">
        <v>174</v>
      </c>
      <c r="F184" s="141" t="s">
        <v>4809</v>
      </c>
      <c r="I184" s="142"/>
      <c r="L184" s="32"/>
      <c r="M184" s="180"/>
      <c r="N184" s="181"/>
      <c r="O184" s="181"/>
      <c r="P184" s="181"/>
      <c r="Q184" s="181"/>
      <c r="R184" s="181"/>
      <c r="S184" s="181"/>
      <c r="T184" s="182"/>
      <c r="AT184" s="17" t="s">
        <v>174</v>
      </c>
      <c r="AU184" s="17" t="s">
        <v>84</v>
      </c>
    </row>
    <row r="185" spans="2:65" s="1" customFormat="1" ht="6.9" customHeight="1">
      <c r="B185" s="41"/>
      <c r="C185" s="42"/>
      <c r="D185" s="42"/>
      <c r="E185" s="42"/>
      <c r="F185" s="42"/>
      <c r="G185" s="42"/>
      <c r="H185" s="42"/>
      <c r="I185" s="42"/>
      <c r="J185" s="42"/>
      <c r="K185" s="42"/>
      <c r="L185" s="32"/>
    </row>
  </sheetData>
  <sheetProtection algorithmName="SHA-512" hashValue="0fGifqWTXOEHR7rWvTg2Lso75RujbXlIr5OBGNAipBA41NgLtkx6Y7bE6KCY3uyXOptlTVJG1oUB6HexZne3RA==" saltValue="dOg78lGmuHerbPBNLWYg8w==" spinCount="100000" sheet="1" objects="1" scenarios="1" formatCells="0" formatColumns="0" formatRows="0" autoFilter="0"/>
  <autoFilter ref="C84:K184"/>
  <mergeCells count="9">
    <mergeCell ref="E50:H50"/>
    <mergeCell ref="E75:H75"/>
    <mergeCell ref="E77:H77"/>
    <mergeCell ref="L2:V2"/>
    <mergeCell ref="E7:H7"/>
    <mergeCell ref="E9:H9"/>
    <mergeCell ref="E18:H18"/>
    <mergeCell ref="E27:H27"/>
    <mergeCell ref="E48:H48"/>
  </mergeCells>
  <hyperlinks>
    <hyperlink ref="F89" r:id="rId1"/>
    <hyperlink ref="F97" r:id="rId2"/>
    <hyperlink ref="F104" r:id="rId3"/>
    <hyperlink ref="F111" r:id="rId4"/>
    <hyperlink ref="F118" r:id="rId5"/>
    <hyperlink ref="F122" r:id="rId6"/>
    <hyperlink ref="F131" r:id="rId7"/>
    <hyperlink ref="F136" r:id="rId8"/>
    <hyperlink ref="F141" r:id="rId9"/>
    <hyperlink ref="F147" r:id="rId10"/>
    <hyperlink ref="F153" r:id="rId11"/>
    <hyperlink ref="F165" r:id="rId12"/>
    <hyperlink ref="F173" r:id="rId13"/>
    <hyperlink ref="F175" r:id="rId14"/>
    <hyperlink ref="F179" r:id="rId15"/>
    <hyperlink ref="F181" r:id="rId16"/>
    <hyperlink ref="F184" r:id="rId17"/>
  </hyperlinks>
  <pageMargins left="0.39370078740157483" right="0.39370078740157483" top="0.39370078740157483" bottom="0.39370078740157483" header="0" footer="0"/>
  <pageSetup paperSize="9" scale="76" fitToHeight="100" orientation="portrait" r:id="rId18"/>
  <headerFooter>
    <oddFooter>&amp;CStrana &amp;P z &amp;N</oddFooter>
  </headerFooter>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24"/>
  <sheetViews>
    <sheetView showGridLines="0" workbookViewId="0">
      <selection activeCell="I88" sqref="I88"/>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713"/>
      <c r="M2" s="713"/>
      <c r="N2" s="713"/>
      <c r="O2" s="713"/>
      <c r="P2" s="713"/>
      <c r="Q2" s="713"/>
      <c r="R2" s="713"/>
      <c r="S2" s="713"/>
      <c r="T2" s="713"/>
      <c r="U2" s="713"/>
      <c r="V2" s="713"/>
      <c r="AT2" s="17" t="s">
        <v>90</v>
      </c>
    </row>
    <row r="3" spans="2:46" ht="6.9" customHeight="1">
      <c r="B3" s="18"/>
      <c r="C3" s="19"/>
      <c r="D3" s="19"/>
      <c r="E3" s="19"/>
      <c r="F3" s="19"/>
      <c r="G3" s="19"/>
      <c r="H3" s="19"/>
      <c r="I3" s="19"/>
      <c r="J3" s="19"/>
      <c r="K3" s="19"/>
      <c r="L3" s="20"/>
      <c r="AT3" s="17" t="s">
        <v>84</v>
      </c>
    </row>
    <row r="4" spans="2:46" ht="24.9" customHeight="1">
      <c r="B4" s="20"/>
      <c r="D4" s="21" t="s">
        <v>91</v>
      </c>
      <c r="L4" s="20"/>
      <c r="M4" s="85" t="s">
        <v>10</v>
      </c>
      <c r="AT4" s="17" t="s">
        <v>4</v>
      </c>
    </row>
    <row r="5" spans="2:46" ht="6.9" customHeight="1">
      <c r="B5" s="20"/>
      <c r="L5" s="20"/>
    </row>
    <row r="6" spans="2:46" ht="12" customHeight="1">
      <c r="B6" s="20"/>
      <c r="D6" s="27" t="s">
        <v>16</v>
      </c>
      <c r="L6" s="20"/>
    </row>
    <row r="7" spans="2:46" ht="26.25" customHeight="1">
      <c r="B7" s="20"/>
      <c r="E7" s="745" t="str">
        <f>'Rekapitulace stavby'!K6</f>
        <v>Modernizace a rozšíření balneo provozu lázeňský dům AURORA - I.Etapa - Rozšíření slatinných koupelí</v>
      </c>
      <c r="F7" s="746"/>
      <c r="G7" s="746"/>
      <c r="H7" s="746"/>
      <c r="L7" s="20"/>
    </row>
    <row r="8" spans="2:46" s="1" customFormat="1" ht="12" customHeight="1">
      <c r="B8" s="32"/>
      <c r="D8" s="27" t="s">
        <v>92</v>
      </c>
      <c r="L8" s="32"/>
    </row>
    <row r="9" spans="2:46" s="1" customFormat="1" ht="16.5" customHeight="1">
      <c r="B9" s="32"/>
      <c r="E9" s="731" t="s">
        <v>4810</v>
      </c>
      <c r="F9" s="744"/>
      <c r="G9" s="744"/>
      <c r="H9" s="744"/>
      <c r="L9" s="32"/>
    </row>
    <row r="10" spans="2:46" s="1" customFormat="1">
      <c r="B10" s="32"/>
      <c r="L10" s="32"/>
    </row>
    <row r="11" spans="2:46" s="1" customFormat="1" ht="12" customHeight="1">
      <c r="B11" s="32"/>
      <c r="D11" s="27" t="s">
        <v>18</v>
      </c>
      <c r="F11" s="25" t="s">
        <v>19</v>
      </c>
      <c r="I11" s="27" t="s">
        <v>20</v>
      </c>
      <c r="J11" s="25" t="s">
        <v>19</v>
      </c>
      <c r="L11" s="32"/>
    </row>
    <row r="12" spans="2:46" s="1" customFormat="1" ht="12" customHeight="1">
      <c r="B12" s="32"/>
      <c r="D12" s="27" t="s">
        <v>22</v>
      </c>
      <c r="F12" s="25" t="s">
        <v>5893</v>
      </c>
      <c r="I12" s="27" t="s">
        <v>23</v>
      </c>
      <c r="J12" s="49" t="str">
        <f>'Rekapitulace stavby'!AN8</f>
        <v>14. 7. 2025</v>
      </c>
      <c r="L12" s="32"/>
    </row>
    <row r="13" spans="2:46" s="1" customFormat="1" ht="10.95" customHeight="1">
      <c r="B13" s="32"/>
      <c r="L13" s="32"/>
    </row>
    <row r="14" spans="2:46" s="1" customFormat="1" ht="12" customHeight="1">
      <c r="B14" s="32"/>
      <c r="D14" s="27" t="s">
        <v>25</v>
      </c>
      <c r="I14" s="27" t="s">
        <v>26</v>
      </c>
      <c r="J14" s="25" t="s">
        <v>27</v>
      </c>
      <c r="L14" s="32"/>
    </row>
    <row r="15" spans="2:46" s="1" customFormat="1" ht="18" customHeight="1">
      <c r="B15" s="32"/>
      <c r="E15" s="25" t="s">
        <v>28</v>
      </c>
      <c r="I15" s="27" t="s">
        <v>29</v>
      </c>
      <c r="J15" s="25" t="s">
        <v>30</v>
      </c>
      <c r="L15" s="32"/>
    </row>
    <row r="16" spans="2:46" s="1" customFormat="1" ht="6.9" customHeight="1">
      <c r="B16" s="32"/>
      <c r="L16" s="32"/>
    </row>
    <row r="17" spans="2:12" s="1" customFormat="1" ht="12" customHeight="1">
      <c r="B17" s="32"/>
      <c r="D17" s="27" t="s">
        <v>31</v>
      </c>
      <c r="I17" s="27" t="s">
        <v>26</v>
      </c>
      <c r="J17" s="28" t="str">
        <f>'Rekapitulace stavby'!AN13</f>
        <v>Vyplň údaj</v>
      </c>
      <c r="L17" s="32"/>
    </row>
    <row r="18" spans="2:12" s="1" customFormat="1" ht="18" customHeight="1">
      <c r="B18" s="32"/>
      <c r="E18" s="747" t="str">
        <f>'Rekapitulace stavby'!E14</f>
        <v>Vyplň údaj</v>
      </c>
      <c r="F18" s="712"/>
      <c r="G18" s="712"/>
      <c r="H18" s="712"/>
      <c r="I18" s="27" t="s">
        <v>29</v>
      </c>
      <c r="J18" s="28" t="str">
        <f>'Rekapitulace stavby'!AN14</f>
        <v>Vyplň údaj</v>
      </c>
      <c r="L18" s="32"/>
    </row>
    <row r="19" spans="2:12" s="1" customFormat="1" ht="6.9" customHeight="1">
      <c r="B19" s="32"/>
      <c r="L19" s="32"/>
    </row>
    <row r="20" spans="2:12" s="1" customFormat="1" ht="12" customHeight="1">
      <c r="B20" s="32"/>
      <c r="D20" s="27" t="s">
        <v>33</v>
      </c>
      <c r="I20" s="27" t="s">
        <v>26</v>
      </c>
      <c r="J20" s="25" t="s">
        <v>34</v>
      </c>
      <c r="L20" s="32"/>
    </row>
    <row r="21" spans="2:12" s="1" customFormat="1" ht="18" customHeight="1">
      <c r="B21" s="32"/>
      <c r="E21" s="25" t="s">
        <v>35</v>
      </c>
      <c r="I21" s="27" t="s">
        <v>29</v>
      </c>
      <c r="J21" s="25" t="s">
        <v>36</v>
      </c>
      <c r="L21" s="32"/>
    </row>
    <row r="22" spans="2:12" s="1" customFormat="1" ht="6.9" customHeight="1">
      <c r="B22" s="32"/>
      <c r="L22" s="32"/>
    </row>
    <row r="23" spans="2:12" s="1" customFormat="1" ht="12" customHeight="1">
      <c r="B23" s="32"/>
      <c r="D23" s="27" t="s">
        <v>38</v>
      </c>
      <c r="I23" s="27" t="s">
        <v>26</v>
      </c>
      <c r="J23" s="25" t="s">
        <v>19</v>
      </c>
      <c r="L23" s="32"/>
    </row>
    <row r="24" spans="2:12" s="1" customFormat="1" ht="18" customHeight="1">
      <c r="B24" s="32"/>
      <c r="E24" s="25" t="s">
        <v>39</v>
      </c>
      <c r="I24" s="27" t="s">
        <v>29</v>
      </c>
      <c r="J24" s="25" t="s">
        <v>19</v>
      </c>
      <c r="L24" s="32"/>
    </row>
    <row r="25" spans="2:12" s="1" customFormat="1" ht="6.9" customHeight="1">
      <c r="B25" s="32"/>
      <c r="L25" s="32"/>
    </row>
    <row r="26" spans="2:12" s="1" customFormat="1" ht="12" customHeight="1">
      <c r="B26" s="32"/>
      <c r="D26" s="27" t="s">
        <v>40</v>
      </c>
      <c r="L26" s="32"/>
    </row>
    <row r="27" spans="2:12" s="7" customFormat="1" ht="16.5" customHeight="1">
      <c r="B27" s="86"/>
      <c r="E27" s="718" t="s">
        <v>19</v>
      </c>
      <c r="F27" s="718"/>
      <c r="G27" s="718"/>
      <c r="H27" s="718"/>
      <c r="L27" s="86"/>
    </row>
    <row r="28" spans="2:12" s="1" customFormat="1" ht="6.9" customHeight="1">
      <c r="B28" s="32"/>
      <c r="L28" s="32"/>
    </row>
    <row r="29" spans="2:12" s="1" customFormat="1" ht="6.9" customHeight="1">
      <c r="B29" s="32"/>
      <c r="D29" s="50"/>
      <c r="E29" s="50"/>
      <c r="F29" s="50"/>
      <c r="G29" s="50"/>
      <c r="H29" s="50"/>
      <c r="I29" s="50"/>
      <c r="J29" s="50"/>
      <c r="K29" s="50"/>
      <c r="L29" s="32"/>
    </row>
    <row r="30" spans="2:12" s="1" customFormat="1" ht="25.35" customHeight="1">
      <c r="B30" s="32"/>
      <c r="D30" s="87" t="s">
        <v>41</v>
      </c>
      <c r="J30" s="63">
        <f>ROUND(J85, 2)</f>
        <v>0</v>
      </c>
      <c r="L30" s="32"/>
    </row>
    <row r="31" spans="2:12" s="1" customFormat="1" ht="6.9" customHeight="1">
      <c r="B31" s="32"/>
      <c r="D31" s="50"/>
      <c r="E31" s="50"/>
      <c r="F31" s="50"/>
      <c r="G31" s="50"/>
      <c r="H31" s="50"/>
      <c r="I31" s="50"/>
      <c r="J31" s="50"/>
      <c r="K31" s="50"/>
      <c r="L31" s="32"/>
    </row>
    <row r="32" spans="2:12" s="1" customFormat="1" ht="14.4" customHeight="1">
      <c r="B32" s="32"/>
      <c r="F32" s="35" t="s">
        <v>43</v>
      </c>
      <c r="I32" s="35" t="s">
        <v>42</v>
      </c>
      <c r="J32" s="35" t="s">
        <v>44</v>
      </c>
      <c r="L32" s="32"/>
    </row>
    <row r="33" spans="2:12" s="1" customFormat="1" ht="14.4" customHeight="1">
      <c r="B33" s="32"/>
      <c r="D33" s="52" t="s">
        <v>45</v>
      </c>
      <c r="E33" s="27" t="s">
        <v>46</v>
      </c>
      <c r="F33" s="88">
        <f>ROUND((SUM(BE85:BE123)),  2)</f>
        <v>0</v>
      </c>
      <c r="I33" s="89">
        <v>0.21</v>
      </c>
      <c r="J33" s="88">
        <f>ROUND(((SUM(BE85:BE123))*I33),  2)</f>
        <v>0</v>
      </c>
      <c r="L33" s="32"/>
    </row>
    <row r="34" spans="2:12" s="1" customFormat="1" ht="14.4" customHeight="1">
      <c r="B34" s="32"/>
      <c r="E34" s="27" t="s">
        <v>47</v>
      </c>
      <c r="F34" s="88">
        <f>ROUND((SUM(BF85:BF123)),  2)</f>
        <v>0</v>
      </c>
      <c r="I34" s="89">
        <v>0.12</v>
      </c>
      <c r="J34" s="88">
        <f>ROUND(((SUM(BF85:BF123))*I34),  2)</f>
        <v>0</v>
      </c>
      <c r="L34" s="32"/>
    </row>
    <row r="35" spans="2:12" s="1" customFormat="1" ht="14.4" hidden="1" customHeight="1">
      <c r="B35" s="32"/>
      <c r="E35" s="27" t="s">
        <v>48</v>
      </c>
      <c r="F35" s="88">
        <f>ROUND((SUM(BG85:BG123)),  2)</f>
        <v>0</v>
      </c>
      <c r="I35" s="89">
        <v>0.21</v>
      </c>
      <c r="J35" s="88">
        <f>0</f>
        <v>0</v>
      </c>
      <c r="L35" s="32"/>
    </row>
    <row r="36" spans="2:12" s="1" customFormat="1" ht="14.4" hidden="1" customHeight="1">
      <c r="B36" s="32"/>
      <c r="E36" s="27" t="s">
        <v>49</v>
      </c>
      <c r="F36" s="88">
        <f>ROUND((SUM(BH85:BH123)),  2)</f>
        <v>0</v>
      </c>
      <c r="I36" s="89">
        <v>0.12</v>
      </c>
      <c r="J36" s="88">
        <f>0</f>
        <v>0</v>
      </c>
      <c r="L36" s="32"/>
    </row>
    <row r="37" spans="2:12" s="1" customFormat="1" ht="14.4" hidden="1" customHeight="1">
      <c r="B37" s="32"/>
      <c r="E37" s="27" t="s">
        <v>50</v>
      </c>
      <c r="F37" s="88">
        <f>ROUND((SUM(BI85:BI123)),  2)</f>
        <v>0</v>
      </c>
      <c r="I37" s="89">
        <v>0</v>
      </c>
      <c r="J37" s="88">
        <f>0</f>
        <v>0</v>
      </c>
      <c r="L37" s="32"/>
    </row>
    <row r="38" spans="2:12" s="1" customFormat="1" ht="6.9" customHeight="1">
      <c r="B38" s="32"/>
      <c r="L38" s="32"/>
    </row>
    <row r="39" spans="2:12" s="1" customFormat="1" ht="25.35" customHeight="1">
      <c r="B39" s="32"/>
      <c r="C39" s="90"/>
      <c r="D39" s="91" t="s">
        <v>51</v>
      </c>
      <c r="E39" s="54"/>
      <c r="F39" s="54"/>
      <c r="G39" s="92" t="s">
        <v>52</v>
      </c>
      <c r="H39" s="93" t="s">
        <v>53</v>
      </c>
      <c r="I39" s="54"/>
      <c r="J39" s="94">
        <f>SUM(J30:J37)</f>
        <v>0</v>
      </c>
      <c r="K39" s="95"/>
      <c r="L39" s="32"/>
    </row>
    <row r="40" spans="2:12" s="1" customFormat="1" ht="14.4" customHeight="1">
      <c r="B40" s="41"/>
      <c r="C40" s="42"/>
      <c r="D40" s="42"/>
      <c r="E40" s="42"/>
      <c r="F40" s="42"/>
      <c r="G40" s="42"/>
      <c r="H40" s="42"/>
      <c r="I40" s="42"/>
      <c r="J40" s="42"/>
      <c r="K40" s="42"/>
      <c r="L40" s="32"/>
    </row>
    <row r="44" spans="2:12" s="1" customFormat="1" ht="6.9" customHeight="1">
      <c r="B44" s="43"/>
      <c r="C44" s="44"/>
      <c r="D44" s="44"/>
      <c r="E44" s="44"/>
      <c r="F44" s="44"/>
      <c r="G44" s="44"/>
      <c r="H44" s="44"/>
      <c r="I44" s="44"/>
      <c r="J44" s="44"/>
      <c r="K44" s="44"/>
      <c r="L44" s="32"/>
    </row>
    <row r="45" spans="2:12" s="1" customFormat="1" ht="24.9" customHeight="1">
      <c r="B45" s="32"/>
      <c r="C45" s="21" t="s">
        <v>94</v>
      </c>
      <c r="L45" s="32"/>
    </row>
    <row r="46" spans="2:12" s="1" customFormat="1" ht="6.9" customHeight="1">
      <c r="B46" s="32"/>
      <c r="L46" s="32"/>
    </row>
    <row r="47" spans="2:12" s="1" customFormat="1" ht="12" customHeight="1">
      <c r="B47" s="32"/>
      <c r="C47" s="27" t="s">
        <v>16</v>
      </c>
      <c r="L47" s="32"/>
    </row>
    <row r="48" spans="2:12" s="1" customFormat="1" ht="26.25" customHeight="1">
      <c r="B48" s="32"/>
      <c r="E48" s="745" t="str">
        <f>E7</f>
        <v>Modernizace a rozšíření balneo provozu lázeňský dům AURORA - I.Etapa - Rozšíření slatinných koupelí</v>
      </c>
      <c r="F48" s="746"/>
      <c r="G48" s="746"/>
      <c r="H48" s="746"/>
      <c r="L48" s="32"/>
    </row>
    <row r="49" spans="2:47" s="1" customFormat="1" ht="12" customHeight="1">
      <c r="B49" s="32"/>
      <c r="C49" s="27" t="s">
        <v>92</v>
      </c>
      <c r="L49" s="32"/>
    </row>
    <row r="50" spans="2:47" s="1" customFormat="1" ht="16.5" customHeight="1">
      <c r="B50" s="32"/>
      <c r="E50" s="731" t="str">
        <f>E9</f>
        <v>03 - VRN</v>
      </c>
      <c r="F50" s="744"/>
      <c r="G50" s="744"/>
      <c r="H50" s="744"/>
      <c r="L50" s="32"/>
    </row>
    <row r="51" spans="2:47" s="1" customFormat="1" ht="6.9" customHeight="1">
      <c r="B51" s="32"/>
      <c r="L51" s="32"/>
    </row>
    <row r="52" spans="2:47" s="1" customFormat="1" ht="12" customHeight="1">
      <c r="B52" s="32"/>
      <c r="C52" s="27" t="s">
        <v>22</v>
      </c>
      <c r="F52" s="25" t="str">
        <f>F12</f>
        <v>Lázeňská 1001</v>
      </c>
      <c r="I52" s="27" t="s">
        <v>23</v>
      </c>
      <c r="J52" s="49" t="str">
        <f>IF(J12="","",J12)</f>
        <v>14. 7. 2025</v>
      </c>
      <c r="L52" s="32"/>
    </row>
    <row r="53" spans="2:47" s="1" customFormat="1" ht="6.9" customHeight="1">
      <c r="B53" s="32"/>
      <c r="L53" s="32"/>
    </row>
    <row r="54" spans="2:47" s="1" customFormat="1" ht="15.15" customHeight="1">
      <c r="B54" s="32"/>
      <c r="C54" s="27" t="s">
        <v>25</v>
      </c>
      <c r="F54" s="25" t="str">
        <f>E15</f>
        <v>Slatinné lázně Třeboň s.r.o.</v>
      </c>
      <c r="I54" s="27" t="s">
        <v>33</v>
      </c>
      <c r="J54" s="30" t="str">
        <f>E21</f>
        <v>A-Z Eko ateliér s.r.o.</v>
      </c>
      <c r="L54" s="32"/>
    </row>
    <row r="55" spans="2:47" s="1" customFormat="1" ht="15.15" customHeight="1">
      <c r="B55" s="32"/>
      <c r="C55" s="27" t="s">
        <v>31</v>
      </c>
      <c r="F55" s="25" t="str">
        <f>IF(E18="","",E18)</f>
        <v>Vyplň údaj</v>
      </c>
      <c r="I55" s="27" t="s">
        <v>38</v>
      </c>
      <c r="J55" s="30" t="str">
        <f>E24</f>
        <v>Ludmila Votavová</v>
      </c>
      <c r="L55" s="32"/>
    </row>
    <row r="56" spans="2:47" s="1" customFormat="1" ht="10.35" customHeight="1">
      <c r="B56" s="32"/>
      <c r="L56" s="32"/>
    </row>
    <row r="57" spans="2:47" s="1" customFormat="1" ht="29.25" customHeight="1">
      <c r="B57" s="32"/>
      <c r="C57" s="96" t="s">
        <v>95</v>
      </c>
      <c r="D57" s="90"/>
      <c r="E57" s="90"/>
      <c r="F57" s="90"/>
      <c r="G57" s="90"/>
      <c r="H57" s="90"/>
      <c r="I57" s="90"/>
      <c r="J57" s="97" t="s">
        <v>96</v>
      </c>
      <c r="K57" s="90"/>
      <c r="L57" s="32"/>
    </row>
    <row r="58" spans="2:47" s="1" customFormat="1" ht="10.35" customHeight="1">
      <c r="B58" s="32"/>
      <c r="L58" s="32"/>
    </row>
    <row r="59" spans="2:47" s="1" customFormat="1" ht="22.95" customHeight="1">
      <c r="B59" s="32"/>
      <c r="C59" s="98" t="s">
        <v>73</v>
      </c>
      <c r="J59" s="63">
        <f>J85</f>
        <v>0</v>
      </c>
      <c r="L59" s="32"/>
      <c r="AU59" s="17" t="s">
        <v>97</v>
      </c>
    </row>
    <row r="60" spans="2:47" s="8" customFormat="1" ht="24.9" customHeight="1">
      <c r="B60" s="99"/>
      <c r="D60" s="100" t="s">
        <v>4811</v>
      </c>
      <c r="E60" s="101"/>
      <c r="F60" s="101"/>
      <c r="G60" s="101"/>
      <c r="H60" s="101"/>
      <c r="I60" s="101"/>
      <c r="J60" s="102">
        <f>J86</f>
        <v>0</v>
      </c>
      <c r="L60" s="99"/>
    </row>
    <row r="61" spans="2:47" s="9" customFormat="1" ht="19.95" customHeight="1">
      <c r="B61" s="103"/>
      <c r="D61" s="104" t="s">
        <v>4812</v>
      </c>
      <c r="E61" s="105"/>
      <c r="F61" s="105"/>
      <c r="G61" s="105"/>
      <c r="H61" s="105"/>
      <c r="I61" s="105"/>
      <c r="J61" s="106">
        <f>J87</f>
        <v>0</v>
      </c>
      <c r="L61" s="103"/>
    </row>
    <row r="62" spans="2:47" s="9" customFormat="1" ht="19.95" customHeight="1">
      <c r="B62" s="103"/>
      <c r="D62" s="104" t="s">
        <v>4813</v>
      </c>
      <c r="E62" s="105"/>
      <c r="F62" s="105"/>
      <c r="G62" s="105"/>
      <c r="H62" s="105"/>
      <c r="I62" s="105"/>
      <c r="J62" s="106">
        <f>J103</f>
        <v>0</v>
      </c>
      <c r="L62" s="103"/>
    </row>
    <row r="63" spans="2:47" s="9" customFormat="1" ht="19.95" customHeight="1">
      <c r="B63" s="103"/>
      <c r="D63" s="104" t="s">
        <v>4814</v>
      </c>
      <c r="E63" s="105"/>
      <c r="F63" s="105"/>
      <c r="G63" s="105"/>
      <c r="H63" s="105"/>
      <c r="I63" s="105"/>
      <c r="J63" s="106">
        <f>J110</f>
        <v>0</v>
      </c>
      <c r="L63" s="103"/>
    </row>
    <row r="64" spans="2:47" s="9" customFormat="1" ht="19.95" customHeight="1">
      <c r="B64" s="103"/>
      <c r="D64" s="104" t="s">
        <v>4815</v>
      </c>
      <c r="E64" s="105"/>
      <c r="F64" s="105"/>
      <c r="G64" s="105"/>
      <c r="H64" s="105"/>
      <c r="I64" s="105"/>
      <c r="J64" s="106">
        <f>J113</f>
        <v>0</v>
      </c>
      <c r="L64" s="103"/>
    </row>
    <row r="65" spans="2:12" s="9" customFormat="1" ht="19.95" customHeight="1">
      <c r="B65" s="103"/>
      <c r="D65" s="104" t="s">
        <v>4816</v>
      </c>
      <c r="E65" s="105"/>
      <c r="F65" s="105"/>
      <c r="G65" s="105"/>
      <c r="H65" s="105"/>
      <c r="I65" s="105"/>
      <c r="J65" s="106">
        <f>J121</f>
        <v>0</v>
      </c>
      <c r="L65" s="103"/>
    </row>
    <row r="66" spans="2:12" s="1" customFormat="1" ht="21.75" customHeight="1">
      <c r="B66" s="32"/>
      <c r="L66" s="32"/>
    </row>
    <row r="67" spans="2:12" s="1" customFormat="1" ht="6.9" customHeight="1">
      <c r="B67" s="41"/>
      <c r="C67" s="42"/>
      <c r="D67" s="42"/>
      <c r="E67" s="42"/>
      <c r="F67" s="42"/>
      <c r="G67" s="42"/>
      <c r="H67" s="42"/>
      <c r="I67" s="42"/>
      <c r="J67" s="42"/>
      <c r="K67" s="42"/>
      <c r="L67" s="32"/>
    </row>
    <row r="71" spans="2:12" s="1" customFormat="1" ht="6.9" customHeight="1">
      <c r="B71" s="43"/>
      <c r="C71" s="44"/>
      <c r="D71" s="44"/>
      <c r="E71" s="44"/>
      <c r="F71" s="44"/>
      <c r="G71" s="44"/>
      <c r="H71" s="44"/>
      <c r="I71" s="44"/>
      <c r="J71" s="44"/>
      <c r="K71" s="44"/>
      <c r="L71" s="32"/>
    </row>
    <row r="72" spans="2:12" s="1" customFormat="1" ht="24.9" customHeight="1">
      <c r="B72" s="32"/>
      <c r="C72" s="21" t="s">
        <v>150</v>
      </c>
      <c r="L72" s="32"/>
    </row>
    <row r="73" spans="2:12" s="1" customFormat="1" ht="6.9" customHeight="1">
      <c r="B73" s="32"/>
      <c r="L73" s="32"/>
    </row>
    <row r="74" spans="2:12" s="1" customFormat="1" ht="12" customHeight="1">
      <c r="B74" s="32"/>
      <c r="C74" s="27" t="s">
        <v>16</v>
      </c>
      <c r="L74" s="32"/>
    </row>
    <row r="75" spans="2:12" s="1" customFormat="1" ht="26.25" customHeight="1">
      <c r="B75" s="32"/>
      <c r="E75" s="745" t="str">
        <f>E7</f>
        <v>Modernizace a rozšíření balneo provozu lázeňský dům AURORA - I.Etapa - Rozšíření slatinných koupelí</v>
      </c>
      <c r="F75" s="746"/>
      <c r="G75" s="746"/>
      <c r="H75" s="746"/>
      <c r="L75" s="32"/>
    </row>
    <row r="76" spans="2:12" s="1" customFormat="1" ht="12" customHeight="1">
      <c r="B76" s="32"/>
      <c r="C76" s="27" t="s">
        <v>92</v>
      </c>
      <c r="L76" s="32"/>
    </row>
    <row r="77" spans="2:12" s="1" customFormat="1" ht="16.5" customHeight="1">
      <c r="B77" s="32"/>
      <c r="E77" s="731" t="str">
        <f>E9</f>
        <v>03 - VRN</v>
      </c>
      <c r="F77" s="744"/>
      <c r="G77" s="744"/>
      <c r="H77" s="744"/>
      <c r="L77" s="32"/>
    </row>
    <row r="78" spans="2:12" s="1" customFormat="1" ht="6.9" customHeight="1">
      <c r="B78" s="32"/>
      <c r="L78" s="32"/>
    </row>
    <row r="79" spans="2:12" s="1" customFormat="1" ht="12" customHeight="1">
      <c r="B79" s="32"/>
      <c r="C79" s="27" t="s">
        <v>22</v>
      </c>
      <c r="F79" s="25" t="str">
        <f>F12</f>
        <v>Lázeňská 1001</v>
      </c>
      <c r="I79" s="27" t="s">
        <v>23</v>
      </c>
      <c r="J79" s="49" t="str">
        <f>IF(J12="","",J12)</f>
        <v>14. 7. 2025</v>
      </c>
      <c r="L79" s="32"/>
    </row>
    <row r="80" spans="2:12" s="1" customFormat="1" ht="6.9" customHeight="1">
      <c r="B80" s="32"/>
      <c r="L80" s="32"/>
    </row>
    <row r="81" spans="2:65" s="1" customFormat="1" ht="15.15" customHeight="1">
      <c r="B81" s="32"/>
      <c r="C81" s="27" t="s">
        <v>25</v>
      </c>
      <c r="F81" s="25" t="str">
        <f>E15</f>
        <v>Slatinné lázně Třeboň s.r.o.</v>
      </c>
      <c r="I81" s="27" t="s">
        <v>33</v>
      </c>
      <c r="J81" s="30" t="str">
        <f>E21</f>
        <v>A-Z Eko ateliér s.r.o.</v>
      </c>
      <c r="L81" s="32"/>
    </row>
    <row r="82" spans="2:65" s="1" customFormat="1" ht="15.15" customHeight="1">
      <c r="B82" s="32"/>
      <c r="C82" s="27" t="s">
        <v>31</v>
      </c>
      <c r="F82" s="25" t="str">
        <f>IF(E18="","",E18)</f>
        <v>Vyplň údaj</v>
      </c>
      <c r="I82" s="27" t="s">
        <v>38</v>
      </c>
      <c r="J82" s="30" t="str">
        <f>E24</f>
        <v>Ludmila Votavová</v>
      </c>
      <c r="L82" s="32"/>
    </row>
    <row r="83" spans="2:65" s="1" customFormat="1" ht="10.35" customHeight="1">
      <c r="B83" s="32"/>
      <c r="L83" s="32"/>
    </row>
    <row r="84" spans="2:65" s="10" customFormat="1" ht="29.25" customHeight="1">
      <c r="B84" s="107"/>
      <c r="C84" s="108" t="s">
        <v>151</v>
      </c>
      <c r="D84" s="109" t="s">
        <v>60</v>
      </c>
      <c r="E84" s="109" t="s">
        <v>56</v>
      </c>
      <c r="F84" s="109" t="s">
        <v>57</v>
      </c>
      <c r="G84" s="109" t="s">
        <v>152</v>
      </c>
      <c r="H84" s="109" t="s">
        <v>153</v>
      </c>
      <c r="I84" s="109" t="s">
        <v>154</v>
      </c>
      <c r="J84" s="109" t="s">
        <v>96</v>
      </c>
      <c r="K84" s="110" t="s">
        <v>155</v>
      </c>
      <c r="L84" s="107"/>
      <c r="M84" s="56" t="s">
        <v>19</v>
      </c>
      <c r="N84" s="57" t="s">
        <v>45</v>
      </c>
      <c r="O84" s="57" t="s">
        <v>156</v>
      </c>
      <c r="P84" s="57" t="s">
        <v>157</v>
      </c>
      <c r="Q84" s="57" t="s">
        <v>158</v>
      </c>
      <c r="R84" s="57" t="s">
        <v>159</v>
      </c>
      <c r="S84" s="57" t="s">
        <v>160</v>
      </c>
      <c r="T84" s="58" t="s">
        <v>161</v>
      </c>
    </row>
    <row r="85" spans="2:65" s="1" customFormat="1" ht="22.95" customHeight="1">
      <c r="B85" s="32"/>
      <c r="C85" s="61" t="s">
        <v>162</v>
      </c>
      <c r="J85" s="111">
        <f>BK85</f>
        <v>0</v>
      </c>
      <c r="L85" s="32"/>
      <c r="M85" s="59"/>
      <c r="N85" s="50"/>
      <c r="O85" s="50"/>
      <c r="P85" s="112">
        <f>P86</f>
        <v>0</v>
      </c>
      <c r="Q85" s="50"/>
      <c r="R85" s="112">
        <f>R86</f>
        <v>0</v>
      </c>
      <c r="S85" s="50"/>
      <c r="T85" s="113">
        <f>T86</f>
        <v>0</v>
      </c>
      <c r="AT85" s="17" t="s">
        <v>74</v>
      </c>
      <c r="AU85" s="17" t="s">
        <v>97</v>
      </c>
      <c r="BK85" s="114">
        <f>BK86</f>
        <v>0</v>
      </c>
    </row>
    <row r="86" spans="2:65" s="11" customFormat="1" ht="25.95" customHeight="1">
      <c r="B86" s="115"/>
      <c r="D86" s="116" t="s">
        <v>74</v>
      </c>
      <c r="E86" s="117" t="s">
        <v>89</v>
      </c>
      <c r="F86" s="117" t="s">
        <v>4817</v>
      </c>
      <c r="I86" s="118"/>
      <c r="J86" s="119">
        <f>BK86</f>
        <v>0</v>
      </c>
      <c r="L86" s="115"/>
      <c r="M86" s="120"/>
      <c r="P86" s="121">
        <f>P87+P103+P110+P113+P121</f>
        <v>0</v>
      </c>
      <c r="R86" s="121">
        <f>R87+R103+R110+R113+R121</f>
        <v>0</v>
      </c>
      <c r="T86" s="122">
        <f>T87+T103+T110+T113+T121</f>
        <v>0</v>
      </c>
      <c r="AR86" s="116" t="s">
        <v>200</v>
      </c>
      <c r="AT86" s="123" t="s">
        <v>74</v>
      </c>
      <c r="AU86" s="123" t="s">
        <v>75</v>
      </c>
      <c r="AY86" s="116" t="s">
        <v>165</v>
      </c>
      <c r="BK86" s="124">
        <f>BK87+BK103+BK110+BK113+BK121</f>
        <v>0</v>
      </c>
    </row>
    <row r="87" spans="2:65" s="11" customFormat="1" ht="22.95" customHeight="1">
      <c r="B87" s="115"/>
      <c r="D87" s="116" t="s">
        <v>74</v>
      </c>
      <c r="E87" s="125" t="s">
        <v>4818</v>
      </c>
      <c r="F87" s="125" t="s">
        <v>4819</v>
      </c>
      <c r="I87" s="118"/>
      <c r="J87" s="126">
        <f>BK87</f>
        <v>0</v>
      </c>
      <c r="L87" s="115"/>
      <c r="M87" s="120"/>
      <c r="P87" s="121">
        <f>SUM(P88:P102)</f>
        <v>0</v>
      </c>
      <c r="R87" s="121">
        <f>SUM(R88:R102)</f>
        <v>0</v>
      </c>
      <c r="T87" s="122">
        <f>SUM(T88:T102)</f>
        <v>0</v>
      </c>
      <c r="AR87" s="116" t="s">
        <v>200</v>
      </c>
      <c r="AT87" s="123" t="s">
        <v>74</v>
      </c>
      <c r="AU87" s="123" t="s">
        <v>14</v>
      </c>
      <c r="AY87" s="116" t="s">
        <v>165</v>
      </c>
      <c r="BK87" s="124">
        <f>SUM(BK88:BK102)</f>
        <v>0</v>
      </c>
    </row>
    <row r="88" spans="2:65" s="1" customFormat="1" ht="16.5" customHeight="1">
      <c r="B88" s="32"/>
      <c r="C88" s="127" t="s">
        <v>14</v>
      </c>
      <c r="D88" s="127" t="s">
        <v>167</v>
      </c>
      <c r="E88" s="128" t="s">
        <v>4820</v>
      </c>
      <c r="F88" s="129" t="s">
        <v>4821</v>
      </c>
      <c r="G88" s="130" t="s">
        <v>2812</v>
      </c>
      <c r="H88" s="176"/>
      <c r="I88" s="132"/>
      <c r="J88" s="133">
        <f>ROUND(I88*H88,2)</f>
        <v>0</v>
      </c>
      <c r="K88" s="129" t="s">
        <v>171</v>
      </c>
      <c r="L88" s="32"/>
      <c r="M88" s="134" t="s">
        <v>19</v>
      </c>
      <c r="N88" s="135" t="s">
        <v>46</v>
      </c>
      <c r="P88" s="136">
        <f>O88*H88</f>
        <v>0</v>
      </c>
      <c r="Q88" s="136">
        <v>0</v>
      </c>
      <c r="R88" s="136">
        <f>Q88*H88</f>
        <v>0</v>
      </c>
      <c r="S88" s="136">
        <v>0</v>
      </c>
      <c r="T88" s="137">
        <f>S88*H88</f>
        <v>0</v>
      </c>
      <c r="AR88" s="138" t="s">
        <v>4822</v>
      </c>
      <c r="AT88" s="138" t="s">
        <v>167</v>
      </c>
      <c r="AU88" s="138" t="s">
        <v>84</v>
      </c>
      <c r="AY88" s="17" t="s">
        <v>165</v>
      </c>
      <c r="BE88" s="139">
        <f>IF(N88="základní",J88,0)</f>
        <v>0</v>
      </c>
      <c r="BF88" s="139">
        <f>IF(N88="snížená",J88,0)</f>
        <v>0</v>
      </c>
      <c r="BG88" s="139">
        <f>IF(N88="zákl. přenesená",J88,0)</f>
        <v>0</v>
      </c>
      <c r="BH88" s="139">
        <f>IF(N88="sníž. přenesená",J88,0)</f>
        <v>0</v>
      </c>
      <c r="BI88" s="139">
        <f>IF(N88="nulová",J88,0)</f>
        <v>0</v>
      </c>
      <c r="BJ88" s="17" t="s">
        <v>14</v>
      </c>
      <c r="BK88" s="139">
        <f>ROUND(I88*H88,2)</f>
        <v>0</v>
      </c>
      <c r="BL88" s="17" t="s">
        <v>4822</v>
      </c>
      <c r="BM88" s="138" t="s">
        <v>4823</v>
      </c>
    </row>
    <row r="89" spans="2:65" s="1" customFormat="1">
      <c r="B89" s="32"/>
      <c r="D89" s="140" t="s">
        <v>174</v>
      </c>
      <c r="F89" s="141" t="s">
        <v>4824</v>
      </c>
      <c r="I89" s="142"/>
      <c r="L89" s="32"/>
      <c r="M89" s="143"/>
      <c r="T89" s="53"/>
      <c r="AT89" s="17" t="s">
        <v>174</v>
      </c>
      <c r="AU89" s="17" t="s">
        <v>84</v>
      </c>
    </row>
    <row r="90" spans="2:65" s="12" customFormat="1">
      <c r="B90" s="144"/>
      <c r="D90" s="145" t="s">
        <v>176</v>
      </c>
      <c r="E90" s="146" t="s">
        <v>19</v>
      </c>
      <c r="F90" s="147" t="s">
        <v>4825</v>
      </c>
      <c r="H90" s="146" t="s">
        <v>19</v>
      </c>
      <c r="I90" s="148"/>
      <c r="L90" s="144"/>
      <c r="M90" s="149"/>
      <c r="T90" s="150"/>
      <c r="AT90" s="146" t="s">
        <v>176</v>
      </c>
      <c r="AU90" s="146" t="s">
        <v>84</v>
      </c>
      <c r="AV90" s="12" t="s">
        <v>14</v>
      </c>
      <c r="AW90" s="12" t="s">
        <v>37</v>
      </c>
      <c r="AX90" s="12" t="s">
        <v>75</v>
      </c>
      <c r="AY90" s="146" t="s">
        <v>165</v>
      </c>
    </row>
    <row r="91" spans="2:65" s="13" customFormat="1">
      <c r="B91" s="151"/>
      <c r="D91" s="145" t="s">
        <v>176</v>
      </c>
      <c r="E91" s="152" t="s">
        <v>19</v>
      </c>
      <c r="F91" s="153" t="s">
        <v>4682</v>
      </c>
      <c r="H91" s="154">
        <v>0.1</v>
      </c>
      <c r="I91" s="155"/>
      <c r="L91" s="151"/>
      <c r="M91" s="156"/>
      <c r="T91" s="157"/>
      <c r="AT91" s="152" t="s">
        <v>176</v>
      </c>
      <c r="AU91" s="152" t="s">
        <v>84</v>
      </c>
      <c r="AV91" s="13" t="s">
        <v>84</v>
      </c>
      <c r="AW91" s="13" t="s">
        <v>37</v>
      </c>
      <c r="AX91" s="13" t="s">
        <v>75</v>
      </c>
      <c r="AY91" s="152" t="s">
        <v>165</v>
      </c>
    </row>
    <row r="92" spans="2:65" s="14" customFormat="1">
      <c r="B92" s="158"/>
      <c r="D92" s="145" t="s">
        <v>176</v>
      </c>
      <c r="E92" s="159" t="s">
        <v>19</v>
      </c>
      <c r="F92" s="160" t="s">
        <v>179</v>
      </c>
      <c r="H92" s="161">
        <v>0.1</v>
      </c>
      <c r="I92" s="162"/>
      <c r="L92" s="158"/>
      <c r="M92" s="163"/>
      <c r="T92" s="164"/>
      <c r="AT92" s="159" t="s">
        <v>176</v>
      </c>
      <c r="AU92" s="159" t="s">
        <v>84</v>
      </c>
      <c r="AV92" s="14" t="s">
        <v>172</v>
      </c>
      <c r="AW92" s="14" t="s">
        <v>37</v>
      </c>
      <c r="AX92" s="14" t="s">
        <v>14</v>
      </c>
      <c r="AY92" s="159" t="s">
        <v>165</v>
      </c>
    </row>
    <row r="93" spans="2:65" s="1" customFormat="1" ht="16.5" customHeight="1">
      <c r="B93" s="32"/>
      <c r="C93" s="127" t="s">
        <v>84</v>
      </c>
      <c r="D93" s="127" t="s">
        <v>167</v>
      </c>
      <c r="E93" s="128" t="s">
        <v>4826</v>
      </c>
      <c r="F93" s="129" t="s">
        <v>4827</v>
      </c>
      <c r="G93" s="130" t="s">
        <v>2812</v>
      </c>
      <c r="H93" s="176"/>
      <c r="I93" s="132"/>
      <c r="J93" s="133">
        <f>ROUND(I93*H93,2)</f>
        <v>0</v>
      </c>
      <c r="K93" s="129" t="s">
        <v>171</v>
      </c>
      <c r="L93" s="32"/>
      <c r="M93" s="134" t="s">
        <v>19</v>
      </c>
      <c r="N93" s="135" t="s">
        <v>46</v>
      </c>
      <c r="P93" s="136">
        <f>O93*H93</f>
        <v>0</v>
      </c>
      <c r="Q93" s="136">
        <v>0</v>
      </c>
      <c r="R93" s="136">
        <f>Q93*H93</f>
        <v>0</v>
      </c>
      <c r="S93" s="136">
        <v>0</v>
      </c>
      <c r="T93" s="137">
        <f>S93*H93</f>
        <v>0</v>
      </c>
      <c r="AR93" s="138" t="s">
        <v>4822</v>
      </c>
      <c r="AT93" s="138" t="s">
        <v>167</v>
      </c>
      <c r="AU93" s="138" t="s">
        <v>84</v>
      </c>
      <c r="AY93" s="17" t="s">
        <v>165</v>
      </c>
      <c r="BE93" s="139">
        <f>IF(N93="základní",J93,0)</f>
        <v>0</v>
      </c>
      <c r="BF93" s="139">
        <f>IF(N93="snížená",J93,0)</f>
        <v>0</v>
      </c>
      <c r="BG93" s="139">
        <f>IF(N93="zákl. přenesená",J93,0)</f>
        <v>0</v>
      </c>
      <c r="BH93" s="139">
        <f>IF(N93="sníž. přenesená",J93,0)</f>
        <v>0</v>
      </c>
      <c r="BI93" s="139">
        <f>IF(N93="nulová",J93,0)</f>
        <v>0</v>
      </c>
      <c r="BJ93" s="17" t="s">
        <v>14</v>
      </c>
      <c r="BK93" s="139">
        <f>ROUND(I93*H93,2)</f>
        <v>0</v>
      </c>
      <c r="BL93" s="17" t="s">
        <v>4822</v>
      </c>
      <c r="BM93" s="138" t="s">
        <v>4828</v>
      </c>
    </row>
    <row r="94" spans="2:65" s="1" customFormat="1">
      <c r="B94" s="32"/>
      <c r="D94" s="140" t="s">
        <v>174</v>
      </c>
      <c r="F94" s="141" t="s">
        <v>4829</v>
      </c>
      <c r="I94" s="142"/>
      <c r="L94" s="32"/>
      <c r="M94" s="143"/>
      <c r="T94" s="53"/>
      <c r="AT94" s="17" t="s">
        <v>174</v>
      </c>
      <c r="AU94" s="17" t="s">
        <v>84</v>
      </c>
    </row>
    <row r="95" spans="2:65" s="13" customFormat="1">
      <c r="B95" s="151"/>
      <c r="D95" s="145" t="s">
        <v>176</v>
      </c>
      <c r="E95" s="152" t="s">
        <v>19</v>
      </c>
      <c r="F95" s="153" t="s">
        <v>4830</v>
      </c>
      <c r="H95" s="154">
        <v>0.05</v>
      </c>
      <c r="I95" s="155"/>
      <c r="L95" s="151"/>
      <c r="M95" s="156"/>
      <c r="T95" s="157"/>
      <c r="AT95" s="152" t="s">
        <v>176</v>
      </c>
      <c r="AU95" s="152" t="s">
        <v>84</v>
      </c>
      <c r="AV95" s="13" t="s">
        <v>84</v>
      </c>
      <c r="AW95" s="13" t="s">
        <v>37</v>
      </c>
      <c r="AX95" s="13" t="s">
        <v>75</v>
      </c>
      <c r="AY95" s="152" t="s">
        <v>165</v>
      </c>
    </row>
    <row r="96" spans="2:65" s="14" customFormat="1">
      <c r="B96" s="158"/>
      <c r="D96" s="145" t="s">
        <v>176</v>
      </c>
      <c r="E96" s="159" t="s">
        <v>19</v>
      </c>
      <c r="F96" s="160" t="s">
        <v>179</v>
      </c>
      <c r="H96" s="161">
        <v>0.05</v>
      </c>
      <c r="I96" s="162"/>
      <c r="L96" s="158"/>
      <c r="M96" s="163"/>
      <c r="T96" s="164"/>
      <c r="AT96" s="159" t="s">
        <v>176</v>
      </c>
      <c r="AU96" s="159" t="s">
        <v>84</v>
      </c>
      <c r="AV96" s="14" t="s">
        <v>172</v>
      </c>
      <c r="AW96" s="14" t="s">
        <v>37</v>
      </c>
      <c r="AX96" s="14" t="s">
        <v>14</v>
      </c>
      <c r="AY96" s="159" t="s">
        <v>165</v>
      </c>
    </row>
    <row r="97" spans="2:65" s="1" customFormat="1" ht="16.5" customHeight="1">
      <c r="B97" s="32"/>
      <c r="C97" s="127" t="s">
        <v>187</v>
      </c>
      <c r="D97" s="127" t="s">
        <v>167</v>
      </c>
      <c r="E97" s="128" t="s">
        <v>4831</v>
      </c>
      <c r="F97" s="129" t="s">
        <v>4832</v>
      </c>
      <c r="G97" s="130" t="s">
        <v>2812</v>
      </c>
      <c r="H97" s="176"/>
      <c r="I97" s="132"/>
      <c r="J97" s="133">
        <f>ROUND(I97*H97,2)</f>
        <v>0</v>
      </c>
      <c r="K97" s="129" t="s">
        <v>171</v>
      </c>
      <c r="L97" s="32"/>
      <c r="M97" s="134" t="s">
        <v>19</v>
      </c>
      <c r="N97" s="135" t="s">
        <v>46</v>
      </c>
      <c r="P97" s="136">
        <f>O97*H97</f>
        <v>0</v>
      </c>
      <c r="Q97" s="136">
        <v>0</v>
      </c>
      <c r="R97" s="136">
        <f>Q97*H97</f>
        <v>0</v>
      </c>
      <c r="S97" s="136">
        <v>0</v>
      </c>
      <c r="T97" s="137">
        <f>S97*H97</f>
        <v>0</v>
      </c>
      <c r="AR97" s="138" t="s">
        <v>4822</v>
      </c>
      <c r="AT97" s="138" t="s">
        <v>167</v>
      </c>
      <c r="AU97" s="138" t="s">
        <v>84</v>
      </c>
      <c r="AY97" s="17" t="s">
        <v>165</v>
      </c>
      <c r="BE97" s="139">
        <f>IF(N97="základní",J97,0)</f>
        <v>0</v>
      </c>
      <c r="BF97" s="139">
        <f>IF(N97="snížená",J97,0)</f>
        <v>0</v>
      </c>
      <c r="BG97" s="139">
        <f>IF(N97="zákl. přenesená",J97,0)</f>
        <v>0</v>
      </c>
      <c r="BH97" s="139">
        <f>IF(N97="sníž. přenesená",J97,0)</f>
        <v>0</v>
      </c>
      <c r="BI97" s="139">
        <f>IF(N97="nulová",J97,0)</f>
        <v>0</v>
      </c>
      <c r="BJ97" s="17" t="s">
        <v>14</v>
      </c>
      <c r="BK97" s="139">
        <f>ROUND(I97*H97,2)</f>
        <v>0</v>
      </c>
      <c r="BL97" s="17" t="s">
        <v>4822</v>
      </c>
      <c r="BM97" s="138" t="s">
        <v>4833</v>
      </c>
    </row>
    <row r="98" spans="2:65" s="1" customFormat="1">
      <c r="B98" s="32"/>
      <c r="D98" s="140" t="s">
        <v>174</v>
      </c>
      <c r="F98" s="141" t="s">
        <v>4834</v>
      </c>
      <c r="I98" s="142"/>
      <c r="L98" s="32"/>
      <c r="M98" s="143"/>
      <c r="T98" s="53"/>
      <c r="AT98" s="17" t="s">
        <v>174</v>
      </c>
      <c r="AU98" s="17" t="s">
        <v>84</v>
      </c>
    </row>
    <row r="99" spans="2:65" s="13" customFormat="1">
      <c r="B99" s="151"/>
      <c r="D99" s="145" t="s">
        <v>176</v>
      </c>
      <c r="E99" s="152" t="s">
        <v>19</v>
      </c>
      <c r="F99" s="153" t="s">
        <v>4835</v>
      </c>
      <c r="H99" s="154">
        <v>0.08</v>
      </c>
      <c r="I99" s="155"/>
      <c r="L99" s="151"/>
      <c r="M99" s="156"/>
      <c r="T99" s="157"/>
      <c r="AT99" s="152" t="s">
        <v>176</v>
      </c>
      <c r="AU99" s="152" t="s">
        <v>84</v>
      </c>
      <c r="AV99" s="13" t="s">
        <v>84</v>
      </c>
      <c r="AW99" s="13" t="s">
        <v>37</v>
      </c>
      <c r="AX99" s="13" t="s">
        <v>75</v>
      </c>
      <c r="AY99" s="152" t="s">
        <v>165</v>
      </c>
    </row>
    <row r="100" spans="2:65" s="14" customFormat="1">
      <c r="B100" s="158"/>
      <c r="D100" s="145" t="s">
        <v>176</v>
      </c>
      <c r="E100" s="159" t="s">
        <v>19</v>
      </c>
      <c r="F100" s="160" t="s">
        <v>179</v>
      </c>
      <c r="H100" s="161">
        <v>0.08</v>
      </c>
      <c r="I100" s="162"/>
      <c r="L100" s="158"/>
      <c r="M100" s="163"/>
      <c r="T100" s="164"/>
      <c r="AT100" s="159" t="s">
        <v>176</v>
      </c>
      <c r="AU100" s="159" t="s">
        <v>84</v>
      </c>
      <c r="AV100" s="14" t="s">
        <v>172</v>
      </c>
      <c r="AW100" s="14" t="s">
        <v>37</v>
      </c>
      <c r="AX100" s="14" t="s">
        <v>14</v>
      </c>
      <c r="AY100" s="159" t="s">
        <v>165</v>
      </c>
    </row>
    <row r="101" spans="2:65" s="1" customFormat="1" ht="16.5" customHeight="1">
      <c r="B101" s="32"/>
      <c r="C101" s="127" t="s">
        <v>172</v>
      </c>
      <c r="D101" s="127" t="s">
        <v>167</v>
      </c>
      <c r="E101" s="128" t="s">
        <v>4836</v>
      </c>
      <c r="F101" s="129" t="s">
        <v>4837</v>
      </c>
      <c r="G101" s="130" t="s">
        <v>2812</v>
      </c>
      <c r="H101" s="176"/>
      <c r="I101" s="132"/>
      <c r="J101" s="133">
        <f>ROUND(I101*H101,2)</f>
        <v>0</v>
      </c>
      <c r="K101" s="129" t="s">
        <v>171</v>
      </c>
      <c r="L101" s="32"/>
      <c r="M101" s="134" t="s">
        <v>19</v>
      </c>
      <c r="N101" s="135" t="s">
        <v>46</v>
      </c>
      <c r="P101" s="136">
        <f>O101*H101</f>
        <v>0</v>
      </c>
      <c r="Q101" s="136">
        <v>0</v>
      </c>
      <c r="R101" s="136">
        <f>Q101*H101</f>
        <v>0</v>
      </c>
      <c r="S101" s="136">
        <v>0</v>
      </c>
      <c r="T101" s="137">
        <f>S101*H101</f>
        <v>0</v>
      </c>
      <c r="AR101" s="138" t="s">
        <v>4822</v>
      </c>
      <c r="AT101" s="138" t="s">
        <v>167</v>
      </c>
      <c r="AU101" s="138" t="s">
        <v>84</v>
      </c>
      <c r="AY101" s="17" t="s">
        <v>165</v>
      </c>
      <c r="BE101" s="139">
        <f>IF(N101="základní",J101,0)</f>
        <v>0</v>
      </c>
      <c r="BF101" s="139">
        <f>IF(N101="snížená",J101,0)</f>
        <v>0</v>
      </c>
      <c r="BG101" s="139">
        <f>IF(N101="zákl. přenesená",J101,0)</f>
        <v>0</v>
      </c>
      <c r="BH101" s="139">
        <f>IF(N101="sníž. přenesená",J101,0)</f>
        <v>0</v>
      </c>
      <c r="BI101" s="139">
        <f>IF(N101="nulová",J101,0)</f>
        <v>0</v>
      </c>
      <c r="BJ101" s="17" t="s">
        <v>14</v>
      </c>
      <c r="BK101" s="139">
        <f>ROUND(I101*H101,2)</f>
        <v>0</v>
      </c>
      <c r="BL101" s="17" t="s">
        <v>4822</v>
      </c>
      <c r="BM101" s="138" t="s">
        <v>4838</v>
      </c>
    </row>
    <row r="102" spans="2:65" s="1" customFormat="1">
      <c r="B102" s="32"/>
      <c r="D102" s="140" t="s">
        <v>174</v>
      </c>
      <c r="F102" s="141" t="s">
        <v>4839</v>
      </c>
      <c r="I102" s="142"/>
      <c r="L102" s="32"/>
      <c r="M102" s="143"/>
      <c r="T102" s="53"/>
      <c r="AT102" s="17" t="s">
        <v>174</v>
      </c>
      <c r="AU102" s="17" t="s">
        <v>84</v>
      </c>
    </row>
    <row r="103" spans="2:65" s="11" customFormat="1" ht="22.95" customHeight="1">
      <c r="B103" s="115"/>
      <c r="D103" s="116" t="s">
        <v>74</v>
      </c>
      <c r="E103" s="125" t="s">
        <v>4840</v>
      </c>
      <c r="F103" s="125" t="s">
        <v>4841</v>
      </c>
      <c r="I103" s="118"/>
      <c r="J103" s="126">
        <f>BK103</f>
        <v>0</v>
      </c>
      <c r="L103" s="115"/>
      <c r="M103" s="120"/>
      <c r="P103" s="121">
        <f>SUM(P104:P109)</f>
        <v>0</v>
      </c>
      <c r="R103" s="121">
        <f>SUM(R104:R109)</f>
        <v>0</v>
      </c>
      <c r="T103" s="122">
        <f>SUM(T104:T109)</f>
        <v>0</v>
      </c>
      <c r="AR103" s="116" t="s">
        <v>200</v>
      </c>
      <c r="AT103" s="123" t="s">
        <v>74</v>
      </c>
      <c r="AU103" s="123" t="s">
        <v>14</v>
      </c>
      <c r="AY103" s="116" t="s">
        <v>165</v>
      </c>
      <c r="BK103" s="124">
        <f>SUM(BK104:BK109)</f>
        <v>0</v>
      </c>
    </row>
    <row r="104" spans="2:65" s="1" customFormat="1" ht="21.75" customHeight="1">
      <c r="B104" s="32"/>
      <c r="C104" s="127" t="s">
        <v>200</v>
      </c>
      <c r="D104" s="127" t="s">
        <v>167</v>
      </c>
      <c r="E104" s="128" t="s">
        <v>4842</v>
      </c>
      <c r="F104" s="129" t="s">
        <v>4843</v>
      </c>
      <c r="G104" s="130" t="s">
        <v>2812</v>
      </c>
      <c r="H104" s="176"/>
      <c r="I104" s="132"/>
      <c r="J104" s="133">
        <f>ROUND(I104*H104,2)</f>
        <v>0</v>
      </c>
      <c r="K104" s="129" t="s">
        <v>171</v>
      </c>
      <c r="L104" s="32"/>
      <c r="M104" s="134" t="s">
        <v>19</v>
      </c>
      <c r="N104" s="135" t="s">
        <v>46</v>
      </c>
      <c r="P104" s="136">
        <f>O104*H104</f>
        <v>0</v>
      </c>
      <c r="Q104" s="136">
        <v>0</v>
      </c>
      <c r="R104" s="136">
        <f>Q104*H104</f>
        <v>0</v>
      </c>
      <c r="S104" s="136">
        <v>0</v>
      </c>
      <c r="T104" s="137">
        <f>S104*H104</f>
        <v>0</v>
      </c>
      <c r="AR104" s="138" t="s">
        <v>4822</v>
      </c>
      <c r="AT104" s="138" t="s">
        <v>167</v>
      </c>
      <c r="AU104" s="138" t="s">
        <v>84</v>
      </c>
      <c r="AY104" s="17" t="s">
        <v>165</v>
      </c>
      <c r="BE104" s="139">
        <f>IF(N104="základní",J104,0)</f>
        <v>0</v>
      </c>
      <c r="BF104" s="139">
        <f>IF(N104="snížená",J104,0)</f>
        <v>0</v>
      </c>
      <c r="BG104" s="139">
        <f>IF(N104="zákl. přenesená",J104,0)</f>
        <v>0</v>
      </c>
      <c r="BH104" s="139">
        <f>IF(N104="sníž. přenesená",J104,0)</f>
        <v>0</v>
      </c>
      <c r="BI104" s="139">
        <f>IF(N104="nulová",J104,0)</f>
        <v>0</v>
      </c>
      <c r="BJ104" s="17" t="s">
        <v>14</v>
      </c>
      <c r="BK104" s="139">
        <f>ROUND(I104*H104,2)</f>
        <v>0</v>
      </c>
      <c r="BL104" s="17" t="s">
        <v>4822</v>
      </c>
      <c r="BM104" s="138" t="s">
        <v>4844</v>
      </c>
    </row>
    <row r="105" spans="2:65" s="1" customFormat="1">
      <c r="B105" s="32"/>
      <c r="D105" s="140" t="s">
        <v>174</v>
      </c>
      <c r="F105" s="141" t="s">
        <v>4845</v>
      </c>
      <c r="I105" s="142"/>
      <c r="L105" s="32"/>
      <c r="M105" s="143"/>
      <c r="T105" s="53"/>
      <c r="AT105" s="17" t="s">
        <v>174</v>
      </c>
      <c r="AU105" s="17" t="s">
        <v>84</v>
      </c>
    </row>
    <row r="106" spans="2:65" s="1" customFormat="1" ht="16.5" customHeight="1">
      <c r="B106" s="32"/>
      <c r="C106" s="127" t="s">
        <v>205</v>
      </c>
      <c r="D106" s="127" t="s">
        <v>167</v>
      </c>
      <c r="E106" s="128" t="s">
        <v>4846</v>
      </c>
      <c r="F106" s="129" t="s">
        <v>4847</v>
      </c>
      <c r="G106" s="130" t="s">
        <v>2812</v>
      </c>
      <c r="H106" s="176"/>
      <c r="I106" s="132"/>
      <c r="J106" s="133">
        <f>ROUND(I106*H106,2)</f>
        <v>0</v>
      </c>
      <c r="K106" s="129" t="s">
        <v>171</v>
      </c>
      <c r="L106" s="32"/>
      <c r="M106" s="134" t="s">
        <v>19</v>
      </c>
      <c r="N106" s="135" t="s">
        <v>46</v>
      </c>
      <c r="P106" s="136">
        <f>O106*H106</f>
        <v>0</v>
      </c>
      <c r="Q106" s="136">
        <v>0</v>
      </c>
      <c r="R106" s="136">
        <f>Q106*H106</f>
        <v>0</v>
      </c>
      <c r="S106" s="136">
        <v>0</v>
      </c>
      <c r="T106" s="137">
        <f>S106*H106</f>
        <v>0</v>
      </c>
      <c r="AR106" s="138" t="s">
        <v>4822</v>
      </c>
      <c r="AT106" s="138" t="s">
        <v>167</v>
      </c>
      <c r="AU106" s="138" t="s">
        <v>84</v>
      </c>
      <c r="AY106" s="17" t="s">
        <v>165</v>
      </c>
      <c r="BE106" s="139">
        <f>IF(N106="základní",J106,0)</f>
        <v>0</v>
      </c>
      <c r="BF106" s="139">
        <f>IF(N106="snížená",J106,0)</f>
        <v>0</v>
      </c>
      <c r="BG106" s="139">
        <f>IF(N106="zákl. přenesená",J106,0)</f>
        <v>0</v>
      </c>
      <c r="BH106" s="139">
        <f>IF(N106="sníž. přenesená",J106,0)</f>
        <v>0</v>
      </c>
      <c r="BI106" s="139">
        <f>IF(N106="nulová",J106,0)</f>
        <v>0</v>
      </c>
      <c r="BJ106" s="17" t="s">
        <v>14</v>
      </c>
      <c r="BK106" s="139">
        <f>ROUND(I106*H106,2)</f>
        <v>0</v>
      </c>
      <c r="BL106" s="17" t="s">
        <v>4822</v>
      </c>
      <c r="BM106" s="138" t="s">
        <v>4848</v>
      </c>
    </row>
    <row r="107" spans="2:65" s="1" customFormat="1">
      <c r="B107" s="32"/>
      <c r="D107" s="140" t="s">
        <v>174</v>
      </c>
      <c r="F107" s="141" t="s">
        <v>4849</v>
      </c>
      <c r="I107" s="142"/>
      <c r="L107" s="32"/>
      <c r="M107" s="143"/>
      <c r="T107" s="53"/>
      <c r="AT107" s="17" t="s">
        <v>174</v>
      </c>
      <c r="AU107" s="17" t="s">
        <v>84</v>
      </c>
    </row>
    <row r="108" spans="2:65" s="1" customFormat="1" ht="16.5" customHeight="1">
      <c r="B108" s="32"/>
      <c r="C108" s="127" t="s">
        <v>210</v>
      </c>
      <c r="D108" s="127" t="s">
        <v>167</v>
      </c>
      <c r="E108" s="128" t="s">
        <v>4850</v>
      </c>
      <c r="F108" s="129" t="s">
        <v>4851</v>
      </c>
      <c r="G108" s="130" t="s">
        <v>2812</v>
      </c>
      <c r="H108" s="176"/>
      <c r="I108" s="132"/>
      <c r="J108" s="133">
        <f>ROUND(I108*H108,2)</f>
        <v>0</v>
      </c>
      <c r="K108" s="129" t="s">
        <v>171</v>
      </c>
      <c r="L108" s="32"/>
      <c r="M108" s="134" t="s">
        <v>19</v>
      </c>
      <c r="N108" s="135" t="s">
        <v>46</v>
      </c>
      <c r="P108" s="136">
        <f>O108*H108</f>
        <v>0</v>
      </c>
      <c r="Q108" s="136">
        <v>0</v>
      </c>
      <c r="R108" s="136">
        <f>Q108*H108</f>
        <v>0</v>
      </c>
      <c r="S108" s="136">
        <v>0</v>
      </c>
      <c r="T108" s="137">
        <f>S108*H108</f>
        <v>0</v>
      </c>
      <c r="AR108" s="138" t="s">
        <v>4822</v>
      </c>
      <c r="AT108" s="138" t="s">
        <v>167</v>
      </c>
      <c r="AU108" s="138" t="s">
        <v>84</v>
      </c>
      <c r="AY108" s="17" t="s">
        <v>165</v>
      </c>
      <c r="BE108" s="139">
        <f>IF(N108="základní",J108,0)</f>
        <v>0</v>
      </c>
      <c r="BF108" s="139">
        <f>IF(N108="snížená",J108,0)</f>
        <v>0</v>
      </c>
      <c r="BG108" s="139">
        <f>IF(N108="zákl. přenesená",J108,0)</f>
        <v>0</v>
      </c>
      <c r="BH108" s="139">
        <f>IF(N108="sníž. přenesená",J108,0)</f>
        <v>0</v>
      </c>
      <c r="BI108" s="139">
        <f>IF(N108="nulová",J108,0)</f>
        <v>0</v>
      </c>
      <c r="BJ108" s="17" t="s">
        <v>14</v>
      </c>
      <c r="BK108" s="139">
        <f>ROUND(I108*H108,2)</f>
        <v>0</v>
      </c>
      <c r="BL108" s="17" t="s">
        <v>4822</v>
      </c>
      <c r="BM108" s="138" t="s">
        <v>4852</v>
      </c>
    </row>
    <row r="109" spans="2:65" s="1" customFormat="1">
      <c r="B109" s="32"/>
      <c r="D109" s="140" t="s">
        <v>174</v>
      </c>
      <c r="F109" s="141" t="s">
        <v>4853</v>
      </c>
      <c r="I109" s="142"/>
      <c r="L109" s="32"/>
      <c r="M109" s="143"/>
      <c r="T109" s="53"/>
      <c r="AT109" s="17" t="s">
        <v>174</v>
      </c>
      <c r="AU109" s="17" t="s">
        <v>84</v>
      </c>
    </row>
    <row r="110" spans="2:65" s="11" customFormat="1" ht="22.95" customHeight="1">
      <c r="B110" s="115"/>
      <c r="D110" s="116" t="s">
        <v>74</v>
      </c>
      <c r="E110" s="125" t="s">
        <v>4854</v>
      </c>
      <c r="F110" s="125" t="s">
        <v>4855</v>
      </c>
      <c r="I110" s="118"/>
      <c r="J110" s="126">
        <f>BK110</f>
        <v>0</v>
      </c>
      <c r="L110" s="115"/>
      <c r="M110" s="120"/>
      <c r="P110" s="121">
        <f>SUM(P111:P112)</f>
        <v>0</v>
      </c>
      <c r="R110" s="121">
        <f>SUM(R111:R112)</f>
        <v>0</v>
      </c>
      <c r="T110" s="122">
        <f>SUM(T111:T112)</f>
        <v>0</v>
      </c>
      <c r="AR110" s="116" t="s">
        <v>200</v>
      </c>
      <c r="AT110" s="123" t="s">
        <v>74</v>
      </c>
      <c r="AU110" s="123" t="s">
        <v>14</v>
      </c>
      <c r="AY110" s="116" t="s">
        <v>165</v>
      </c>
      <c r="BK110" s="124">
        <f>SUM(BK111:BK112)</f>
        <v>0</v>
      </c>
    </row>
    <row r="111" spans="2:65" s="1" customFormat="1" ht="16.5" customHeight="1">
      <c r="B111" s="32"/>
      <c r="C111" s="127" t="s">
        <v>223</v>
      </c>
      <c r="D111" s="127" t="s">
        <v>167</v>
      </c>
      <c r="E111" s="128" t="s">
        <v>4856</v>
      </c>
      <c r="F111" s="129" t="s">
        <v>4857</v>
      </c>
      <c r="G111" s="130" t="s">
        <v>2812</v>
      </c>
      <c r="H111" s="176"/>
      <c r="I111" s="132"/>
      <c r="J111" s="133">
        <f>ROUND(I111*H111,2)</f>
        <v>0</v>
      </c>
      <c r="K111" s="129" t="s">
        <v>171</v>
      </c>
      <c r="L111" s="32"/>
      <c r="M111" s="134" t="s">
        <v>19</v>
      </c>
      <c r="N111" s="135" t="s">
        <v>46</v>
      </c>
      <c r="P111" s="136">
        <f>O111*H111</f>
        <v>0</v>
      </c>
      <c r="Q111" s="136">
        <v>0</v>
      </c>
      <c r="R111" s="136">
        <f>Q111*H111</f>
        <v>0</v>
      </c>
      <c r="S111" s="136">
        <v>0</v>
      </c>
      <c r="T111" s="137">
        <f>S111*H111</f>
        <v>0</v>
      </c>
      <c r="AR111" s="138" t="s">
        <v>4822</v>
      </c>
      <c r="AT111" s="138" t="s">
        <v>167</v>
      </c>
      <c r="AU111" s="138" t="s">
        <v>84</v>
      </c>
      <c r="AY111" s="17" t="s">
        <v>165</v>
      </c>
      <c r="BE111" s="139">
        <f>IF(N111="základní",J111,0)</f>
        <v>0</v>
      </c>
      <c r="BF111" s="139">
        <f>IF(N111="snížená",J111,0)</f>
        <v>0</v>
      </c>
      <c r="BG111" s="139">
        <f>IF(N111="zákl. přenesená",J111,0)</f>
        <v>0</v>
      </c>
      <c r="BH111" s="139">
        <f>IF(N111="sníž. přenesená",J111,0)</f>
        <v>0</v>
      </c>
      <c r="BI111" s="139">
        <f>IF(N111="nulová",J111,0)</f>
        <v>0</v>
      </c>
      <c r="BJ111" s="17" t="s">
        <v>14</v>
      </c>
      <c r="BK111" s="139">
        <f>ROUND(I111*H111,2)</f>
        <v>0</v>
      </c>
      <c r="BL111" s="17" t="s">
        <v>4822</v>
      </c>
      <c r="BM111" s="138" t="s">
        <v>4858</v>
      </c>
    </row>
    <row r="112" spans="2:65" s="1" customFormat="1">
      <c r="B112" s="32"/>
      <c r="D112" s="140" t="s">
        <v>174</v>
      </c>
      <c r="F112" s="141" t="s">
        <v>4859</v>
      </c>
      <c r="I112" s="142"/>
      <c r="L112" s="32"/>
      <c r="M112" s="143"/>
      <c r="T112" s="53"/>
      <c r="AT112" s="17" t="s">
        <v>174</v>
      </c>
      <c r="AU112" s="17" t="s">
        <v>84</v>
      </c>
    </row>
    <row r="113" spans="2:65" s="11" customFormat="1" ht="22.95" customHeight="1">
      <c r="B113" s="115"/>
      <c r="D113" s="116" t="s">
        <v>74</v>
      </c>
      <c r="E113" s="125" t="s">
        <v>4860</v>
      </c>
      <c r="F113" s="125" t="s">
        <v>4861</v>
      </c>
      <c r="I113" s="118"/>
      <c r="J113" s="126">
        <f>BK113</f>
        <v>0</v>
      </c>
      <c r="L113" s="115"/>
      <c r="M113" s="120"/>
      <c r="P113" s="121">
        <f>SUM(P114:P120)</f>
        <v>0</v>
      </c>
      <c r="R113" s="121">
        <f>SUM(R114:R120)</f>
        <v>0</v>
      </c>
      <c r="T113" s="122">
        <f>SUM(T114:T120)</f>
        <v>0</v>
      </c>
      <c r="AR113" s="116" t="s">
        <v>200</v>
      </c>
      <c r="AT113" s="123" t="s">
        <v>74</v>
      </c>
      <c r="AU113" s="123" t="s">
        <v>14</v>
      </c>
      <c r="AY113" s="116" t="s">
        <v>165</v>
      </c>
      <c r="BK113" s="124">
        <f>SUM(BK114:BK120)</f>
        <v>0</v>
      </c>
    </row>
    <row r="114" spans="2:65" s="1" customFormat="1" ht="16.5" customHeight="1">
      <c r="B114" s="32"/>
      <c r="C114" s="127" t="s">
        <v>234</v>
      </c>
      <c r="D114" s="127" t="s">
        <v>167</v>
      </c>
      <c r="E114" s="128" t="s">
        <v>4862</v>
      </c>
      <c r="F114" s="129" t="s">
        <v>4863</v>
      </c>
      <c r="G114" s="130" t="s">
        <v>2812</v>
      </c>
      <c r="H114" s="176"/>
      <c r="I114" s="132"/>
      <c r="J114" s="133">
        <f>ROUND(I114*H114,2)</f>
        <v>0</v>
      </c>
      <c r="K114" s="129" t="s">
        <v>171</v>
      </c>
      <c r="L114" s="32"/>
      <c r="M114" s="134" t="s">
        <v>19</v>
      </c>
      <c r="N114" s="135" t="s">
        <v>46</v>
      </c>
      <c r="P114" s="136">
        <f>O114*H114</f>
        <v>0</v>
      </c>
      <c r="Q114" s="136">
        <v>0</v>
      </c>
      <c r="R114" s="136">
        <f>Q114*H114</f>
        <v>0</v>
      </c>
      <c r="S114" s="136">
        <v>0</v>
      </c>
      <c r="T114" s="137">
        <f>S114*H114</f>
        <v>0</v>
      </c>
      <c r="AR114" s="138" t="s">
        <v>4822</v>
      </c>
      <c r="AT114" s="138" t="s">
        <v>167</v>
      </c>
      <c r="AU114" s="138" t="s">
        <v>84</v>
      </c>
      <c r="AY114" s="17" t="s">
        <v>165</v>
      </c>
      <c r="BE114" s="139">
        <f>IF(N114="základní",J114,0)</f>
        <v>0</v>
      </c>
      <c r="BF114" s="139">
        <f>IF(N114="snížená",J114,0)</f>
        <v>0</v>
      </c>
      <c r="BG114" s="139">
        <f>IF(N114="zákl. přenesená",J114,0)</f>
        <v>0</v>
      </c>
      <c r="BH114" s="139">
        <f>IF(N114="sníž. přenesená",J114,0)</f>
        <v>0</v>
      </c>
      <c r="BI114" s="139">
        <f>IF(N114="nulová",J114,0)</f>
        <v>0</v>
      </c>
      <c r="BJ114" s="17" t="s">
        <v>14</v>
      </c>
      <c r="BK114" s="139">
        <f>ROUND(I114*H114,2)</f>
        <v>0</v>
      </c>
      <c r="BL114" s="17" t="s">
        <v>4822</v>
      </c>
      <c r="BM114" s="138" t="s">
        <v>4864</v>
      </c>
    </row>
    <row r="115" spans="2:65" s="1" customFormat="1">
      <c r="B115" s="32"/>
      <c r="D115" s="140" t="s">
        <v>174</v>
      </c>
      <c r="F115" s="141" t="s">
        <v>4865</v>
      </c>
      <c r="I115" s="142"/>
      <c r="L115" s="32"/>
      <c r="M115" s="143"/>
      <c r="T115" s="53"/>
      <c r="AT115" s="17" t="s">
        <v>174</v>
      </c>
      <c r="AU115" s="17" t="s">
        <v>84</v>
      </c>
    </row>
    <row r="116" spans="2:65" s="12" customFormat="1">
      <c r="B116" s="144"/>
      <c r="D116" s="145" t="s">
        <v>176</v>
      </c>
      <c r="E116" s="146" t="s">
        <v>19</v>
      </c>
      <c r="F116" s="147" t="s">
        <v>4866</v>
      </c>
      <c r="H116" s="146" t="s">
        <v>19</v>
      </c>
      <c r="I116" s="148"/>
      <c r="L116" s="144"/>
      <c r="M116" s="149"/>
      <c r="T116" s="150"/>
      <c r="AT116" s="146" t="s">
        <v>176</v>
      </c>
      <c r="AU116" s="146" t="s">
        <v>84</v>
      </c>
      <c r="AV116" s="12" t="s">
        <v>14</v>
      </c>
      <c r="AW116" s="12" t="s">
        <v>37</v>
      </c>
      <c r="AX116" s="12" t="s">
        <v>75</v>
      </c>
      <c r="AY116" s="146" t="s">
        <v>165</v>
      </c>
    </row>
    <row r="117" spans="2:65" s="13" customFormat="1">
      <c r="B117" s="151"/>
      <c r="D117" s="145" t="s">
        <v>176</v>
      </c>
      <c r="E117" s="152" t="s">
        <v>19</v>
      </c>
      <c r="F117" s="153" t="s">
        <v>187</v>
      </c>
      <c r="H117" s="154">
        <v>3</v>
      </c>
      <c r="I117" s="155"/>
      <c r="L117" s="151"/>
      <c r="M117" s="156"/>
      <c r="T117" s="157"/>
      <c r="AT117" s="152" t="s">
        <v>176</v>
      </c>
      <c r="AU117" s="152" t="s">
        <v>84</v>
      </c>
      <c r="AV117" s="13" t="s">
        <v>84</v>
      </c>
      <c r="AW117" s="13" t="s">
        <v>37</v>
      </c>
      <c r="AX117" s="13" t="s">
        <v>75</v>
      </c>
      <c r="AY117" s="152" t="s">
        <v>165</v>
      </c>
    </row>
    <row r="118" spans="2:65" s="14" customFormat="1">
      <c r="B118" s="158"/>
      <c r="D118" s="145" t="s">
        <v>176</v>
      </c>
      <c r="E118" s="159" t="s">
        <v>19</v>
      </c>
      <c r="F118" s="160" t="s">
        <v>179</v>
      </c>
      <c r="H118" s="161">
        <v>3</v>
      </c>
      <c r="I118" s="162"/>
      <c r="L118" s="158"/>
      <c r="M118" s="163"/>
      <c r="T118" s="164"/>
      <c r="AT118" s="159" t="s">
        <v>176</v>
      </c>
      <c r="AU118" s="159" t="s">
        <v>84</v>
      </c>
      <c r="AV118" s="14" t="s">
        <v>172</v>
      </c>
      <c r="AW118" s="14" t="s">
        <v>37</v>
      </c>
      <c r="AX118" s="14" t="s">
        <v>14</v>
      </c>
      <c r="AY118" s="159" t="s">
        <v>165</v>
      </c>
    </row>
    <row r="119" spans="2:65" s="1" customFormat="1" ht="21.75" customHeight="1">
      <c r="B119" s="32"/>
      <c r="C119" s="127" t="s">
        <v>240</v>
      </c>
      <c r="D119" s="127" t="s">
        <v>167</v>
      </c>
      <c r="E119" s="128" t="s">
        <v>4867</v>
      </c>
      <c r="F119" s="129" t="s">
        <v>4868</v>
      </c>
      <c r="G119" s="130" t="s">
        <v>2812</v>
      </c>
      <c r="H119" s="176"/>
      <c r="I119" s="132"/>
      <c r="J119" s="133">
        <f>ROUND(I119*H119,2)</f>
        <v>0</v>
      </c>
      <c r="K119" s="129" t="s">
        <v>171</v>
      </c>
      <c r="L119" s="32"/>
      <c r="M119" s="134" t="s">
        <v>19</v>
      </c>
      <c r="N119" s="135" t="s">
        <v>46</v>
      </c>
      <c r="P119" s="136">
        <f>O119*H119</f>
        <v>0</v>
      </c>
      <c r="Q119" s="136">
        <v>0</v>
      </c>
      <c r="R119" s="136">
        <f>Q119*H119</f>
        <v>0</v>
      </c>
      <c r="S119" s="136">
        <v>0</v>
      </c>
      <c r="T119" s="137">
        <f>S119*H119</f>
        <v>0</v>
      </c>
      <c r="AR119" s="138" t="s">
        <v>4822</v>
      </c>
      <c r="AT119" s="138" t="s">
        <v>167</v>
      </c>
      <c r="AU119" s="138" t="s">
        <v>84</v>
      </c>
      <c r="AY119" s="17" t="s">
        <v>165</v>
      </c>
      <c r="BE119" s="139">
        <f>IF(N119="základní",J119,0)</f>
        <v>0</v>
      </c>
      <c r="BF119" s="139">
        <f>IF(N119="snížená",J119,0)</f>
        <v>0</v>
      </c>
      <c r="BG119" s="139">
        <f>IF(N119="zákl. přenesená",J119,0)</f>
        <v>0</v>
      </c>
      <c r="BH119" s="139">
        <f>IF(N119="sníž. přenesená",J119,0)</f>
        <v>0</v>
      </c>
      <c r="BI119" s="139">
        <f>IF(N119="nulová",J119,0)</f>
        <v>0</v>
      </c>
      <c r="BJ119" s="17" t="s">
        <v>14</v>
      </c>
      <c r="BK119" s="139">
        <f>ROUND(I119*H119,2)</f>
        <v>0</v>
      </c>
      <c r="BL119" s="17" t="s">
        <v>4822</v>
      </c>
      <c r="BM119" s="138" t="s">
        <v>4869</v>
      </c>
    </row>
    <row r="120" spans="2:65" s="1" customFormat="1">
      <c r="B120" s="32"/>
      <c r="D120" s="140" t="s">
        <v>174</v>
      </c>
      <c r="F120" s="141" t="s">
        <v>4870</v>
      </c>
      <c r="I120" s="142"/>
      <c r="L120" s="32"/>
      <c r="M120" s="143"/>
      <c r="T120" s="53"/>
      <c r="AT120" s="17" t="s">
        <v>174</v>
      </c>
      <c r="AU120" s="17" t="s">
        <v>84</v>
      </c>
    </row>
    <row r="121" spans="2:65" s="11" customFormat="1" ht="22.95" customHeight="1">
      <c r="B121" s="115"/>
      <c r="D121" s="116" t="s">
        <v>74</v>
      </c>
      <c r="E121" s="125" t="s">
        <v>4871</v>
      </c>
      <c r="F121" s="125" t="s">
        <v>4872</v>
      </c>
      <c r="I121" s="118"/>
      <c r="J121" s="126">
        <f>BK121</f>
        <v>0</v>
      </c>
      <c r="L121" s="115"/>
      <c r="M121" s="120"/>
      <c r="P121" s="121">
        <f>SUM(P122:P123)</f>
        <v>0</v>
      </c>
      <c r="R121" s="121">
        <f>SUM(R122:R123)</f>
        <v>0</v>
      </c>
      <c r="T121" s="122">
        <f>SUM(T122:T123)</f>
        <v>0</v>
      </c>
      <c r="AR121" s="116" t="s">
        <v>200</v>
      </c>
      <c r="AT121" s="123" t="s">
        <v>74</v>
      </c>
      <c r="AU121" s="123" t="s">
        <v>14</v>
      </c>
      <c r="AY121" s="116" t="s">
        <v>165</v>
      </c>
      <c r="BK121" s="124">
        <f>SUM(BK122:BK123)</f>
        <v>0</v>
      </c>
    </row>
    <row r="122" spans="2:65" s="1" customFormat="1" ht="16.5" customHeight="1">
      <c r="B122" s="32"/>
      <c r="C122" s="127" t="s">
        <v>250</v>
      </c>
      <c r="D122" s="127" t="s">
        <v>167</v>
      </c>
      <c r="E122" s="128" t="s">
        <v>4873</v>
      </c>
      <c r="F122" s="129" t="s">
        <v>4874</v>
      </c>
      <c r="G122" s="130" t="s">
        <v>2812</v>
      </c>
      <c r="H122" s="176"/>
      <c r="I122" s="132"/>
      <c r="J122" s="133">
        <f>ROUND(I122*H122,2)</f>
        <v>0</v>
      </c>
      <c r="K122" s="129" t="s">
        <v>171</v>
      </c>
      <c r="L122" s="32"/>
      <c r="M122" s="134" t="s">
        <v>19</v>
      </c>
      <c r="N122" s="135" t="s">
        <v>46</v>
      </c>
      <c r="P122" s="136">
        <f>O122*H122</f>
        <v>0</v>
      </c>
      <c r="Q122" s="136">
        <v>0</v>
      </c>
      <c r="R122" s="136">
        <f>Q122*H122</f>
        <v>0</v>
      </c>
      <c r="S122" s="136">
        <v>0</v>
      </c>
      <c r="T122" s="137">
        <f>S122*H122</f>
        <v>0</v>
      </c>
      <c r="AR122" s="138" t="s">
        <v>4822</v>
      </c>
      <c r="AT122" s="138" t="s">
        <v>167</v>
      </c>
      <c r="AU122" s="138" t="s">
        <v>84</v>
      </c>
      <c r="AY122" s="17" t="s">
        <v>165</v>
      </c>
      <c r="BE122" s="139">
        <f>IF(N122="základní",J122,0)</f>
        <v>0</v>
      </c>
      <c r="BF122" s="139">
        <f>IF(N122="snížená",J122,0)</f>
        <v>0</v>
      </c>
      <c r="BG122" s="139">
        <f>IF(N122="zákl. přenesená",J122,0)</f>
        <v>0</v>
      </c>
      <c r="BH122" s="139">
        <f>IF(N122="sníž. přenesená",J122,0)</f>
        <v>0</v>
      </c>
      <c r="BI122" s="139">
        <f>IF(N122="nulová",J122,0)</f>
        <v>0</v>
      </c>
      <c r="BJ122" s="17" t="s">
        <v>14</v>
      </c>
      <c r="BK122" s="139">
        <f>ROUND(I122*H122,2)</f>
        <v>0</v>
      </c>
      <c r="BL122" s="17" t="s">
        <v>4822</v>
      </c>
      <c r="BM122" s="138" t="s">
        <v>4875</v>
      </c>
    </row>
    <row r="123" spans="2:65" s="1" customFormat="1">
      <c r="B123" s="32"/>
      <c r="D123" s="140" t="s">
        <v>174</v>
      </c>
      <c r="F123" s="141" t="s">
        <v>4876</v>
      </c>
      <c r="I123" s="142"/>
      <c r="L123" s="32"/>
      <c r="M123" s="180"/>
      <c r="N123" s="181"/>
      <c r="O123" s="181"/>
      <c r="P123" s="181"/>
      <c r="Q123" s="181"/>
      <c r="R123" s="181"/>
      <c r="S123" s="181"/>
      <c r="T123" s="182"/>
      <c r="AT123" s="17" t="s">
        <v>174</v>
      </c>
      <c r="AU123" s="17" t="s">
        <v>84</v>
      </c>
    </row>
    <row r="124" spans="2:65" s="1" customFormat="1" ht="6.9" customHeight="1">
      <c r="B124" s="41"/>
      <c r="C124" s="42"/>
      <c r="D124" s="42"/>
      <c r="E124" s="42"/>
      <c r="F124" s="42"/>
      <c r="G124" s="42"/>
      <c r="H124" s="42"/>
      <c r="I124" s="42"/>
      <c r="J124" s="42"/>
      <c r="K124" s="42"/>
      <c r="L124" s="32"/>
    </row>
  </sheetData>
  <sheetProtection algorithmName="SHA-512" hashValue="HRPTkO4vLPWjT/7yXMp/vkJe/SdSIaRUQG+en0I0w0zypxOLVNa28feUKfIn2o5cD2vhvLfh/mUjc1+CFr158w==" saltValue="uTYfELOd0bLJjDysoT0YrA==" spinCount="100000" sheet="1" objects="1" scenarios="1" formatCells="0" formatColumns="0" formatRows="0" autoFilter="0"/>
  <autoFilter ref="C84:K123"/>
  <mergeCells count="9">
    <mergeCell ref="E50:H50"/>
    <mergeCell ref="E75:H75"/>
    <mergeCell ref="E77:H77"/>
    <mergeCell ref="L2:V2"/>
    <mergeCell ref="E7:H7"/>
    <mergeCell ref="E9:H9"/>
    <mergeCell ref="E18:H18"/>
    <mergeCell ref="E27:H27"/>
    <mergeCell ref="E48:H48"/>
  </mergeCells>
  <hyperlinks>
    <hyperlink ref="F89" r:id="rId1"/>
    <hyperlink ref="F94" r:id="rId2"/>
    <hyperlink ref="F98" r:id="rId3"/>
    <hyperlink ref="F102" r:id="rId4"/>
    <hyperlink ref="F105" r:id="rId5"/>
    <hyperlink ref="F107" r:id="rId6"/>
    <hyperlink ref="F109" r:id="rId7"/>
    <hyperlink ref="F112" r:id="rId8"/>
    <hyperlink ref="F115" r:id="rId9"/>
    <hyperlink ref="F120" r:id="rId10"/>
    <hyperlink ref="F123" r:id="rId11"/>
  </hyperlinks>
  <pageMargins left="0.39370078740157483" right="0.39370078740157483" top="0.39370078740157483" bottom="0.39370078740157483" header="0" footer="0"/>
  <pageSetup paperSize="9" scale="76" fitToHeight="100" orientation="portrait" r:id="rId12"/>
  <headerFooter>
    <oddFooter>&amp;CStrana &amp;P z &amp;N</oddFooter>
  </headerFooter>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7"/>
  <sheetViews>
    <sheetView workbookViewId="0">
      <selection activeCell="M7" sqref="M7"/>
    </sheetView>
  </sheetViews>
  <sheetFormatPr defaultColWidth="10.28515625" defaultRowHeight="10.199999999999999"/>
  <cols>
    <col min="1" max="1" width="7.42578125" style="274" customWidth="1"/>
    <col min="2" max="2" width="13.7109375" style="274" customWidth="1"/>
    <col min="3" max="3" width="47.140625" style="274" customWidth="1"/>
    <col min="4" max="4" width="23.28515625" style="274" customWidth="1"/>
    <col min="5" max="5" width="6.28515625" style="142" customWidth="1"/>
    <col min="6" max="6" width="12" style="274" customWidth="1"/>
    <col min="7" max="7" width="11.7109375" style="274" customWidth="1"/>
    <col min="8" max="8" width="11.28515625" style="274" customWidth="1"/>
    <col min="9" max="9" width="10.85546875" style="274" customWidth="1"/>
    <col min="10" max="256" width="10.28515625" style="274"/>
    <col min="257" max="257" width="7.42578125" style="274" customWidth="1"/>
    <col min="258" max="258" width="13.7109375" style="274" customWidth="1"/>
    <col min="259" max="259" width="47.140625" style="274" customWidth="1"/>
    <col min="260" max="260" width="23.28515625" style="274" customWidth="1"/>
    <col min="261" max="261" width="6.28515625" style="274" customWidth="1"/>
    <col min="262" max="262" width="10.28515625" style="274"/>
    <col min="263" max="263" width="10.7109375" style="274" bestFit="1" customWidth="1"/>
    <col min="264" max="512" width="10.28515625" style="274"/>
    <col min="513" max="513" width="7.42578125" style="274" customWidth="1"/>
    <col min="514" max="514" width="13.7109375" style="274" customWidth="1"/>
    <col min="515" max="515" width="47.140625" style="274" customWidth="1"/>
    <col min="516" max="516" width="23.28515625" style="274" customWidth="1"/>
    <col min="517" max="517" width="6.28515625" style="274" customWidth="1"/>
    <col min="518" max="518" width="10.28515625" style="274"/>
    <col min="519" max="519" width="10.7109375" style="274" bestFit="1" customWidth="1"/>
    <col min="520" max="768" width="10.28515625" style="274"/>
    <col min="769" max="769" width="7.42578125" style="274" customWidth="1"/>
    <col min="770" max="770" width="13.7109375" style="274" customWidth="1"/>
    <col min="771" max="771" width="47.140625" style="274" customWidth="1"/>
    <col min="772" max="772" width="23.28515625" style="274" customWidth="1"/>
    <col min="773" max="773" width="6.28515625" style="274" customWidth="1"/>
    <col min="774" max="774" width="10.28515625" style="274"/>
    <col min="775" max="775" width="10.7109375" style="274" bestFit="1" customWidth="1"/>
    <col min="776" max="1024" width="10.28515625" style="274"/>
    <col min="1025" max="1025" width="7.42578125" style="274" customWidth="1"/>
    <col min="1026" max="1026" width="13.7109375" style="274" customWidth="1"/>
    <col min="1027" max="1027" width="47.140625" style="274" customWidth="1"/>
    <col min="1028" max="1028" width="23.28515625" style="274" customWidth="1"/>
    <col min="1029" max="1029" width="6.28515625" style="274" customWidth="1"/>
    <col min="1030" max="1030" width="10.28515625" style="274"/>
    <col min="1031" max="1031" width="10.7109375" style="274" bestFit="1" customWidth="1"/>
    <col min="1032" max="1280" width="10.28515625" style="274"/>
    <col min="1281" max="1281" width="7.42578125" style="274" customWidth="1"/>
    <col min="1282" max="1282" width="13.7109375" style="274" customWidth="1"/>
    <col min="1283" max="1283" width="47.140625" style="274" customWidth="1"/>
    <col min="1284" max="1284" width="23.28515625" style="274" customWidth="1"/>
    <col min="1285" max="1285" width="6.28515625" style="274" customWidth="1"/>
    <col min="1286" max="1286" width="10.28515625" style="274"/>
    <col min="1287" max="1287" width="10.7109375" style="274" bestFit="1" customWidth="1"/>
    <col min="1288" max="1536" width="10.28515625" style="274"/>
    <col min="1537" max="1537" width="7.42578125" style="274" customWidth="1"/>
    <col min="1538" max="1538" width="13.7109375" style="274" customWidth="1"/>
    <col min="1539" max="1539" width="47.140625" style="274" customWidth="1"/>
    <col min="1540" max="1540" width="23.28515625" style="274" customWidth="1"/>
    <col min="1541" max="1541" width="6.28515625" style="274" customWidth="1"/>
    <col min="1542" max="1542" width="10.28515625" style="274"/>
    <col min="1543" max="1543" width="10.7109375" style="274" bestFit="1" customWidth="1"/>
    <col min="1544" max="1792" width="10.28515625" style="274"/>
    <col min="1793" max="1793" width="7.42578125" style="274" customWidth="1"/>
    <col min="1794" max="1794" width="13.7109375" style="274" customWidth="1"/>
    <col min="1795" max="1795" width="47.140625" style="274" customWidth="1"/>
    <col min="1796" max="1796" width="23.28515625" style="274" customWidth="1"/>
    <col min="1797" max="1797" width="6.28515625" style="274" customWidth="1"/>
    <col min="1798" max="1798" width="10.28515625" style="274"/>
    <col min="1799" max="1799" width="10.7109375" style="274" bestFit="1" customWidth="1"/>
    <col min="1800" max="2048" width="10.28515625" style="274"/>
    <col min="2049" max="2049" width="7.42578125" style="274" customWidth="1"/>
    <col min="2050" max="2050" width="13.7109375" style="274" customWidth="1"/>
    <col min="2051" max="2051" width="47.140625" style="274" customWidth="1"/>
    <col min="2052" max="2052" width="23.28515625" style="274" customWidth="1"/>
    <col min="2053" max="2053" width="6.28515625" style="274" customWidth="1"/>
    <col min="2054" max="2054" width="10.28515625" style="274"/>
    <col min="2055" max="2055" width="10.7109375" style="274" bestFit="1" customWidth="1"/>
    <col min="2056" max="2304" width="10.28515625" style="274"/>
    <col min="2305" max="2305" width="7.42578125" style="274" customWidth="1"/>
    <col min="2306" max="2306" width="13.7109375" style="274" customWidth="1"/>
    <col min="2307" max="2307" width="47.140625" style="274" customWidth="1"/>
    <col min="2308" max="2308" width="23.28515625" style="274" customWidth="1"/>
    <col min="2309" max="2309" width="6.28515625" style="274" customWidth="1"/>
    <col min="2310" max="2310" width="10.28515625" style="274"/>
    <col min="2311" max="2311" width="10.7109375" style="274" bestFit="1" customWidth="1"/>
    <col min="2312" max="2560" width="10.28515625" style="274"/>
    <col min="2561" max="2561" width="7.42578125" style="274" customWidth="1"/>
    <col min="2562" max="2562" width="13.7109375" style="274" customWidth="1"/>
    <col min="2563" max="2563" width="47.140625" style="274" customWidth="1"/>
    <col min="2564" max="2564" width="23.28515625" style="274" customWidth="1"/>
    <col min="2565" max="2565" width="6.28515625" style="274" customWidth="1"/>
    <col min="2566" max="2566" width="10.28515625" style="274"/>
    <col min="2567" max="2567" width="10.7109375" style="274" bestFit="1" customWidth="1"/>
    <col min="2568" max="2816" width="10.28515625" style="274"/>
    <col min="2817" max="2817" width="7.42578125" style="274" customWidth="1"/>
    <col min="2818" max="2818" width="13.7109375" style="274" customWidth="1"/>
    <col min="2819" max="2819" width="47.140625" style="274" customWidth="1"/>
    <col min="2820" max="2820" width="23.28515625" style="274" customWidth="1"/>
    <col min="2821" max="2821" width="6.28515625" style="274" customWidth="1"/>
    <col min="2822" max="2822" width="10.28515625" style="274"/>
    <col min="2823" max="2823" width="10.7109375" style="274" bestFit="1" customWidth="1"/>
    <col min="2824" max="3072" width="10.28515625" style="274"/>
    <col min="3073" max="3073" width="7.42578125" style="274" customWidth="1"/>
    <col min="3074" max="3074" width="13.7109375" style="274" customWidth="1"/>
    <col min="3075" max="3075" width="47.140625" style="274" customWidth="1"/>
    <col min="3076" max="3076" width="23.28515625" style="274" customWidth="1"/>
    <col min="3077" max="3077" width="6.28515625" style="274" customWidth="1"/>
    <col min="3078" max="3078" width="10.28515625" style="274"/>
    <col min="3079" max="3079" width="10.7109375" style="274" bestFit="1" customWidth="1"/>
    <col min="3080" max="3328" width="10.28515625" style="274"/>
    <col min="3329" max="3329" width="7.42578125" style="274" customWidth="1"/>
    <col min="3330" max="3330" width="13.7109375" style="274" customWidth="1"/>
    <col min="3331" max="3331" width="47.140625" style="274" customWidth="1"/>
    <col min="3332" max="3332" width="23.28515625" style="274" customWidth="1"/>
    <col min="3333" max="3333" width="6.28515625" style="274" customWidth="1"/>
    <col min="3334" max="3334" width="10.28515625" style="274"/>
    <col min="3335" max="3335" width="10.7109375" style="274" bestFit="1" customWidth="1"/>
    <col min="3336" max="3584" width="10.28515625" style="274"/>
    <col min="3585" max="3585" width="7.42578125" style="274" customWidth="1"/>
    <col min="3586" max="3586" width="13.7109375" style="274" customWidth="1"/>
    <col min="3587" max="3587" width="47.140625" style="274" customWidth="1"/>
    <col min="3588" max="3588" width="23.28515625" style="274" customWidth="1"/>
    <col min="3589" max="3589" width="6.28515625" style="274" customWidth="1"/>
    <col min="3590" max="3590" width="10.28515625" style="274"/>
    <col min="3591" max="3591" width="10.7109375" style="274" bestFit="1" customWidth="1"/>
    <col min="3592" max="3840" width="10.28515625" style="274"/>
    <col min="3841" max="3841" width="7.42578125" style="274" customWidth="1"/>
    <col min="3842" max="3842" width="13.7109375" style="274" customWidth="1"/>
    <col min="3843" max="3843" width="47.140625" style="274" customWidth="1"/>
    <col min="3844" max="3844" width="23.28515625" style="274" customWidth="1"/>
    <col min="3845" max="3845" width="6.28515625" style="274" customWidth="1"/>
    <col min="3846" max="3846" width="10.28515625" style="274"/>
    <col min="3847" max="3847" width="10.7109375" style="274" bestFit="1" customWidth="1"/>
    <col min="3848" max="4096" width="10.28515625" style="274"/>
    <col min="4097" max="4097" width="7.42578125" style="274" customWidth="1"/>
    <col min="4098" max="4098" width="13.7109375" style="274" customWidth="1"/>
    <col min="4099" max="4099" width="47.140625" style="274" customWidth="1"/>
    <col min="4100" max="4100" width="23.28515625" style="274" customWidth="1"/>
    <col min="4101" max="4101" width="6.28515625" style="274" customWidth="1"/>
    <col min="4102" max="4102" width="10.28515625" style="274"/>
    <col min="4103" max="4103" width="10.7109375" style="274" bestFit="1" customWidth="1"/>
    <col min="4104" max="4352" width="10.28515625" style="274"/>
    <col min="4353" max="4353" width="7.42578125" style="274" customWidth="1"/>
    <col min="4354" max="4354" width="13.7109375" style="274" customWidth="1"/>
    <col min="4355" max="4355" width="47.140625" style="274" customWidth="1"/>
    <col min="4356" max="4356" width="23.28515625" style="274" customWidth="1"/>
    <col min="4357" max="4357" width="6.28515625" style="274" customWidth="1"/>
    <col min="4358" max="4358" width="10.28515625" style="274"/>
    <col min="4359" max="4359" width="10.7109375" style="274" bestFit="1" customWidth="1"/>
    <col min="4360" max="4608" width="10.28515625" style="274"/>
    <col min="4609" max="4609" width="7.42578125" style="274" customWidth="1"/>
    <col min="4610" max="4610" width="13.7109375" style="274" customWidth="1"/>
    <col min="4611" max="4611" width="47.140625" style="274" customWidth="1"/>
    <col min="4612" max="4612" width="23.28515625" style="274" customWidth="1"/>
    <col min="4613" max="4613" width="6.28515625" style="274" customWidth="1"/>
    <col min="4614" max="4614" width="10.28515625" style="274"/>
    <col min="4615" max="4615" width="10.7109375" style="274" bestFit="1" customWidth="1"/>
    <col min="4616" max="4864" width="10.28515625" style="274"/>
    <col min="4865" max="4865" width="7.42578125" style="274" customWidth="1"/>
    <col min="4866" max="4866" width="13.7109375" style="274" customWidth="1"/>
    <col min="4867" max="4867" width="47.140625" style="274" customWidth="1"/>
    <col min="4868" max="4868" width="23.28515625" style="274" customWidth="1"/>
    <col min="4869" max="4869" width="6.28515625" style="274" customWidth="1"/>
    <col min="4870" max="4870" width="10.28515625" style="274"/>
    <col min="4871" max="4871" width="10.7109375" style="274" bestFit="1" customWidth="1"/>
    <col min="4872" max="5120" width="10.28515625" style="274"/>
    <col min="5121" max="5121" width="7.42578125" style="274" customWidth="1"/>
    <col min="5122" max="5122" width="13.7109375" style="274" customWidth="1"/>
    <col min="5123" max="5123" width="47.140625" style="274" customWidth="1"/>
    <col min="5124" max="5124" width="23.28515625" style="274" customWidth="1"/>
    <col min="5125" max="5125" width="6.28515625" style="274" customWidth="1"/>
    <col min="5126" max="5126" width="10.28515625" style="274"/>
    <col min="5127" max="5127" width="10.7109375" style="274" bestFit="1" customWidth="1"/>
    <col min="5128" max="5376" width="10.28515625" style="274"/>
    <col min="5377" max="5377" width="7.42578125" style="274" customWidth="1"/>
    <col min="5378" max="5378" width="13.7109375" style="274" customWidth="1"/>
    <col min="5379" max="5379" width="47.140625" style="274" customWidth="1"/>
    <col min="5380" max="5380" width="23.28515625" style="274" customWidth="1"/>
    <col min="5381" max="5381" width="6.28515625" style="274" customWidth="1"/>
    <col min="5382" max="5382" width="10.28515625" style="274"/>
    <col min="5383" max="5383" width="10.7109375" style="274" bestFit="1" customWidth="1"/>
    <col min="5384" max="5632" width="10.28515625" style="274"/>
    <col min="5633" max="5633" width="7.42578125" style="274" customWidth="1"/>
    <col min="5634" max="5634" width="13.7109375" style="274" customWidth="1"/>
    <col min="5635" max="5635" width="47.140625" style="274" customWidth="1"/>
    <col min="5636" max="5636" width="23.28515625" style="274" customWidth="1"/>
    <col min="5637" max="5637" width="6.28515625" style="274" customWidth="1"/>
    <col min="5638" max="5638" width="10.28515625" style="274"/>
    <col min="5639" max="5639" width="10.7109375" style="274" bestFit="1" customWidth="1"/>
    <col min="5640" max="5888" width="10.28515625" style="274"/>
    <col min="5889" max="5889" width="7.42578125" style="274" customWidth="1"/>
    <col min="5890" max="5890" width="13.7109375" style="274" customWidth="1"/>
    <col min="5891" max="5891" width="47.140625" style="274" customWidth="1"/>
    <col min="5892" max="5892" width="23.28515625" style="274" customWidth="1"/>
    <col min="5893" max="5893" width="6.28515625" style="274" customWidth="1"/>
    <col min="5894" max="5894" width="10.28515625" style="274"/>
    <col min="5895" max="5895" width="10.7109375" style="274" bestFit="1" customWidth="1"/>
    <col min="5896" max="6144" width="10.28515625" style="274"/>
    <col min="6145" max="6145" width="7.42578125" style="274" customWidth="1"/>
    <col min="6146" max="6146" width="13.7109375" style="274" customWidth="1"/>
    <col min="6147" max="6147" width="47.140625" style="274" customWidth="1"/>
    <col min="6148" max="6148" width="23.28515625" style="274" customWidth="1"/>
    <col min="6149" max="6149" width="6.28515625" style="274" customWidth="1"/>
    <col min="6150" max="6150" width="10.28515625" style="274"/>
    <col min="6151" max="6151" width="10.7109375" style="274" bestFit="1" customWidth="1"/>
    <col min="6152" max="6400" width="10.28515625" style="274"/>
    <col min="6401" max="6401" width="7.42578125" style="274" customWidth="1"/>
    <col min="6402" max="6402" width="13.7109375" style="274" customWidth="1"/>
    <col min="6403" max="6403" width="47.140625" style="274" customWidth="1"/>
    <col min="6404" max="6404" width="23.28515625" style="274" customWidth="1"/>
    <col min="6405" max="6405" width="6.28515625" style="274" customWidth="1"/>
    <col min="6406" max="6406" width="10.28515625" style="274"/>
    <col min="6407" max="6407" width="10.7109375" style="274" bestFit="1" customWidth="1"/>
    <col min="6408" max="6656" width="10.28515625" style="274"/>
    <col min="6657" max="6657" width="7.42578125" style="274" customWidth="1"/>
    <col min="6658" max="6658" width="13.7109375" style="274" customWidth="1"/>
    <col min="6659" max="6659" width="47.140625" style="274" customWidth="1"/>
    <col min="6660" max="6660" width="23.28515625" style="274" customWidth="1"/>
    <col min="6661" max="6661" width="6.28515625" style="274" customWidth="1"/>
    <col min="6662" max="6662" width="10.28515625" style="274"/>
    <col min="6663" max="6663" width="10.7109375" style="274" bestFit="1" customWidth="1"/>
    <col min="6664" max="6912" width="10.28515625" style="274"/>
    <col min="6913" max="6913" width="7.42578125" style="274" customWidth="1"/>
    <col min="6914" max="6914" width="13.7109375" style="274" customWidth="1"/>
    <col min="6915" max="6915" width="47.140625" style="274" customWidth="1"/>
    <col min="6916" max="6916" width="23.28515625" style="274" customWidth="1"/>
    <col min="6917" max="6917" width="6.28515625" style="274" customWidth="1"/>
    <col min="6918" max="6918" width="10.28515625" style="274"/>
    <col min="6919" max="6919" width="10.7109375" style="274" bestFit="1" customWidth="1"/>
    <col min="6920" max="7168" width="10.28515625" style="274"/>
    <col min="7169" max="7169" width="7.42578125" style="274" customWidth="1"/>
    <col min="7170" max="7170" width="13.7109375" style="274" customWidth="1"/>
    <col min="7171" max="7171" width="47.140625" style="274" customWidth="1"/>
    <col min="7172" max="7172" width="23.28515625" style="274" customWidth="1"/>
    <col min="7173" max="7173" width="6.28515625" style="274" customWidth="1"/>
    <col min="7174" max="7174" width="10.28515625" style="274"/>
    <col min="7175" max="7175" width="10.7109375" style="274" bestFit="1" customWidth="1"/>
    <col min="7176" max="7424" width="10.28515625" style="274"/>
    <col min="7425" max="7425" width="7.42578125" style="274" customWidth="1"/>
    <col min="7426" max="7426" width="13.7109375" style="274" customWidth="1"/>
    <col min="7427" max="7427" width="47.140625" style="274" customWidth="1"/>
    <col min="7428" max="7428" width="23.28515625" style="274" customWidth="1"/>
    <col min="7429" max="7429" width="6.28515625" style="274" customWidth="1"/>
    <col min="7430" max="7430" width="10.28515625" style="274"/>
    <col min="7431" max="7431" width="10.7109375" style="274" bestFit="1" customWidth="1"/>
    <col min="7432" max="7680" width="10.28515625" style="274"/>
    <col min="7681" max="7681" width="7.42578125" style="274" customWidth="1"/>
    <col min="7682" max="7682" width="13.7109375" style="274" customWidth="1"/>
    <col min="7683" max="7683" width="47.140625" style="274" customWidth="1"/>
    <col min="7684" max="7684" width="23.28515625" style="274" customWidth="1"/>
    <col min="7685" max="7685" width="6.28515625" style="274" customWidth="1"/>
    <col min="7686" max="7686" width="10.28515625" style="274"/>
    <col min="7687" max="7687" width="10.7109375" style="274" bestFit="1" customWidth="1"/>
    <col min="7688" max="7936" width="10.28515625" style="274"/>
    <col min="7937" max="7937" width="7.42578125" style="274" customWidth="1"/>
    <col min="7938" max="7938" width="13.7109375" style="274" customWidth="1"/>
    <col min="7939" max="7939" width="47.140625" style="274" customWidth="1"/>
    <col min="7940" max="7940" width="23.28515625" style="274" customWidth="1"/>
    <col min="7941" max="7941" width="6.28515625" style="274" customWidth="1"/>
    <col min="7942" max="7942" width="10.28515625" style="274"/>
    <col min="7943" max="7943" width="10.7109375" style="274" bestFit="1" customWidth="1"/>
    <col min="7944" max="8192" width="10.28515625" style="274"/>
    <col min="8193" max="8193" width="7.42578125" style="274" customWidth="1"/>
    <col min="8194" max="8194" width="13.7109375" style="274" customWidth="1"/>
    <col min="8195" max="8195" width="47.140625" style="274" customWidth="1"/>
    <col min="8196" max="8196" width="23.28515625" style="274" customWidth="1"/>
    <col min="8197" max="8197" width="6.28515625" style="274" customWidth="1"/>
    <col min="8198" max="8198" width="10.28515625" style="274"/>
    <col min="8199" max="8199" width="10.7109375" style="274" bestFit="1" customWidth="1"/>
    <col min="8200" max="8448" width="10.28515625" style="274"/>
    <col min="8449" max="8449" width="7.42578125" style="274" customWidth="1"/>
    <col min="8450" max="8450" width="13.7109375" style="274" customWidth="1"/>
    <col min="8451" max="8451" width="47.140625" style="274" customWidth="1"/>
    <col min="8452" max="8452" width="23.28515625" style="274" customWidth="1"/>
    <col min="8453" max="8453" width="6.28515625" style="274" customWidth="1"/>
    <col min="8454" max="8454" width="10.28515625" style="274"/>
    <col min="8455" max="8455" width="10.7109375" style="274" bestFit="1" customWidth="1"/>
    <col min="8456" max="8704" width="10.28515625" style="274"/>
    <col min="8705" max="8705" width="7.42578125" style="274" customWidth="1"/>
    <col min="8706" max="8706" width="13.7109375" style="274" customWidth="1"/>
    <col min="8707" max="8707" width="47.140625" style="274" customWidth="1"/>
    <col min="8708" max="8708" width="23.28515625" style="274" customWidth="1"/>
    <col min="8709" max="8709" width="6.28515625" style="274" customWidth="1"/>
    <col min="8710" max="8710" width="10.28515625" style="274"/>
    <col min="8711" max="8711" width="10.7109375" style="274" bestFit="1" customWidth="1"/>
    <col min="8712" max="8960" width="10.28515625" style="274"/>
    <col min="8961" max="8961" width="7.42578125" style="274" customWidth="1"/>
    <col min="8962" max="8962" width="13.7109375" style="274" customWidth="1"/>
    <col min="8963" max="8963" width="47.140625" style="274" customWidth="1"/>
    <col min="8964" max="8964" width="23.28515625" style="274" customWidth="1"/>
    <col min="8965" max="8965" width="6.28515625" style="274" customWidth="1"/>
    <col min="8966" max="8966" width="10.28515625" style="274"/>
    <col min="8967" max="8967" width="10.7109375" style="274" bestFit="1" customWidth="1"/>
    <col min="8968" max="9216" width="10.28515625" style="274"/>
    <col min="9217" max="9217" width="7.42578125" style="274" customWidth="1"/>
    <col min="9218" max="9218" width="13.7109375" style="274" customWidth="1"/>
    <col min="9219" max="9219" width="47.140625" style="274" customWidth="1"/>
    <col min="9220" max="9220" width="23.28515625" style="274" customWidth="1"/>
    <col min="9221" max="9221" width="6.28515625" style="274" customWidth="1"/>
    <col min="9222" max="9222" width="10.28515625" style="274"/>
    <col min="9223" max="9223" width="10.7109375" style="274" bestFit="1" customWidth="1"/>
    <col min="9224" max="9472" width="10.28515625" style="274"/>
    <col min="9473" max="9473" width="7.42578125" style="274" customWidth="1"/>
    <col min="9474" max="9474" width="13.7109375" style="274" customWidth="1"/>
    <col min="9475" max="9475" width="47.140625" style="274" customWidth="1"/>
    <col min="9476" max="9476" width="23.28515625" style="274" customWidth="1"/>
    <col min="9477" max="9477" width="6.28515625" style="274" customWidth="1"/>
    <col min="9478" max="9478" width="10.28515625" style="274"/>
    <col min="9479" max="9479" width="10.7109375" style="274" bestFit="1" customWidth="1"/>
    <col min="9480" max="9728" width="10.28515625" style="274"/>
    <col min="9729" max="9729" width="7.42578125" style="274" customWidth="1"/>
    <col min="9730" max="9730" width="13.7109375" style="274" customWidth="1"/>
    <col min="9731" max="9731" width="47.140625" style="274" customWidth="1"/>
    <col min="9732" max="9732" width="23.28515625" style="274" customWidth="1"/>
    <col min="9733" max="9733" width="6.28515625" style="274" customWidth="1"/>
    <col min="9734" max="9734" width="10.28515625" style="274"/>
    <col min="9735" max="9735" width="10.7109375" style="274" bestFit="1" customWidth="1"/>
    <col min="9736" max="9984" width="10.28515625" style="274"/>
    <col min="9985" max="9985" width="7.42578125" style="274" customWidth="1"/>
    <col min="9986" max="9986" width="13.7109375" style="274" customWidth="1"/>
    <col min="9987" max="9987" width="47.140625" style="274" customWidth="1"/>
    <col min="9988" max="9988" width="23.28515625" style="274" customWidth="1"/>
    <col min="9989" max="9989" width="6.28515625" style="274" customWidth="1"/>
    <col min="9990" max="9990" width="10.28515625" style="274"/>
    <col min="9991" max="9991" width="10.7109375" style="274" bestFit="1" customWidth="1"/>
    <col min="9992" max="10240" width="10.28515625" style="274"/>
    <col min="10241" max="10241" width="7.42578125" style="274" customWidth="1"/>
    <col min="10242" max="10242" width="13.7109375" style="274" customWidth="1"/>
    <col min="10243" max="10243" width="47.140625" style="274" customWidth="1"/>
    <col min="10244" max="10244" width="23.28515625" style="274" customWidth="1"/>
    <col min="10245" max="10245" width="6.28515625" style="274" customWidth="1"/>
    <col min="10246" max="10246" width="10.28515625" style="274"/>
    <col min="10247" max="10247" width="10.7109375" style="274" bestFit="1" customWidth="1"/>
    <col min="10248" max="10496" width="10.28515625" style="274"/>
    <col min="10497" max="10497" width="7.42578125" style="274" customWidth="1"/>
    <col min="10498" max="10498" width="13.7109375" style="274" customWidth="1"/>
    <col min="10499" max="10499" width="47.140625" style="274" customWidth="1"/>
    <col min="10500" max="10500" width="23.28515625" style="274" customWidth="1"/>
    <col min="10501" max="10501" width="6.28515625" style="274" customWidth="1"/>
    <col min="10502" max="10502" width="10.28515625" style="274"/>
    <col min="10503" max="10503" width="10.7109375" style="274" bestFit="1" customWidth="1"/>
    <col min="10504" max="10752" width="10.28515625" style="274"/>
    <col min="10753" max="10753" width="7.42578125" style="274" customWidth="1"/>
    <col min="10754" max="10754" width="13.7109375" style="274" customWidth="1"/>
    <col min="10755" max="10755" width="47.140625" style="274" customWidth="1"/>
    <col min="10756" max="10756" width="23.28515625" style="274" customWidth="1"/>
    <col min="10757" max="10757" width="6.28515625" style="274" customWidth="1"/>
    <col min="10758" max="10758" width="10.28515625" style="274"/>
    <col min="10759" max="10759" width="10.7109375" style="274" bestFit="1" customWidth="1"/>
    <col min="10760" max="11008" width="10.28515625" style="274"/>
    <col min="11009" max="11009" width="7.42578125" style="274" customWidth="1"/>
    <col min="11010" max="11010" width="13.7109375" style="274" customWidth="1"/>
    <col min="11011" max="11011" width="47.140625" style="274" customWidth="1"/>
    <col min="11012" max="11012" width="23.28515625" style="274" customWidth="1"/>
    <col min="11013" max="11013" width="6.28515625" style="274" customWidth="1"/>
    <col min="11014" max="11014" width="10.28515625" style="274"/>
    <col min="11015" max="11015" width="10.7109375" style="274" bestFit="1" customWidth="1"/>
    <col min="11016" max="11264" width="10.28515625" style="274"/>
    <col min="11265" max="11265" width="7.42578125" style="274" customWidth="1"/>
    <col min="11266" max="11266" width="13.7109375" style="274" customWidth="1"/>
    <col min="11267" max="11267" width="47.140625" style="274" customWidth="1"/>
    <col min="11268" max="11268" width="23.28515625" style="274" customWidth="1"/>
    <col min="11269" max="11269" width="6.28515625" style="274" customWidth="1"/>
    <col min="11270" max="11270" width="10.28515625" style="274"/>
    <col min="11271" max="11271" width="10.7109375" style="274" bestFit="1" customWidth="1"/>
    <col min="11272" max="11520" width="10.28515625" style="274"/>
    <col min="11521" max="11521" width="7.42578125" style="274" customWidth="1"/>
    <col min="11522" max="11522" width="13.7109375" style="274" customWidth="1"/>
    <col min="11523" max="11523" width="47.140625" style="274" customWidth="1"/>
    <col min="11524" max="11524" width="23.28515625" style="274" customWidth="1"/>
    <col min="11525" max="11525" width="6.28515625" style="274" customWidth="1"/>
    <col min="11526" max="11526" width="10.28515625" style="274"/>
    <col min="11527" max="11527" width="10.7109375" style="274" bestFit="1" customWidth="1"/>
    <col min="11528" max="11776" width="10.28515625" style="274"/>
    <col min="11777" max="11777" width="7.42578125" style="274" customWidth="1"/>
    <col min="11778" max="11778" width="13.7109375" style="274" customWidth="1"/>
    <col min="11779" max="11779" width="47.140625" style="274" customWidth="1"/>
    <col min="11780" max="11780" width="23.28515625" style="274" customWidth="1"/>
    <col min="11781" max="11781" width="6.28515625" style="274" customWidth="1"/>
    <col min="11782" max="11782" width="10.28515625" style="274"/>
    <col min="11783" max="11783" width="10.7109375" style="274" bestFit="1" customWidth="1"/>
    <col min="11784" max="12032" width="10.28515625" style="274"/>
    <col min="12033" max="12033" width="7.42578125" style="274" customWidth="1"/>
    <col min="12034" max="12034" width="13.7109375" style="274" customWidth="1"/>
    <col min="12035" max="12035" width="47.140625" style="274" customWidth="1"/>
    <col min="12036" max="12036" width="23.28515625" style="274" customWidth="1"/>
    <col min="12037" max="12037" width="6.28515625" style="274" customWidth="1"/>
    <col min="12038" max="12038" width="10.28515625" style="274"/>
    <col min="12039" max="12039" width="10.7109375" style="274" bestFit="1" customWidth="1"/>
    <col min="12040" max="12288" width="10.28515625" style="274"/>
    <col min="12289" max="12289" width="7.42578125" style="274" customWidth="1"/>
    <col min="12290" max="12290" width="13.7109375" style="274" customWidth="1"/>
    <col min="12291" max="12291" width="47.140625" style="274" customWidth="1"/>
    <col min="12292" max="12292" width="23.28515625" style="274" customWidth="1"/>
    <col min="12293" max="12293" width="6.28515625" style="274" customWidth="1"/>
    <col min="12294" max="12294" width="10.28515625" style="274"/>
    <col min="12295" max="12295" width="10.7109375" style="274" bestFit="1" customWidth="1"/>
    <col min="12296" max="12544" width="10.28515625" style="274"/>
    <col min="12545" max="12545" width="7.42578125" style="274" customWidth="1"/>
    <col min="12546" max="12546" width="13.7109375" style="274" customWidth="1"/>
    <col min="12547" max="12547" width="47.140625" style="274" customWidth="1"/>
    <col min="12548" max="12548" width="23.28515625" style="274" customWidth="1"/>
    <col min="12549" max="12549" width="6.28515625" style="274" customWidth="1"/>
    <col min="12550" max="12550" width="10.28515625" style="274"/>
    <col min="12551" max="12551" width="10.7109375" style="274" bestFit="1" customWidth="1"/>
    <col min="12552" max="12800" width="10.28515625" style="274"/>
    <col min="12801" max="12801" width="7.42578125" style="274" customWidth="1"/>
    <col min="12802" max="12802" width="13.7109375" style="274" customWidth="1"/>
    <col min="12803" max="12803" width="47.140625" style="274" customWidth="1"/>
    <col min="12804" max="12804" width="23.28515625" style="274" customWidth="1"/>
    <col min="12805" max="12805" width="6.28515625" style="274" customWidth="1"/>
    <col min="12806" max="12806" width="10.28515625" style="274"/>
    <col min="12807" max="12807" width="10.7109375" style="274" bestFit="1" customWidth="1"/>
    <col min="12808" max="13056" width="10.28515625" style="274"/>
    <col min="13057" max="13057" width="7.42578125" style="274" customWidth="1"/>
    <col min="13058" max="13058" width="13.7109375" style="274" customWidth="1"/>
    <col min="13059" max="13059" width="47.140625" style="274" customWidth="1"/>
    <col min="13060" max="13060" width="23.28515625" style="274" customWidth="1"/>
    <col min="13061" max="13061" width="6.28515625" style="274" customWidth="1"/>
    <col min="13062" max="13062" width="10.28515625" style="274"/>
    <col min="13063" max="13063" width="10.7109375" style="274" bestFit="1" customWidth="1"/>
    <col min="13064" max="13312" width="10.28515625" style="274"/>
    <col min="13313" max="13313" width="7.42578125" style="274" customWidth="1"/>
    <col min="13314" max="13314" width="13.7109375" style="274" customWidth="1"/>
    <col min="13315" max="13315" width="47.140625" style="274" customWidth="1"/>
    <col min="13316" max="13316" width="23.28515625" style="274" customWidth="1"/>
    <col min="13317" max="13317" width="6.28515625" style="274" customWidth="1"/>
    <col min="13318" max="13318" width="10.28515625" style="274"/>
    <col min="13319" max="13319" width="10.7109375" style="274" bestFit="1" customWidth="1"/>
    <col min="13320" max="13568" width="10.28515625" style="274"/>
    <col min="13569" max="13569" width="7.42578125" style="274" customWidth="1"/>
    <col min="13570" max="13570" width="13.7109375" style="274" customWidth="1"/>
    <col min="13571" max="13571" width="47.140625" style="274" customWidth="1"/>
    <col min="13572" max="13572" width="23.28515625" style="274" customWidth="1"/>
    <col min="13573" max="13573" width="6.28515625" style="274" customWidth="1"/>
    <col min="13574" max="13574" width="10.28515625" style="274"/>
    <col min="13575" max="13575" width="10.7109375" style="274" bestFit="1" customWidth="1"/>
    <col min="13576" max="13824" width="10.28515625" style="274"/>
    <col min="13825" max="13825" width="7.42578125" style="274" customWidth="1"/>
    <col min="13826" max="13826" width="13.7109375" style="274" customWidth="1"/>
    <col min="13827" max="13827" width="47.140625" style="274" customWidth="1"/>
    <col min="13828" max="13828" width="23.28515625" style="274" customWidth="1"/>
    <col min="13829" max="13829" width="6.28515625" style="274" customWidth="1"/>
    <col min="13830" max="13830" width="10.28515625" style="274"/>
    <col min="13831" max="13831" width="10.7109375" style="274" bestFit="1" customWidth="1"/>
    <col min="13832" max="14080" width="10.28515625" style="274"/>
    <col min="14081" max="14081" width="7.42578125" style="274" customWidth="1"/>
    <col min="14082" max="14082" width="13.7109375" style="274" customWidth="1"/>
    <col min="14083" max="14083" width="47.140625" style="274" customWidth="1"/>
    <col min="14084" max="14084" width="23.28515625" style="274" customWidth="1"/>
    <col min="14085" max="14085" width="6.28515625" style="274" customWidth="1"/>
    <col min="14086" max="14086" width="10.28515625" style="274"/>
    <col min="14087" max="14087" width="10.7109375" style="274" bestFit="1" customWidth="1"/>
    <col min="14088" max="14336" width="10.28515625" style="274"/>
    <col min="14337" max="14337" width="7.42578125" style="274" customWidth="1"/>
    <col min="14338" max="14338" width="13.7109375" style="274" customWidth="1"/>
    <col min="14339" max="14339" width="47.140625" style="274" customWidth="1"/>
    <col min="14340" max="14340" width="23.28515625" style="274" customWidth="1"/>
    <col min="14341" max="14341" width="6.28515625" style="274" customWidth="1"/>
    <col min="14342" max="14342" width="10.28515625" style="274"/>
    <col min="14343" max="14343" width="10.7109375" style="274" bestFit="1" customWidth="1"/>
    <col min="14344" max="14592" width="10.28515625" style="274"/>
    <col min="14593" max="14593" width="7.42578125" style="274" customWidth="1"/>
    <col min="14594" max="14594" width="13.7109375" style="274" customWidth="1"/>
    <col min="14595" max="14595" width="47.140625" style="274" customWidth="1"/>
    <col min="14596" max="14596" width="23.28515625" style="274" customWidth="1"/>
    <col min="14597" max="14597" width="6.28515625" style="274" customWidth="1"/>
    <col min="14598" max="14598" width="10.28515625" style="274"/>
    <col min="14599" max="14599" width="10.7109375" style="274" bestFit="1" customWidth="1"/>
    <col min="14600" max="14848" width="10.28515625" style="274"/>
    <col min="14849" max="14849" width="7.42578125" style="274" customWidth="1"/>
    <col min="14850" max="14850" width="13.7109375" style="274" customWidth="1"/>
    <col min="14851" max="14851" width="47.140625" style="274" customWidth="1"/>
    <col min="14852" max="14852" width="23.28515625" style="274" customWidth="1"/>
    <col min="14853" max="14853" width="6.28515625" style="274" customWidth="1"/>
    <col min="14854" max="14854" width="10.28515625" style="274"/>
    <col min="14855" max="14855" width="10.7109375" style="274" bestFit="1" customWidth="1"/>
    <col min="14856" max="15104" width="10.28515625" style="274"/>
    <col min="15105" max="15105" width="7.42578125" style="274" customWidth="1"/>
    <col min="15106" max="15106" width="13.7109375" style="274" customWidth="1"/>
    <col min="15107" max="15107" width="47.140625" style="274" customWidth="1"/>
    <col min="15108" max="15108" width="23.28515625" style="274" customWidth="1"/>
    <col min="15109" max="15109" width="6.28515625" style="274" customWidth="1"/>
    <col min="15110" max="15110" width="10.28515625" style="274"/>
    <col min="15111" max="15111" width="10.7109375" style="274" bestFit="1" customWidth="1"/>
    <col min="15112" max="15360" width="10.28515625" style="274"/>
    <col min="15361" max="15361" width="7.42578125" style="274" customWidth="1"/>
    <col min="15362" max="15362" width="13.7109375" style="274" customWidth="1"/>
    <col min="15363" max="15363" width="47.140625" style="274" customWidth="1"/>
    <col min="15364" max="15364" width="23.28515625" style="274" customWidth="1"/>
    <col min="15365" max="15365" width="6.28515625" style="274" customWidth="1"/>
    <col min="15366" max="15366" width="10.28515625" style="274"/>
    <col min="15367" max="15367" width="10.7109375" style="274" bestFit="1" customWidth="1"/>
    <col min="15368" max="15616" width="10.28515625" style="274"/>
    <col min="15617" max="15617" width="7.42578125" style="274" customWidth="1"/>
    <col min="15618" max="15618" width="13.7109375" style="274" customWidth="1"/>
    <col min="15619" max="15619" width="47.140625" style="274" customWidth="1"/>
    <col min="15620" max="15620" width="23.28515625" style="274" customWidth="1"/>
    <col min="15621" max="15621" width="6.28515625" style="274" customWidth="1"/>
    <col min="15622" max="15622" width="10.28515625" style="274"/>
    <col min="15623" max="15623" width="10.7109375" style="274" bestFit="1" customWidth="1"/>
    <col min="15624" max="15872" width="10.28515625" style="274"/>
    <col min="15873" max="15873" width="7.42578125" style="274" customWidth="1"/>
    <col min="15874" max="15874" width="13.7109375" style="274" customWidth="1"/>
    <col min="15875" max="15875" width="47.140625" style="274" customWidth="1"/>
    <col min="15876" max="15876" width="23.28515625" style="274" customWidth="1"/>
    <col min="15877" max="15877" width="6.28515625" style="274" customWidth="1"/>
    <col min="15878" max="15878" width="10.28515625" style="274"/>
    <col min="15879" max="15879" width="10.7109375" style="274" bestFit="1" customWidth="1"/>
    <col min="15880" max="16128" width="10.28515625" style="274"/>
    <col min="16129" max="16129" width="7.42578125" style="274" customWidth="1"/>
    <col min="16130" max="16130" width="13.7109375" style="274" customWidth="1"/>
    <col min="16131" max="16131" width="47.140625" style="274" customWidth="1"/>
    <col min="16132" max="16132" width="23.28515625" style="274" customWidth="1"/>
    <col min="16133" max="16133" width="6.28515625" style="274" customWidth="1"/>
    <col min="16134" max="16134" width="10.28515625" style="274"/>
    <col min="16135" max="16135" width="10.7109375" style="274" bestFit="1" customWidth="1"/>
    <col min="16136" max="16384" width="10.28515625" style="274"/>
  </cols>
  <sheetData>
    <row r="1" spans="1:10" ht="19.5" customHeight="1">
      <c r="B1" s="754" t="s">
        <v>5065</v>
      </c>
      <c r="C1" s="757" t="s">
        <v>5894</v>
      </c>
      <c r="D1" s="275" t="s">
        <v>5066</v>
      </c>
      <c r="E1" s="760" t="s">
        <v>5067</v>
      </c>
      <c r="F1" s="761"/>
      <c r="G1" s="762"/>
    </row>
    <row r="2" spans="1:10" ht="12.75" customHeight="1">
      <c r="A2" s="276"/>
      <c r="B2" s="755"/>
      <c r="C2" s="758"/>
      <c r="D2" s="763" t="s">
        <v>5068</v>
      </c>
      <c r="E2" s="764" t="s">
        <v>5069</v>
      </c>
      <c r="F2" s="765"/>
      <c r="G2" s="766"/>
    </row>
    <row r="3" spans="1:10" ht="9.75" customHeight="1">
      <c r="A3" s="276"/>
      <c r="B3" s="756"/>
      <c r="C3" s="759"/>
      <c r="D3" s="763"/>
      <c r="E3" s="767"/>
      <c r="F3" s="768"/>
      <c r="G3" s="769"/>
    </row>
    <row r="4" spans="1:10" ht="10.8" thickBot="1">
      <c r="A4" s="276"/>
      <c r="B4" s="277"/>
    </row>
    <row r="5" spans="1:10" ht="40.200000000000003" thickBot="1">
      <c r="A5" s="445" t="s">
        <v>5070</v>
      </c>
      <c r="B5" s="446" t="s">
        <v>5071</v>
      </c>
      <c r="C5" s="446" t="s">
        <v>5072</v>
      </c>
      <c r="D5" s="446" t="s">
        <v>4977</v>
      </c>
      <c r="E5" s="446" t="s">
        <v>152</v>
      </c>
      <c r="F5" s="446" t="s">
        <v>153</v>
      </c>
      <c r="G5" s="278" t="s">
        <v>5073</v>
      </c>
      <c r="H5" s="278" t="s">
        <v>5074</v>
      </c>
      <c r="I5" s="278" t="s">
        <v>5075</v>
      </c>
      <c r="J5" s="279" t="s">
        <v>5076</v>
      </c>
    </row>
    <row r="6" spans="1:10" ht="26.4">
      <c r="A6" s="447"/>
      <c r="B6" s="448"/>
      <c r="C6" s="449" t="s">
        <v>5077</v>
      </c>
      <c r="D6" s="450"/>
      <c r="E6" s="448"/>
      <c r="F6" s="448"/>
      <c r="G6" s="268"/>
      <c r="H6" s="268"/>
      <c r="I6" s="268"/>
      <c r="J6" s="268"/>
    </row>
    <row r="7" spans="1:10" ht="216">
      <c r="A7" s="451" t="s">
        <v>5078</v>
      </c>
      <c r="B7" s="448"/>
      <c r="C7" s="452" t="s">
        <v>5079</v>
      </c>
      <c r="D7" s="450" t="s">
        <v>5080</v>
      </c>
      <c r="E7" s="448" t="s">
        <v>2699</v>
      </c>
      <c r="F7" s="448">
        <v>1</v>
      </c>
      <c r="G7" s="462"/>
      <c r="H7" s="462"/>
      <c r="I7" s="461">
        <f>F7*G7</f>
        <v>0</v>
      </c>
      <c r="J7" s="461">
        <f>F7*H7</f>
        <v>0</v>
      </c>
    </row>
    <row r="8" spans="1:10" ht="13.2">
      <c r="A8" s="451"/>
      <c r="B8" s="448"/>
      <c r="C8" s="452"/>
      <c r="D8" s="450"/>
      <c r="E8" s="448"/>
      <c r="F8" s="448"/>
      <c r="G8" s="461"/>
      <c r="H8" s="461"/>
      <c r="I8" s="461">
        <f t="shared" ref="I8:I71" si="0">F8*G8</f>
        <v>0</v>
      </c>
      <c r="J8" s="461">
        <f t="shared" ref="J8:J71" si="1">F8*H8</f>
        <v>0</v>
      </c>
    </row>
    <row r="9" spans="1:10" ht="20.399999999999999">
      <c r="A9" s="451" t="s">
        <v>5081</v>
      </c>
      <c r="B9" s="448"/>
      <c r="C9" s="452" t="s">
        <v>5082</v>
      </c>
      <c r="D9" s="450"/>
      <c r="E9" s="448" t="s">
        <v>2464</v>
      </c>
      <c r="F9" s="448">
        <v>1</v>
      </c>
      <c r="G9" s="462"/>
      <c r="H9" s="462"/>
      <c r="I9" s="461">
        <f t="shared" si="0"/>
        <v>0</v>
      </c>
      <c r="J9" s="461">
        <f t="shared" si="1"/>
        <v>0</v>
      </c>
    </row>
    <row r="10" spans="1:10" ht="20.399999999999999">
      <c r="A10" s="451" t="s">
        <v>5083</v>
      </c>
      <c r="B10" s="448"/>
      <c r="C10" s="452" t="s">
        <v>5084</v>
      </c>
      <c r="D10" s="450"/>
      <c r="E10" s="448" t="s">
        <v>2464</v>
      </c>
      <c r="F10" s="448">
        <v>3</v>
      </c>
      <c r="G10" s="462"/>
      <c r="H10" s="462"/>
      <c r="I10" s="461">
        <f t="shared" si="0"/>
        <v>0</v>
      </c>
      <c r="J10" s="461">
        <f t="shared" si="1"/>
        <v>0</v>
      </c>
    </row>
    <row r="11" spans="1:10" ht="13.2">
      <c r="A11" s="451" t="s">
        <v>5085</v>
      </c>
      <c r="B11" s="448"/>
      <c r="C11" s="452" t="s">
        <v>5086</v>
      </c>
      <c r="D11" s="450"/>
      <c r="E11" s="448" t="s">
        <v>2699</v>
      </c>
      <c r="F11" s="448">
        <v>12</v>
      </c>
      <c r="G11" s="462"/>
      <c r="H11" s="462"/>
      <c r="I11" s="461">
        <f t="shared" si="0"/>
        <v>0</v>
      </c>
      <c r="J11" s="461">
        <f t="shared" si="1"/>
        <v>0</v>
      </c>
    </row>
    <row r="12" spans="1:10" ht="13.2">
      <c r="A12" s="451" t="s">
        <v>5087</v>
      </c>
      <c r="B12" s="448"/>
      <c r="C12" s="452" t="s">
        <v>5088</v>
      </c>
      <c r="D12" s="450"/>
      <c r="E12" s="448" t="s">
        <v>2699</v>
      </c>
      <c r="F12" s="448">
        <v>16</v>
      </c>
      <c r="G12" s="462"/>
      <c r="H12" s="462"/>
      <c r="I12" s="461">
        <f t="shared" si="0"/>
        <v>0</v>
      </c>
      <c r="J12" s="461">
        <f t="shared" si="1"/>
        <v>0</v>
      </c>
    </row>
    <row r="13" spans="1:10" ht="20.399999999999999">
      <c r="A13" s="451" t="s">
        <v>5089</v>
      </c>
      <c r="B13" s="448"/>
      <c r="C13" s="452" t="s">
        <v>5090</v>
      </c>
      <c r="D13" s="450"/>
      <c r="E13" s="448" t="s">
        <v>2699</v>
      </c>
      <c r="F13" s="448">
        <v>12</v>
      </c>
      <c r="G13" s="462"/>
      <c r="H13" s="462"/>
      <c r="I13" s="461">
        <f t="shared" si="0"/>
        <v>0</v>
      </c>
      <c r="J13" s="461">
        <f t="shared" si="1"/>
        <v>0</v>
      </c>
    </row>
    <row r="14" spans="1:10" ht="20.399999999999999">
      <c r="A14" s="451" t="s">
        <v>5091</v>
      </c>
      <c r="B14" s="448"/>
      <c r="C14" s="452" t="s">
        <v>5092</v>
      </c>
      <c r="D14" s="450"/>
      <c r="E14" s="448" t="s">
        <v>2699</v>
      </c>
      <c r="F14" s="448">
        <v>16</v>
      </c>
      <c r="G14" s="462"/>
      <c r="H14" s="462"/>
      <c r="I14" s="461">
        <f t="shared" si="0"/>
        <v>0</v>
      </c>
      <c r="J14" s="461">
        <f t="shared" si="1"/>
        <v>0</v>
      </c>
    </row>
    <row r="15" spans="1:10" ht="20.399999999999999">
      <c r="A15" s="451" t="s">
        <v>5093</v>
      </c>
      <c r="B15" s="448"/>
      <c r="C15" s="452" t="s">
        <v>5094</v>
      </c>
      <c r="D15" s="450"/>
      <c r="E15" s="448" t="s">
        <v>2699</v>
      </c>
      <c r="F15" s="448">
        <v>8</v>
      </c>
      <c r="G15" s="462"/>
      <c r="H15" s="462"/>
      <c r="I15" s="461">
        <f t="shared" si="0"/>
        <v>0</v>
      </c>
      <c r="J15" s="461">
        <f t="shared" si="1"/>
        <v>0</v>
      </c>
    </row>
    <row r="16" spans="1:10" ht="20.399999999999999">
      <c r="A16" s="748" t="s">
        <v>5095</v>
      </c>
      <c r="B16" s="448"/>
      <c r="C16" s="452" t="s">
        <v>5096</v>
      </c>
      <c r="D16" s="450"/>
      <c r="E16" s="448" t="s">
        <v>2699</v>
      </c>
      <c r="F16" s="448">
        <v>48</v>
      </c>
      <c r="G16" s="462"/>
      <c r="H16" s="462"/>
      <c r="I16" s="461">
        <f t="shared" si="0"/>
        <v>0</v>
      </c>
      <c r="J16" s="461">
        <f t="shared" si="1"/>
        <v>0</v>
      </c>
    </row>
    <row r="17" spans="1:10" ht="20.399999999999999">
      <c r="A17" s="749"/>
      <c r="B17" s="448"/>
      <c r="C17" s="452" t="s">
        <v>5097</v>
      </c>
      <c r="D17" s="450"/>
      <c r="E17" s="448" t="s">
        <v>2699</v>
      </c>
      <c r="F17" s="448">
        <v>48</v>
      </c>
      <c r="G17" s="462"/>
      <c r="H17" s="462"/>
      <c r="I17" s="461">
        <f t="shared" si="0"/>
        <v>0</v>
      </c>
      <c r="J17" s="461">
        <f t="shared" si="1"/>
        <v>0</v>
      </c>
    </row>
    <row r="18" spans="1:10" ht="20.399999999999999">
      <c r="A18" s="451" t="s">
        <v>5098</v>
      </c>
      <c r="B18" s="448"/>
      <c r="C18" s="452" t="s">
        <v>5099</v>
      </c>
      <c r="D18" s="450"/>
      <c r="E18" s="448" t="s">
        <v>2699</v>
      </c>
      <c r="F18" s="448">
        <v>4</v>
      </c>
      <c r="G18" s="462"/>
      <c r="H18" s="462"/>
      <c r="I18" s="461">
        <f t="shared" si="0"/>
        <v>0</v>
      </c>
      <c r="J18" s="461">
        <f t="shared" si="1"/>
        <v>0</v>
      </c>
    </row>
    <row r="19" spans="1:10" ht="30.6">
      <c r="A19" s="451" t="s">
        <v>5100</v>
      </c>
      <c r="B19" s="448"/>
      <c r="C19" s="452" t="s">
        <v>5101</v>
      </c>
      <c r="D19" s="450"/>
      <c r="E19" s="448" t="s">
        <v>2699</v>
      </c>
      <c r="F19" s="448">
        <v>21</v>
      </c>
      <c r="G19" s="462"/>
      <c r="H19" s="462"/>
      <c r="I19" s="461">
        <f t="shared" si="0"/>
        <v>0</v>
      </c>
      <c r="J19" s="461">
        <f t="shared" si="1"/>
        <v>0</v>
      </c>
    </row>
    <row r="20" spans="1:10" ht="30.6">
      <c r="A20" s="451" t="s">
        <v>5102</v>
      </c>
      <c r="B20" s="448"/>
      <c r="C20" s="452" t="s">
        <v>5103</v>
      </c>
      <c r="D20" s="450"/>
      <c r="E20" s="448" t="s">
        <v>2699</v>
      </c>
      <c r="F20" s="448">
        <v>6</v>
      </c>
      <c r="G20" s="462"/>
      <c r="H20" s="462"/>
      <c r="I20" s="461">
        <f t="shared" si="0"/>
        <v>0</v>
      </c>
      <c r="J20" s="461">
        <f t="shared" si="1"/>
        <v>0</v>
      </c>
    </row>
    <row r="21" spans="1:10" ht="30.6">
      <c r="A21" s="451" t="s">
        <v>5104</v>
      </c>
      <c r="B21" s="448"/>
      <c r="C21" s="452" t="s">
        <v>5105</v>
      </c>
      <c r="D21" s="450"/>
      <c r="E21" s="448" t="s">
        <v>2699</v>
      </c>
      <c r="F21" s="448">
        <v>1</v>
      </c>
      <c r="G21" s="462"/>
      <c r="H21" s="462"/>
      <c r="I21" s="461">
        <f t="shared" si="0"/>
        <v>0</v>
      </c>
      <c r="J21" s="461">
        <f t="shared" si="1"/>
        <v>0</v>
      </c>
    </row>
    <row r="22" spans="1:10" ht="13.2">
      <c r="A22" s="451"/>
      <c r="B22" s="448"/>
      <c r="C22" s="452"/>
      <c r="D22" s="450"/>
      <c r="E22" s="448"/>
      <c r="F22" s="448"/>
      <c r="G22" s="461"/>
      <c r="H22" s="461"/>
      <c r="I22" s="461">
        <f t="shared" si="0"/>
        <v>0</v>
      </c>
      <c r="J22" s="461">
        <f t="shared" si="1"/>
        <v>0</v>
      </c>
    </row>
    <row r="23" spans="1:10" ht="13.2">
      <c r="A23" s="451"/>
      <c r="B23" s="448"/>
      <c r="C23" s="452"/>
      <c r="D23" s="450"/>
      <c r="E23" s="448"/>
      <c r="F23" s="448"/>
      <c r="G23" s="461"/>
      <c r="H23" s="461"/>
      <c r="I23" s="461">
        <f t="shared" si="0"/>
        <v>0</v>
      </c>
      <c r="J23" s="461">
        <f t="shared" si="1"/>
        <v>0</v>
      </c>
    </row>
    <row r="24" spans="1:10" ht="13.8">
      <c r="A24" s="451"/>
      <c r="B24" s="448"/>
      <c r="C24" s="452" t="s">
        <v>5106</v>
      </c>
      <c r="D24" s="450"/>
      <c r="E24" s="448" t="s">
        <v>5107</v>
      </c>
      <c r="F24" s="448">
        <v>30</v>
      </c>
      <c r="G24" s="462"/>
      <c r="H24" s="462"/>
      <c r="I24" s="461">
        <f t="shared" si="0"/>
        <v>0</v>
      </c>
      <c r="J24" s="461">
        <f t="shared" si="1"/>
        <v>0</v>
      </c>
    </row>
    <row r="25" spans="1:10" ht="13.8">
      <c r="A25" s="451"/>
      <c r="B25" s="448"/>
      <c r="C25" s="452" t="s">
        <v>5108</v>
      </c>
      <c r="D25" s="450"/>
      <c r="E25" s="448" t="s">
        <v>5107</v>
      </c>
      <c r="F25" s="448">
        <v>80</v>
      </c>
      <c r="G25" s="462"/>
      <c r="H25" s="462"/>
      <c r="I25" s="461">
        <f t="shared" si="0"/>
        <v>0</v>
      </c>
      <c r="J25" s="461">
        <f t="shared" si="1"/>
        <v>0</v>
      </c>
    </row>
    <row r="26" spans="1:10" ht="13.2">
      <c r="A26" s="451"/>
      <c r="B26" s="448"/>
      <c r="C26" s="452"/>
      <c r="D26" s="450"/>
      <c r="E26" s="448"/>
      <c r="F26" s="448"/>
      <c r="G26" s="461"/>
      <c r="H26" s="461"/>
      <c r="I26" s="461">
        <f t="shared" si="0"/>
        <v>0</v>
      </c>
      <c r="J26" s="461">
        <f t="shared" si="1"/>
        <v>0</v>
      </c>
    </row>
    <row r="27" spans="1:10" ht="36.6">
      <c r="A27" s="451"/>
      <c r="B27" s="448"/>
      <c r="C27" s="452" t="s">
        <v>5109</v>
      </c>
      <c r="D27" s="450"/>
      <c r="E27" s="448"/>
      <c r="F27" s="448"/>
      <c r="G27" s="461"/>
      <c r="H27" s="461"/>
      <c r="I27" s="461">
        <f t="shared" si="0"/>
        <v>0</v>
      </c>
      <c r="J27" s="461">
        <f t="shared" si="1"/>
        <v>0</v>
      </c>
    </row>
    <row r="28" spans="1:10" ht="13.2">
      <c r="A28" s="451"/>
      <c r="B28" s="448"/>
      <c r="C28" s="453" t="s">
        <v>5110</v>
      </c>
      <c r="D28" s="450"/>
      <c r="E28" s="448" t="s">
        <v>5107</v>
      </c>
      <c r="F28" s="448">
        <v>75</v>
      </c>
      <c r="G28" s="462"/>
      <c r="H28" s="462"/>
      <c r="I28" s="461">
        <f t="shared" si="0"/>
        <v>0</v>
      </c>
      <c r="J28" s="461">
        <f t="shared" si="1"/>
        <v>0</v>
      </c>
    </row>
    <row r="29" spans="1:10" ht="13.2">
      <c r="A29" s="451"/>
      <c r="B29" s="448"/>
      <c r="C29" s="453" t="s">
        <v>5111</v>
      </c>
      <c r="D29" s="450"/>
      <c r="E29" s="448" t="s">
        <v>5107</v>
      </c>
      <c r="F29" s="448">
        <v>15</v>
      </c>
      <c r="G29" s="462"/>
      <c r="H29" s="462"/>
      <c r="I29" s="461">
        <f t="shared" si="0"/>
        <v>0</v>
      </c>
      <c r="J29" s="461">
        <f t="shared" si="1"/>
        <v>0</v>
      </c>
    </row>
    <row r="30" spans="1:10" ht="13.2">
      <c r="A30" s="451"/>
      <c r="B30" s="448"/>
      <c r="C30" s="453" t="s">
        <v>5112</v>
      </c>
      <c r="D30" s="450"/>
      <c r="E30" s="448" t="s">
        <v>5107</v>
      </c>
      <c r="F30" s="448">
        <v>25</v>
      </c>
      <c r="G30" s="462"/>
      <c r="H30" s="462"/>
      <c r="I30" s="461">
        <f t="shared" si="0"/>
        <v>0</v>
      </c>
      <c r="J30" s="461">
        <f t="shared" si="1"/>
        <v>0</v>
      </c>
    </row>
    <row r="31" spans="1:10" ht="13.2">
      <c r="A31" s="451"/>
      <c r="B31" s="448"/>
      <c r="C31" s="453" t="s">
        <v>5113</v>
      </c>
      <c r="D31" s="450"/>
      <c r="E31" s="448" t="s">
        <v>5107</v>
      </c>
      <c r="F31" s="448">
        <v>10</v>
      </c>
      <c r="G31" s="462"/>
      <c r="H31" s="462"/>
      <c r="I31" s="461">
        <f t="shared" si="0"/>
        <v>0</v>
      </c>
      <c r="J31" s="461">
        <f t="shared" si="1"/>
        <v>0</v>
      </c>
    </row>
    <row r="32" spans="1:10" ht="13.2">
      <c r="A32" s="451"/>
      <c r="B32" s="448"/>
      <c r="C32" s="452"/>
      <c r="D32" s="450"/>
      <c r="E32" s="448"/>
      <c r="F32" s="448"/>
      <c r="G32" s="461"/>
      <c r="H32" s="461"/>
      <c r="I32" s="461">
        <f t="shared" si="0"/>
        <v>0</v>
      </c>
      <c r="J32" s="461">
        <f t="shared" si="1"/>
        <v>0</v>
      </c>
    </row>
    <row r="33" spans="1:10" ht="23.4">
      <c r="A33" s="451"/>
      <c r="B33" s="448"/>
      <c r="C33" s="452" t="s">
        <v>5114</v>
      </c>
      <c r="D33" s="450"/>
      <c r="E33" s="448"/>
      <c r="F33" s="448"/>
      <c r="G33" s="461"/>
      <c r="H33" s="461"/>
      <c r="I33" s="461">
        <f t="shared" si="0"/>
        <v>0</v>
      </c>
      <c r="J33" s="461">
        <f t="shared" si="1"/>
        <v>0</v>
      </c>
    </row>
    <row r="34" spans="1:10" ht="13.2">
      <c r="A34" s="451"/>
      <c r="B34" s="448"/>
      <c r="C34" s="454" t="s">
        <v>5115</v>
      </c>
      <c r="D34" s="450"/>
      <c r="E34" s="448" t="s">
        <v>170</v>
      </c>
      <c r="F34" s="448">
        <v>220</v>
      </c>
      <c r="G34" s="462"/>
      <c r="H34" s="462"/>
      <c r="I34" s="461">
        <f t="shared" si="0"/>
        <v>0</v>
      </c>
      <c r="J34" s="461">
        <f t="shared" si="1"/>
        <v>0</v>
      </c>
    </row>
    <row r="35" spans="1:10" ht="13.2">
      <c r="A35" s="451"/>
      <c r="B35" s="448"/>
      <c r="C35" s="453" t="s">
        <v>5116</v>
      </c>
      <c r="D35" s="450"/>
      <c r="E35" s="448" t="s">
        <v>170</v>
      </c>
      <c r="F35" s="448">
        <v>105</v>
      </c>
      <c r="G35" s="462"/>
      <c r="H35" s="462"/>
      <c r="I35" s="461">
        <f t="shared" si="0"/>
        <v>0</v>
      </c>
      <c r="J35" s="461">
        <f t="shared" si="1"/>
        <v>0</v>
      </c>
    </row>
    <row r="36" spans="1:10" ht="13.2">
      <c r="A36" s="451"/>
      <c r="B36" s="448"/>
      <c r="C36" s="453"/>
      <c r="D36" s="450"/>
      <c r="E36" s="448"/>
      <c r="F36" s="448"/>
      <c r="G36" s="461"/>
      <c r="H36" s="461"/>
      <c r="I36" s="461">
        <f t="shared" si="0"/>
        <v>0</v>
      </c>
      <c r="J36" s="461">
        <f t="shared" si="1"/>
        <v>0</v>
      </c>
    </row>
    <row r="37" spans="1:10" ht="26.4">
      <c r="A37" s="451"/>
      <c r="B37" s="448"/>
      <c r="C37" s="452" t="s">
        <v>5117</v>
      </c>
      <c r="D37" s="450" t="s">
        <v>5118</v>
      </c>
      <c r="E37" s="448" t="s">
        <v>170</v>
      </c>
      <c r="F37" s="448">
        <v>100</v>
      </c>
      <c r="G37" s="462"/>
      <c r="H37" s="462"/>
      <c r="I37" s="461">
        <f t="shared" si="0"/>
        <v>0</v>
      </c>
      <c r="J37" s="461">
        <f t="shared" si="1"/>
        <v>0</v>
      </c>
    </row>
    <row r="38" spans="1:10" ht="13.2">
      <c r="A38" s="451"/>
      <c r="B38" s="448"/>
      <c r="C38" s="452" t="s">
        <v>5119</v>
      </c>
      <c r="D38" s="450"/>
      <c r="E38" s="448" t="s">
        <v>170</v>
      </c>
      <c r="F38" s="448">
        <v>65</v>
      </c>
      <c r="G38" s="462"/>
      <c r="H38" s="462"/>
      <c r="I38" s="461">
        <f t="shared" si="0"/>
        <v>0</v>
      </c>
      <c r="J38" s="461">
        <f t="shared" si="1"/>
        <v>0</v>
      </c>
    </row>
    <row r="39" spans="1:10" ht="13.2">
      <c r="A39" s="451"/>
      <c r="B39" s="448"/>
      <c r="C39" s="452" t="s">
        <v>5120</v>
      </c>
      <c r="D39" s="450" t="s">
        <v>5121</v>
      </c>
      <c r="E39" s="448" t="s">
        <v>170</v>
      </c>
      <c r="F39" s="448">
        <v>285</v>
      </c>
      <c r="G39" s="462"/>
      <c r="H39" s="462"/>
      <c r="I39" s="461">
        <f t="shared" si="0"/>
        <v>0</v>
      </c>
      <c r="J39" s="461">
        <f t="shared" si="1"/>
        <v>0</v>
      </c>
    </row>
    <row r="40" spans="1:10" ht="13.2">
      <c r="A40" s="451"/>
      <c r="B40" s="448"/>
      <c r="C40" s="452"/>
      <c r="D40" s="450"/>
      <c r="E40" s="448"/>
      <c r="F40" s="448"/>
      <c r="G40" s="461"/>
      <c r="H40" s="461"/>
      <c r="I40" s="461">
        <f t="shared" si="0"/>
        <v>0</v>
      </c>
      <c r="J40" s="461">
        <f t="shared" si="1"/>
        <v>0</v>
      </c>
    </row>
    <row r="41" spans="1:10" ht="26.4">
      <c r="A41" s="451"/>
      <c r="B41" s="448"/>
      <c r="C41" s="455" t="s">
        <v>5122</v>
      </c>
      <c r="D41" s="450"/>
      <c r="E41" s="448"/>
      <c r="F41" s="448"/>
      <c r="G41" s="461"/>
      <c r="H41" s="461"/>
      <c r="I41" s="461">
        <f t="shared" si="0"/>
        <v>0</v>
      </c>
      <c r="J41" s="461">
        <f t="shared" si="1"/>
        <v>0</v>
      </c>
    </row>
    <row r="42" spans="1:10" ht="13.2">
      <c r="A42" s="451"/>
      <c r="B42" s="448"/>
      <c r="C42" s="452" t="s">
        <v>5123</v>
      </c>
      <c r="D42" s="450"/>
      <c r="E42" s="448" t="s">
        <v>170</v>
      </c>
      <c r="F42" s="448">
        <v>210</v>
      </c>
      <c r="G42" s="462"/>
      <c r="H42" s="462"/>
      <c r="I42" s="461">
        <f t="shared" si="0"/>
        <v>0</v>
      </c>
      <c r="J42" s="461">
        <f t="shared" si="1"/>
        <v>0</v>
      </c>
    </row>
    <row r="43" spans="1:10" ht="13.2">
      <c r="A43" s="451"/>
      <c r="B43" s="448"/>
      <c r="C43" s="452"/>
      <c r="D43" s="450"/>
      <c r="E43" s="448"/>
      <c r="F43" s="448"/>
      <c r="G43" s="461"/>
      <c r="H43" s="461"/>
      <c r="I43" s="461">
        <f t="shared" si="0"/>
        <v>0</v>
      </c>
      <c r="J43" s="461">
        <f t="shared" si="1"/>
        <v>0</v>
      </c>
    </row>
    <row r="44" spans="1:10" ht="23.4">
      <c r="A44" s="451"/>
      <c r="B44" s="448"/>
      <c r="C44" s="452" t="s">
        <v>5114</v>
      </c>
      <c r="D44" s="450"/>
      <c r="E44" s="448"/>
      <c r="F44" s="448"/>
      <c r="G44" s="461"/>
      <c r="H44" s="461"/>
      <c r="I44" s="461">
        <f t="shared" si="0"/>
        <v>0</v>
      </c>
      <c r="J44" s="461">
        <f t="shared" si="1"/>
        <v>0</v>
      </c>
    </row>
    <row r="45" spans="1:10" ht="13.2">
      <c r="A45" s="451"/>
      <c r="B45" s="448"/>
      <c r="C45" s="454" t="s">
        <v>5115</v>
      </c>
      <c r="D45" s="450"/>
      <c r="E45" s="448" t="s">
        <v>170</v>
      </c>
      <c r="F45" s="448">
        <v>25</v>
      </c>
      <c r="G45" s="462"/>
      <c r="H45" s="462"/>
      <c r="I45" s="461">
        <f t="shared" si="0"/>
        <v>0</v>
      </c>
      <c r="J45" s="461">
        <f t="shared" si="1"/>
        <v>0</v>
      </c>
    </row>
    <row r="46" spans="1:10" ht="13.2">
      <c r="A46" s="451"/>
      <c r="B46" s="448"/>
      <c r="C46" s="453" t="s">
        <v>5116</v>
      </c>
      <c r="D46" s="450"/>
      <c r="E46" s="448" t="s">
        <v>170</v>
      </c>
      <c r="F46" s="448">
        <v>15</v>
      </c>
      <c r="G46" s="462"/>
      <c r="H46" s="462"/>
      <c r="I46" s="461">
        <f t="shared" si="0"/>
        <v>0</v>
      </c>
      <c r="J46" s="461">
        <f t="shared" si="1"/>
        <v>0</v>
      </c>
    </row>
    <row r="47" spans="1:10" ht="13.2">
      <c r="A47" s="451"/>
      <c r="B47" s="448"/>
      <c r="C47" s="452"/>
      <c r="D47" s="450"/>
      <c r="E47" s="448"/>
      <c r="F47" s="448"/>
      <c r="G47" s="461"/>
      <c r="H47" s="461"/>
      <c r="I47" s="461">
        <f t="shared" si="0"/>
        <v>0</v>
      </c>
      <c r="J47" s="461">
        <f t="shared" si="1"/>
        <v>0</v>
      </c>
    </row>
    <row r="48" spans="1:10" ht="13.2">
      <c r="A48" s="451"/>
      <c r="B48" s="448"/>
      <c r="C48" s="449" t="s">
        <v>5124</v>
      </c>
      <c r="D48" s="450"/>
      <c r="E48" s="448"/>
      <c r="F48" s="448"/>
      <c r="G48" s="461"/>
      <c r="H48" s="461"/>
      <c r="I48" s="461">
        <f t="shared" si="0"/>
        <v>0</v>
      </c>
      <c r="J48" s="461">
        <f t="shared" si="1"/>
        <v>0</v>
      </c>
    </row>
    <row r="49" spans="1:10" ht="216">
      <c r="A49" s="451" t="s">
        <v>5125</v>
      </c>
      <c r="B49" s="448"/>
      <c r="C49" s="452" t="s">
        <v>5126</v>
      </c>
      <c r="D49" s="450" t="s">
        <v>5127</v>
      </c>
      <c r="E49" s="448" t="s">
        <v>2699</v>
      </c>
      <c r="F49" s="448">
        <v>1</v>
      </c>
      <c r="G49" s="462"/>
      <c r="H49" s="462"/>
      <c r="I49" s="461">
        <f t="shared" si="0"/>
        <v>0</v>
      </c>
      <c r="J49" s="461">
        <f t="shared" si="1"/>
        <v>0</v>
      </c>
    </row>
    <row r="50" spans="1:10" ht="13.2">
      <c r="A50" s="451"/>
      <c r="B50" s="448"/>
      <c r="C50" s="452"/>
      <c r="D50" s="450"/>
      <c r="E50" s="448"/>
      <c r="F50" s="448"/>
      <c r="G50" s="461"/>
      <c r="H50" s="461"/>
      <c r="I50" s="461">
        <f t="shared" si="0"/>
        <v>0</v>
      </c>
      <c r="J50" s="461">
        <f t="shared" si="1"/>
        <v>0</v>
      </c>
    </row>
    <row r="51" spans="1:10" ht="20.399999999999999">
      <c r="A51" s="451" t="s">
        <v>5128</v>
      </c>
      <c r="B51" s="448"/>
      <c r="C51" s="452" t="s">
        <v>5129</v>
      </c>
      <c r="D51" s="450"/>
      <c r="E51" s="448" t="s">
        <v>2464</v>
      </c>
      <c r="F51" s="448">
        <v>1</v>
      </c>
      <c r="G51" s="462"/>
      <c r="H51" s="462"/>
      <c r="I51" s="461">
        <f t="shared" si="0"/>
        <v>0</v>
      </c>
      <c r="J51" s="461">
        <f t="shared" si="1"/>
        <v>0</v>
      </c>
    </row>
    <row r="52" spans="1:10" ht="20.399999999999999">
      <c r="A52" s="451" t="s">
        <v>5130</v>
      </c>
      <c r="B52" s="448"/>
      <c r="C52" s="452" t="s">
        <v>5131</v>
      </c>
      <c r="D52" s="450"/>
      <c r="E52" s="448" t="s">
        <v>2464</v>
      </c>
      <c r="F52" s="448">
        <v>1</v>
      </c>
      <c r="G52" s="462"/>
      <c r="H52" s="462"/>
      <c r="I52" s="461">
        <f t="shared" si="0"/>
        <v>0</v>
      </c>
      <c r="J52" s="461">
        <f t="shared" si="1"/>
        <v>0</v>
      </c>
    </row>
    <row r="53" spans="1:10" ht="20.399999999999999">
      <c r="A53" s="451" t="s">
        <v>5132</v>
      </c>
      <c r="B53" s="448"/>
      <c r="C53" s="452" t="s">
        <v>5133</v>
      </c>
      <c r="D53" s="450"/>
      <c r="E53" s="448" t="s">
        <v>2464</v>
      </c>
      <c r="F53" s="448">
        <v>2</v>
      </c>
      <c r="G53" s="462"/>
      <c r="H53" s="462"/>
      <c r="I53" s="461">
        <f t="shared" si="0"/>
        <v>0</v>
      </c>
      <c r="J53" s="461">
        <f t="shared" si="1"/>
        <v>0</v>
      </c>
    </row>
    <row r="54" spans="1:10" ht="13.2">
      <c r="A54" s="451" t="s">
        <v>5134</v>
      </c>
      <c r="B54" s="448"/>
      <c r="C54" s="452" t="s">
        <v>5135</v>
      </c>
      <c r="D54" s="450"/>
      <c r="E54" s="448" t="s">
        <v>2699</v>
      </c>
      <c r="F54" s="448">
        <v>4</v>
      </c>
      <c r="G54" s="462"/>
      <c r="H54" s="462"/>
      <c r="I54" s="461">
        <f t="shared" si="0"/>
        <v>0</v>
      </c>
      <c r="J54" s="461">
        <f t="shared" si="1"/>
        <v>0</v>
      </c>
    </row>
    <row r="55" spans="1:10" ht="13.2">
      <c r="A55" s="451"/>
      <c r="B55" s="448"/>
      <c r="C55" s="452"/>
      <c r="D55" s="450"/>
      <c r="E55" s="448"/>
      <c r="F55" s="448"/>
      <c r="G55" s="461"/>
      <c r="H55" s="461"/>
      <c r="I55" s="461">
        <f t="shared" si="0"/>
        <v>0</v>
      </c>
      <c r="J55" s="461">
        <f t="shared" si="1"/>
        <v>0</v>
      </c>
    </row>
    <row r="56" spans="1:10" ht="23.4">
      <c r="A56" s="451"/>
      <c r="B56" s="448"/>
      <c r="C56" s="452" t="s">
        <v>5114</v>
      </c>
      <c r="D56" s="450"/>
      <c r="E56" s="448"/>
      <c r="F56" s="448"/>
      <c r="G56" s="461"/>
      <c r="H56" s="461"/>
      <c r="I56" s="461">
        <f t="shared" si="0"/>
        <v>0</v>
      </c>
      <c r="J56" s="461">
        <f t="shared" si="1"/>
        <v>0</v>
      </c>
    </row>
    <row r="57" spans="1:10" ht="13.2">
      <c r="A57" s="451"/>
      <c r="B57" s="448"/>
      <c r="C57" s="454" t="s">
        <v>5115</v>
      </c>
      <c r="D57" s="450"/>
      <c r="E57" s="448" t="s">
        <v>170</v>
      </c>
      <c r="F57" s="448">
        <v>175</v>
      </c>
      <c r="G57" s="462"/>
      <c r="H57" s="462"/>
      <c r="I57" s="461">
        <f t="shared" si="0"/>
        <v>0</v>
      </c>
      <c r="J57" s="461">
        <f t="shared" si="1"/>
        <v>0</v>
      </c>
    </row>
    <row r="58" spans="1:10" ht="13.2">
      <c r="A58" s="451"/>
      <c r="B58" s="448"/>
      <c r="C58" s="453" t="s">
        <v>5116</v>
      </c>
      <c r="D58" s="450"/>
      <c r="E58" s="448" t="s">
        <v>170</v>
      </c>
      <c r="F58" s="448">
        <v>80</v>
      </c>
      <c r="G58" s="462"/>
      <c r="H58" s="462"/>
      <c r="I58" s="461">
        <f t="shared" si="0"/>
        <v>0</v>
      </c>
      <c r="J58" s="461">
        <f t="shared" si="1"/>
        <v>0</v>
      </c>
    </row>
    <row r="59" spans="1:10" ht="13.2">
      <c r="A59" s="451"/>
      <c r="B59" s="448"/>
      <c r="C59" s="453"/>
      <c r="D59" s="450"/>
      <c r="E59" s="448"/>
      <c r="F59" s="448"/>
      <c r="G59" s="461"/>
      <c r="H59" s="461"/>
      <c r="I59" s="461">
        <f t="shared" si="0"/>
        <v>0</v>
      </c>
      <c r="J59" s="461">
        <f t="shared" si="1"/>
        <v>0</v>
      </c>
    </row>
    <row r="60" spans="1:10" ht="26.4">
      <c r="A60" s="451"/>
      <c r="B60" s="448"/>
      <c r="C60" s="452" t="s">
        <v>5117</v>
      </c>
      <c r="D60" s="450" t="s">
        <v>5118</v>
      </c>
      <c r="E60" s="448" t="s">
        <v>170</v>
      </c>
      <c r="F60" s="448">
        <v>65</v>
      </c>
      <c r="G60" s="462"/>
      <c r="H60" s="462"/>
      <c r="I60" s="461">
        <f t="shared" si="0"/>
        <v>0</v>
      </c>
      <c r="J60" s="461">
        <f t="shared" si="1"/>
        <v>0</v>
      </c>
    </row>
    <row r="61" spans="1:10" ht="13.2">
      <c r="A61" s="451"/>
      <c r="B61" s="448"/>
      <c r="C61" s="452" t="s">
        <v>5120</v>
      </c>
      <c r="D61" s="450" t="s">
        <v>5121</v>
      </c>
      <c r="E61" s="448" t="s">
        <v>170</v>
      </c>
      <c r="F61" s="448">
        <v>240</v>
      </c>
      <c r="G61" s="462"/>
      <c r="H61" s="462"/>
      <c r="I61" s="461">
        <f t="shared" si="0"/>
        <v>0</v>
      </c>
      <c r="J61" s="461">
        <f t="shared" si="1"/>
        <v>0</v>
      </c>
    </row>
    <row r="62" spans="1:10" ht="13.2">
      <c r="A62" s="451"/>
      <c r="B62" s="448"/>
      <c r="C62" s="452"/>
      <c r="D62" s="450"/>
      <c r="E62" s="448"/>
      <c r="F62" s="448"/>
      <c r="G62" s="461"/>
      <c r="H62" s="461"/>
      <c r="I62" s="461">
        <f t="shared" si="0"/>
        <v>0</v>
      </c>
      <c r="J62" s="461">
        <f t="shared" si="1"/>
        <v>0</v>
      </c>
    </row>
    <row r="63" spans="1:10" ht="13.2">
      <c r="A63" s="451"/>
      <c r="B63" s="448"/>
      <c r="C63" s="452"/>
      <c r="D63" s="450"/>
      <c r="E63" s="448"/>
      <c r="F63" s="448"/>
      <c r="G63" s="461"/>
      <c r="H63" s="461"/>
      <c r="I63" s="461">
        <f t="shared" si="0"/>
        <v>0</v>
      </c>
      <c r="J63" s="461">
        <f t="shared" si="1"/>
        <v>0</v>
      </c>
    </row>
    <row r="64" spans="1:10" ht="39.6">
      <c r="A64" s="451"/>
      <c r="B64" s="448"/>
      <c r="C64" s="455" t="s">
        <v>5136</v>
      </c>
      <c r="D64" s="450"/>
      <c r="E64" s="448"/>
      <c r="F64" s="448"/>
      <c r="G64" s="461"/>
      <c r="H64" s="461"/>
      <c r="I64" s="461">
        <f t="shared" si="0"/>
        <v>0</v>
      </c>
      <c r="J64" s="461">
        <f t="shared" si="1"/>
        <v>0</v>
      </c>
    </row>
    <row r="65" spans="1:10" ht="13.2">
      <c r="A65" s="451"/>
      <c r="B65" s="448"/>
      <c r="C65" s="452" t="s">
        <v>5120</v>
      </c>
      <c r="D65" s="450" t="s">
        <v>5121</v>
      </c>
      <c r="E65" s="448" t="s">
        <v>170</v>
      </c>
      <c r="F65" s="448">
        <v>70</v>
      </c>
      <c r="G65" s="462"/>
      <c r="H65" s="462"/>
      <c r="I65" s="461">
        <f t="shared" si="0"/>
        <v>0</v>
      </c>
      <c r="J65" s="461">
        <f t="shared" si="1"/>
        <v>0</v>
      </c>
    </row>
    <row r="66" spans="1:10" ht="20.399999999999999">
      <c r="A66" s="451"/>
      <c r="B66" s="448"/>
      <c r="C66" s="452" t="s">
        <v>5137</v>
      </c>
      <c r="D66" s="450"/>
      <c r="E66" s="448" t="s">
        <v>170</v>
      </c>
      <c r="F66" s="448">
        <v>60</v>
      </c>
      <c r="G66" s="462"/>
      <c r="H66" s="462"/>
      <c r="I66" s="461">
        <f t="shared" si="0"/>
        <v>0</v>
      </c>
      <c r="J66" s="461">
        <f t="shared" si="1"/>
        <v>0</v>
      </c>
    </row>
    <row r="67" spans="1:10" ht="13.2">
      <c r="A67" s="451"/>
      <c r="B67" s="448"/>
      <c r="C67" s="452" t="s">
        <v>5138</v>
      </c>
      <c r="D67" s="450"/>
      <c r="E67" s="448" t="s">
        <v>2464</v>
      </c>
      <c r="F67" s="448">
        <v>1</v>
      </c>
      <c r="G67" s="462"/>
      <c r="H67" s="462"/>
      <c r="I67" s="461">
        <f t="shared" si="0"/>
        <v>0</v>
      </c>
      <c r="J67" s="461">
        <f t="shared" si="1"/>
        <v>0</v>
      </c>
    </row>
    <row r="68" spans="1:10" ht="13.2">
      <c r="A68" s="451"/>
      <c r="B68" s="448"/>
      <c r="C68" s="452" t="s">
        <v>5139</v>
      </c>
      <c r="D68" s="450"/>
      <c r="E68" s="448" t="s">
        <v>2464</v>
      </c>
      <c r="F68" s="448">
        <v>1</v>
      </c>
      <c r="G68" s="462"/>
      <c r="H68" s="462"/>
      <c r="I68" s="461">
        <f t="shared" si="0"/>
        <v>0</v>
      </c>
      <c r="J68" s="461">
        <f t="shared" si="1"/>
        <v>0</v>
      </c>
    </row>
    <row r="69" spans="1:10" ht="13.2">
      <c r="A69" s="451"/>
      <c r="B69" s="448"/>
      <c r="C69" s="452"/>
      <c r="D69" s="450"/>
      <c r="E69" s="448"/>
      <c r="F69" s="448"/>
      <c r="G69" s="461"/>
      <c r="H69" s="461"/>
      <c r="I69" s="461">
        <f t="shared" si="0"/>
        <v>0</v>
      </c>
      <c r="J69" s="461">
        <f t="shared" si="1"/>
        <v>0</v>
      </c>
    </row>
    <row r="70" spans="1:10" ht="13.2">
      <c r="A70" s="451"/>
      <c r="B70" s="448"/>
      <c r="C70" s="449" t="s">
        <v>5140</v>
      </c>
      <c r="D70" s="450"/>
      <c r="E70" s="448"/>
      <c r="F70" s="448"/>
      <c r="G70" s="461"/>
      <c r="H70" s="461"/>
      <c r="I70" s="461">
        <f t="shared" si="0"/>
        <v>0</v>
      </c>
      <c r="J70" s="461">
        <f t="shared" si="1"/>
        <v>0</v>
      </c>
    </row>
    <row r="71" spans="1:10" ht="216">
      <c r="A71" s="451" t="s">
        <v>5141</v>
      </c>
      <c r="B71" s="448"/>
      <c r="C71" s="452" t="s">
        <v>5126</v>
      </c>
      <c r="D71" s="450" t="s">
        <v>5127</v>
      </c>
      <c r="E71" s="448" t="s">
        <v>2699</v>
      </c>
      <c r="F71" s="448">
        <v>1</v>
      </c>
      <c r="G71" s="462"/>
      <c r="H71" s="462"/>
      <c r="I71" s="461">
        <f t="shared" si="0"/>
        <v>0</v>
      </c>
      <c r="J71" s="461">
        <f t="shared" si="1"/>
        <v>0</v>
      </c>
    </row>
    <row r="72" spans="1:10" ht="13.2">
      <c r="A72" s="451"/>
      <c r="B72" s="448"/>
      <c r="C72" s="452"/>
      <c r="D72" s="450"/>
      <c r="E72" s="448"/>
      <c r="F72" s="448"/>
      <c r="G72" s="461"/>
      <c r="H72" s="461"/>
      <c r="I72" s="461">
        <f t="shared" ref="I72:I135" si="2">F72*G72</f>
        <v>0</v>
      </c>
      <c r="J72" s="461">
        <f t="shared" ref="J72:J135" si="3">F72*H72</f>
        <v>0</v>
      </c>
    </row>
    <row r="73" spans="1:10" ht="20.399999999999999">
      <c r="A73" s="451" t="s">
        <v>5142</v>
      </c>
      <c r="B73" s="448"/>
      <c r="C73" s="452" t="s">
        <v>5133</v>
      </c>
      <c r="D73" s="450"/>
      <c r="E73" s="448" t="s">
        <v>2464</v>
      </c>
      <c r="F73" s="448">
        <v>1</v>
      </c>
      <c r="G73" s="462"/>
      <c r="H73" s="462"/>
      <c r="I73" s="461">
        <f t="shared" si="2"/>
        <v>0</v>
      </c>
      <c r="J73" s="461">
        <f t="shared" si="3"/>
        <v>0</v>
      </c>
    </row>
    <row r="74" spans="1:10" ht="20.399999999999999">
      <c r="A74" s="451" t="s">
        <v>5143</v>
      </c>
      <c r="B74" s="448"/>
      <c r="C74" s="452" t="s">
        <v>5131</v>
      </c>
      <c r="D74" s="450"/>
      <c r="E74" s="448" t="s">
        <v>2464</v>
      </c>
      <c r="F74" s="448">
        <v>1</v>
      </c>
      <c r="G74" s="462"/>
      <c r="H74" s="462"/>
      <c r="I74" s="461">
        <f t="shared" si="2"/>
        <v>0</v>
      </c>
      <c r="J74" s="461">
        <f t="shared" si="3"/>
        <v>0</v>
      </c>
    </row>
    <row r="75" spans="1:10" ht="20.399999999999999">
      <c r="A75" s="451" t="s">
        <v>5144</v>
      </c>
      <c r="B75" s="448"/>
      <c r="C75" s="452" t="s">
        <v>5133</v>
      </c>
      <c r="D75" s="450"/>
      <c r="E75" s="448" t="s">
        <v>2464</v>
      </c>
      <c r="F75" s="448">
        <v>2</v>
      </c>
      <c r="G75" s="462"/>
      <c r="H75" s="462"/>
      <c r="I75" s="461">
        <f t="shared" si="2"/>
        <v>0</v>
      </c>
      <c r="J75" s="461">
        <f t="shared" si="3"/>
        <v>0</v>
      </c>
    </row>
    <row r="76" spans="1:10" ht="13.2">
      <c r="A76" s="451" t="s">
        <v>5145</v>
      </c>
      <c r="B76" s="448"/>
      <c r="C76" s="452" t="s">
        <v>5146</v>
      </c>
      <c r="D76" s="450"/>
      <c r="E76" s="448" t="s">
        <v>2699</v>
      </c>
      <c r="F76" s="448">
        <v>4</v>
      </c>
      <c r="G76" s="462"/>
      <c r="H76" s="462"/>
      <c r="I76" s="461">
        <f t="shared" si="2"/>
        <v>0</v>
      </c>
      <c r="J76" s="461">
        <f t="shared" si="3"/>
        <v>0</v>
      </c>
    </row>
    <row r="77" spans="1:10" ht="30.6">
      <c r="A77" s="451" t="s">
        <v>5147</v>
      </c>
      <c r="B77" s="448"/>
      <c r="C77" s="452" t="s">
        <v>5105</v>
      </c>
      <c r="D77" s="450"/>
      <c r="E77" s="448" t="s">
        <v>2699</v>
      </c>
      <c r="F77" s="448">
        <v>1</v>
      </c>
      <c r="G77" s="462"/>
      <c r="H77" s="462"/>
      <c r="I77" s="461">
        <f t="shared" si="2"/>
        <v>0</v>
      </c>
      <c r="J77" s="461">
        <f t="shared" si="3"/>
        <v>0</v>
      </c>
    </row>
    <row r="78" spans="1:10" ht="13.2">
      <c r="A78" s="451"/>
      <c r="B78" s="448"/>
      <c r="C78" s="452"/>
      <c r="D78" s="450"/>
      <c r="E78" s="448"/>
      <c r="F78" s="448"/>
      <c r="G78" s="461"/>
      <c r="H78" s="461"/>
      <c r="I78" s="461">
        <f t="shared" si="2"/>
        <v>0</v>
      </c>
      <c r="J78" s="461">
        <f t="shared" si="3"/>
        <v>0</v>
      </c>
    </row>
    <row r="79" spans="1:10" ht="23.4">
      <c r="A79" s="451"/>
      <c r="B79" s="448"/>
      <c r="C79" s="452" t="s">
        <v>5114</v>
      </c>
      <c r="D79" s="450"/>
      <c r="E79" s="448"/>
      <c r="F79" s="448"/>
      <c r="G79" s="461"/>
      <c r="H79" s="461"/>
      <c r="I79" s="461">
        <f t="shared" si="2"/>
        <v>0</v>
      </c>
      <c r="J79" s="461">
        <f t="shared" si="3"/>
        <v>0</v>
      </c>
    </row>
    <row r="80" spans="1:10" ht="13.2">
      <c r="A80" s="451"/>
      <c r="B80" s="448"/>
      <c r="C80" s="454" t="s">
        <v>5115</v>
      </c>
      <c r="D80" s="450"/>
      <c r="E80" s="448" t="s">
        <v>170</v>
      </c>
      <c r="F80" s="448">
        <v>140</v>
      </c>
      <c r="G80" s="462"/>
      <c r="H80" s="462"/>
      <c r="I80" s="461">
        <f t="shared" si="2"/>
        <v>0</v>
      </c>
      <c r="J80" s="461">
        <f t="shared" si="3"/>
        <v>0</v>
      </c>
    </row>
    <row r="81" spans="1:10" ht="13.2">
      <c r="A81" s="451"/>
      <c r="B81" s="448"/>
      <c r="C81" s="453" t="s">
        <v>5116</v>
      </c>
      <c r="D81" s="450"/>
      <c r="E81" s="448" t="s">
        <v>170</v>
      </c>
      <c r="F81" s="448">
        <v>65</v>
      </c>
      <c r="G81" s="462"/>
      <c r="H81" s="462"/>
      <c r="I81" s="461">
        <f t="shared" si="2"/>
        <v>0</v>
      </c>
      <c r="J81" s="461">
        <f t="shared" si="3"/>
        <v>0</v>
      </c>
    </row>
    <row r="82" spans="1:10" ht="13.2">
      <c r="A82" s="451"/>
      <c r="B82" s="448"/>
      <c r="C82" s="453"/>
      <c r="D82" s="450"/>
      <c r="E82" s="448"/>
      <c r="F82" s="448"/>
      <c r="G82" s="461"/>
      <c r="H82" s="461"/>
      <c r="I82" s="461">
        <f t="shared" si="2"/>
        <v>0</v>
      </c>
      <c r="J82" s="461">
        <f t="shared" si="3"/>
        <v>0</v>
      </c>
    </row>
    <row r="83" spans="1:10" ht="26.4">
      <c r="A83" s="451"/>
      <c r="B83" s="448"/>
      <c r="C83" s="452" t="s">
        <v>5117</v>
      </c>
      <c r="D83" s="450" t="s">
        <v>5118</v>
      </c>
      <c r="E83" s="448" t="s">
        <v>170</v>
      </c>
      <c r="F83" s="448">
        <v>105</v>
      </c>
      <c r="G83" s="462"/>
      <c r="H83" s="462"/>
      <c r="I83" s="461">
        <f t="shared" si="2"/>
        <v>0</v>
      </c>
      <c r="J83" s="461">
        <f t="shared" si="3"/>
        <v>0</v>
      </c>
    </row>
    <row r="84" spans="1:10" ht="13.2">
      <c r="A84" s="451"/>
      <c r="B84" s="448"/>
      <c r="C84" s="452" t="s">
        <v>5120</v>
      </c>
      <c r="D84" s="450" t="s">
        <v>5121</v>
      </c>
      <c r="E84" s="448" t="s">
        <v>170</v>
      </c>
      <c r="F84" s="448">
        <v>145</v>
      </c>
      <c r="G84" s="462"/>
      <c r="H84" s="462"/>
      <c r="I84" s="461">
        <f t="shared" si="2"/>
        <v>0</v>
      </c>
      <c r="J84" s="461">
        <f t="shared" si="3"/>
        <v>0</v>
      </c>
    </row>
    <row r="85" spans="1:10" ht="13.2">
      <c r="A85" s="451"/>
      <c r="B85" s="448"/>
      <c r="C85" s="452"/>
      <c r="D85" s="450"/>
      <c r="E85" s="448"/>
      <c r="F85" s="448"/>
      <c r="G85" s="461"/>
      <c r="H85" s="461"/>
      <c r="I85" s="461">
        <f t="shared" si="2"/>
        <v>0</v>
      </c>
      <c r="J85" s="461">
        <f t="shared" si="3"/>
        <v>0</v>
      </c>
    </row>
    <row r="86" spans="1:10" ht="39.6">
      <c r="A86" s="451"/>
      <c r="B86" s="448"/>
      <c r="C86" s="455" t="s">
        <v>5148</v>
      </c>
      <c r="D86" s="450"/>
      <c r="E86" s="448"/>
      <c r="F86" s="448"/>
      <c r="G86" s="461"/>
      <c r="H86" s="461"/>
      <c r="I86" s="461">
        <f t="shared" si="2"/>
        <v>0</v>
      </c>
      <c r="J86" s="461">
        <f t="shared" si="3"/>
        <v>0</v>
      </c>
    </row>
    <row r="87" spans="1:10" ht="13.2">
      <c r="A87" s="451"/>
      <c r="B87" s="448"/>
      <c r="C87" s="452" t="s">
        <v>5120</v>
      </c>
      <c r="D87" s="450" t="s">
        <v>5121</v>
      </c>
      <c r="E87" s="448" t="s">
        <v>170</v>
      </c>
      <c r="F87" s="448">
        <v>105</v>
      </c>
      <c r="G87" s="462"/>
      <c r="H87" s="462"/>
      <c r="I87" s="461">
        <f t="shared" si="2"/>
        <v>0</v>
      </c>
      <c r="J87" s="461">
        <f t="shared" si="3"/>
        <v>0</v>
      </c>
    </row>
    <row r="88" spans="1:10" ht="20.399999999999999">
      <c r="A88" s="451"/>
      <c r="B88" s="448"/>
      <c r="C88" s="452" t="s">
        <v>5149</v>
      </c>
      <c r="D88" s="450"/>
      <c r="E88" s="448" t="s">
        <v>170</v>
      </c>
      <c r="F88" s="448">
        <v>105</v>
      </c>
      <c r="G88" s="462"/>
      <c r="H88" s="462"/>
      <c r="I88" s="461">
        <f t="shared" si="2"/>
        <v>0</v>
      </c>
      <c r="J88" s="461">
        <f t="shared" si="3"/>
        <v>0</v>
      </c>
    </row>
    <row r="89" spans="1:10" ht="13.2">
      <c r="A89" s="451"/>
      <c r="B89" s="448"/>
      <c r="C89" s="452" t="s">
        <v>5139</v>
      </c>
      <c r="D89" s="450"/>
      <c r="E89" s="448" t="s">
        <v>2464</v>
      </c>
      <c r="F89" s="448">
        <v>1</v>
      </c>
      <c r="G89" s="462"/>
      <c r="H89" s="462"/>
      <c r="I89" s="461">
        <f t="shared" si="2"/>
        <v>0</v>
      </c>
      <c r="J89" s="461">
        <f t="shared" si="3"/>
        <v>0</v>
      </c>
    </row>
    <row r="90" spans="1:10" ht="13.2">
      <c r="A90" s="451"/>
      <c r="B90" s="448"/>
      <c r="C90" s="452"/>
      <c r="D90" s="450"/>
      <c r="E90" s="448"/>
      <c r="F90" s="448"/>
      <c r="G90" s="461"/>
      <c r="H90" s="461"/>
      <c r="I90" s="461">
        <f t="shared" si="2"/>
        <v>0</v>
      </c>
      <c r="J90" s="461">
        <f t="shared" si="3"/>
        <v>0</v>
      </c>
    </row>
    <row r="91" spans="1:10" ht="26.4">
      <c r="A91" s="451"/>
      <c r="B91" s="448"/>
      <c r="C91" s="455" t="s">
        <v>5150</v>
      </c>
      <c r="D91" s="450"/>
      <c r="E91" s="448"/>
      <c r="F91" s="448"/>
      <c r="G91" s="461"/>
      <c r="H91" s="461"/>
      <c r="I91" s="461">
        <f t="shared" si="2"/>
        <v>0</v>
      </c>
      <c r="J91" s="461">
        <f t="shared" si="3"/>
        <v>0</v>
      </c>
    </row>
    <row r="92" spans="1:10" ht="20.399999999999999">
      <c r="A92" s="451" t="s">
        <v>5151</v>
      </c>
      <c r="B92" s="448"/>
      <c r="C92" s="452" t="s">
        <v>5152</v>
      </c>
      <c r="D92" s="450"/>
      <c r="E92" s="448" t="s">
        <v>2464</v>
      </c>
      <c r="F92" s="448">
        <v>1</v>
      </c>
      <c r="G92" s="462"/>
      <c r="H92" s="462"/>
      <c r="I92" s="461">
        <f t="shared" si="2"/>
        <v>0</v>
      </c>
      <c r="J92" s="461">
        <f t="shared" si="3"/>
        <v>0</v>
      </c>
    </row>
    <row r="93" spans="1:10" ht="13.2">
      <c r="A93" s="451"/>
      <c r="B93" s="448"/>
      <c r="C93" s="452"/>
      <c r="D93" s="450"/>
      <c r="E93" s="448"/>
      <c r="F93" s="448"/>
      <c r="G93" s="461"/>
      <c r="H93" s="461"/>
      <c r="I93" s="461">
        <f t="shared" si="2"/>
        <v>0</v>
      </c>
      <c r="J93" s="461">
        <f t="shared" si="3"/>
        <v>0</v>
      </c>
    </row>
    <row r="94" spans="1:10" ht="23.4">
      <c r="A94" s="451"/>
      <c r="B94" s="448"/>
      <c r="C94" s="452" t="s">
        <v>5114</v>
      </c>
      <c r="D94" s="450"/>
      <c r="E94" s="448"/>
      <c r="F94" s="448"/>
      <c r="G94" s="461"/>
      <c r="H94" s="461"/>
      <c r="I94" s="461">
        <f t="shared" si="2"/>
        <v>0</v>
      </c>
      <c r="J94" s="461">
        <f t="shared" si="3"/>
        <v>0</v>
      </c>
    </row>
    <row r="95" spans="1:10" ht="13.2">
      <c r="A95" s="451"/>
      <c r="B95" s="448"/>
      <c r="C95" s="454" t="s">
        <v>5115</v>
      </c>
      <c r="D95" s="450"/>
      <c r="E95" s="448" t="s">
        <v>170</v>
      </c>
      <c r="F95" s="448">
        <v>5</v>
      </c>
      <c r="G95" s="462"/>
      <c r="H95" s="462"/>
      <c r="I95" s="461">
        <f t="shared" si="2"/>
        <v>0</v>
      </c>
      <c r="J95" s="461">
        <f t="shared" si="3"/>
        <v>0</v>
      </c>
    </row>
    <row r="96" spans="1:10" ht="13.2">
      <c r="A96" s="451"/>
      <c r="B96" s="448"/>
      <c r="C96" s="453" t="s">
        <v>5116</v>
      </c>
      <c r="D96" s="450"/>
      <c r="E96" s="448" t="s">
        <v>170</v>
      </c>
      <c r="F96" s="448">
        <v>5</v>
      </c>
      <c r="G96" s="462"/>
      <c r="H96" s="462"/>
      <c r="I96" s="461">
        <f t="shared" si="2"/>
        <v>0</v>
      </c>
      <c r="J96" s="461">
        <f t="shared" si="3"/>
        <v>0</v>
      </c>
    </row>
    <row r="97" spans="1:10" ht="13.2">
      <c r="A97" s="451"/>
      <c r="B97" s="448"/>
      <c r="C97" s="452"/>
      <c r="D97" s="450"/>
      <c r="E97" s="448"/>
      <c r="F97" s="448"/>
      <c r="G97" s="461"/>
      <c r="H97" s="461"/>
      <c r="I97" s="461">
        <f t="shared" si="2"/>
        <v>0</v>
      </c>
      <c r="J97" s="461">
        <f t="shared" si="3"/>
        <v>0</v>
      </c>
    </row>
    <row r="98" spans="1:10" ht="26.4">
      <c r="A98" s="451"/>
      <c r="B98" s="448"/>
      <c r="C98" s="452" t="s">
        <v>5117</v>
      </c>
      <c r="D98" s="450" t="s">
        <v>5118</v>
      </c>
      <c r="E98" s="448" t="s">
        <v>170</v>
      </c>
      <c r="F98" s="448">
        <v>10</v>
      </c>
      <c r="G98" s="462"/>
      <c r="H98" s="462"/>
      <c r="I98" s="461">
        <f t="shared" si="2"/>
        <v>0</v>
      </c>
      <c r="J98" s="461">
        <f t="shared" si="3"/>
        <v>0</v>
      </c>
    </row>
    <row r="99" spans="1:10" ht="13.2">
      <c r="A99" s="451"/>
      <c r="B99" s="448"/>
      <c r="C99" s="455"/>
      <c r="D99" s="450"/>
      <c r="E99" s="448"/>
      <c r="F99" s="448"/>
      <c r="G99" s="461"/>
      <c r="H99" s="461"/>
      <c r="I99" s="461">
        <f t="shared" si="2"/>
        <v>0</v>
      </c>
      <c r="J99" s="461">
        <f t="shared" si="3"/>
        <v>0</v>
      </c>
    </row>
    <row r="100" spans="1:10" ht="13.2">
      <c r="A100" s="451"/>
      <c r="B100" s="448"/>
      <c r="C100" s="449" t="s">
        <v>5153</v>
      </c>
      <c r="D100" s="450"/>
      <c r="E100" s="448"/>
      <c r="F100" s="448"/>
      <c r="G100" s="461"/>
      <c r="H100" s="461"/>
      <c r="I100" s="461">
        <f t="shared" si="2"/>
        <v>0</v>
      </c>
      <c r="J100" s="461">
        <f t="shared" si="3"/>
        <v>0</v>
      </c>
    </row>
    <row r="101" spans="1:10" ht="91.8">
      <c r="A101" s="451" t="s">
        <v>5154</v>
      </c>
      <c r="B101" s="448"/>
      <c r="C101" s="452" t="s">
        <v>5155</v>
      </c>
      <c r="D101" s="450" t="s">
        <v>5156</v>
      </c>
      <c r="E101" s="448" t="s">
        <v>2699</v>
      </c>
      <c r="F101" s="448">
        <v>1</v>
      </c>
      <c r="G101" s="462"/>
      <c r="H101" s="462"/>
      <c r="I101" s="461">
        <f t="shared" si="2"/>
        <v>0</v>
      </c>
      <c r="J101" s="461">
        <f t="shared" si="3"/>
        <v>0</v>
      </c>
    </row>
    <row r="102" spans="1:10" ht="40.799999999999997">
      <c r="A102" s="451" t="s">
        <v>5157</v>
      </c>
      <c r="B102" s="448"/>
      <c r="C102" s="452" t="s">
        <v>5158</v>
      </c>
      <c r="D102" s="448" t="s">
        <v>5159</v>
      </c>
      <c r="E102" s="448" t="s">
        <v>2699</v>
      </c>
      <c r="F102" s="456">
        <v>1</v>
      </c>
      <c r="G102" s="462"/>
      <c r="H102" s="462"/>
      <c r="I102" s="461">
        <f t="shared" si="2"/>
        <v>0</v>
      </c>
      <c r="J102" s="461">
        <f t="shared" si="3"/>
        <v>0</v>
      </c>
    </row>
    <row r="103" spans="1:10">
      <c r="A103" s="451"/>
      <c r="B103" s="448"/>
      <c r="C103" s="452" t="s">
        <v>5160</v>
      </c>
      <c r="D103" s="448"/>
      <c r="E103" s="448" t="s">
        <v>2464</v>
      </c>
      <c r="F103" s="456">
        <v>1</v>
      </c>
      <c r="G103" s="462"/>
      <c r="H103" s="462"/>
      <c r="I103" s="461">
        <f t="shared" si="2"/>
        <v>0</v>
      </c>
      <c r="J103" s="461">
        <f t="shared" si="3"/>
        <v>0</v>
      </c>
    </row>
    <row r="104" spans="1:10">
      <c r="A104" s="451"/>
      <c r="B104" s="448"/>
      <c r="C104" s="452"/>
      <c r="D104" s="448"/>
      <c r="E104" s="448"/>
      <c r="F104" s="456"/>
      <c r="G104" s="461"/>
      <c r="H104" s="461"/>
      <c r="I104" s="461">
        <f t="shared" si="2"/>
        <v>0</v>
      </c>
      <c r="J104" s="461">
        <f t="shared" si="3"/>
        <v>0</v>
      </c>
    </row>
    <row r="105" spans="1:10" ht="13.2">
      <c r="A105" s="451"/>
      <c r="B105" s="448"/>
      <c r="C105" s="455" t="s">
        <v>5161</v>
      </c>
      <c r="D105" s="448"/>
      <c r="E105" s="448"/>
      <c r="F105" s="456"/>
      <c r="G105" s="461"/>
      <c r="H105" s="461"/>
      <c r="I105" s="461">
        <f t="shared" si="2"/>
        <v>0</v>
      </c>
      <c r="J105" s="461">
        <f t="shared" si="3"/>
        <v>0</v>
      </c>
    </row>
    <row r="106" spans="1:10" ht="20.399999999999999">
      <c r="A106" s="451"/>
      <c r="B106" s="448"/>
      <c r="C106" s="452" t="s">
        <v>5162</v>
      </c>
      <c r="D106" s="448"/>
      <c r="E106" s="448" t="s">
        <v>5107</v>
      </c>
      <c r="F106" s="456">
        <v>52</v>
      </c>
      <c r="G106" s="462"/>
      <c r="H106" s="462"/>
      <c r="I106" s="461">
        <f t="shared" si="2"/>
        <v>0</v>
      </c>
      <c r="J106" s="461">
        <f t="shared" si="3"/>
        <v>0</v>
      </c>
    </row>
    <row r="107" spans="1:10" ht="20.399999999999999">
      <c r="A107" s="451"/>
      <c r="B107" s="448"/>
      <c r="C107" s="452" t="s">
        <v>5163</v>
      </c>
      <c r="D107" s="448"/>
      <c r="E107" s="448" t="s">
        <v>5107</v>
      </c>
      <c r="F107" s="456">
        <v>52</v>
      </c>
      <c r="G107" s="462"/>
      <c r="H107" s="462"/>
      <c r="I107" s="461">
        <f t="shared" si="2"/>
        <v>0</v>
      </c>
      <c r="J107" s="461">
        <f t="shared" si="3"/>
        <v>0</v>
      </c>
    </row>
    <row r="108" spans="1:10" ht="20.399999999999999">
      <c r="A108" s="451"/>
      <c r="B108" s="448"/>
      <c r="C108" s="452" t="s">
        <v>5164</v>
      </c>
      <c r="D108" s="448"/>
      <c r="E108" s="448" t="s">
        <v>2699</v>
      </c>
      <c r="F108" s="456">
        <v>30</v>
      </c>
      <c r="G108" s="462"/>
      <c r="H108" s="462"/>
      <c r="I108" s="461">
        <f t="shared" si="2"/>
        <v>0</v>
      </c>
      <c r="J108" s="461">
        <f t="shared" si="3"/>
        <v>0</v>
      </c>
    </row>
    <row r="109" spans="1:10" ht="20.399999999999999">
      <c r="A109" s="451"/>
      <c r="B109" s="448"/>
      <c r="C109" s="452" t="s">
        <v>5165</v>
      </c>
      <c r="D109" s="448"/>
      <c r="E109" s="448" t="s">
        <v>2699</v>
      </c>
      <c r="F109" s="456">
        <v>30</v>
      </c>
      <c r="G109" s="462"/>
      <c r="H109" s="462"/>
      <c r="I109" s="461">
        <f t="shared" si="2"/>
        <v>0</v>
      </c>
      <c r="J109" s="461">
        <f t="shared" si="3"/>
        <v>0</v>
      </c>
    </row>
    <row r="110" spans="1:10" ht="20.399999999999999">
      <c r="A110" s="451"/>
      <c r="B110" s="448"/>
      <c r="C110" s="452" t="s">
        <v>5166</v>
      </c>
      <c r="D110" s="448"/>
      <c r="E110" s="448" t="s">
        <v>2699</v>
      </c>
      <c r="F110" s="456">
        <v>2</v>
      </c>
      <c r="G110" s="462"/>
      <c r="H110" s="462"/>
      <c r="I110" s="461">
        <f t="shared" si="2"/>
        <v>0</v>
      </c>
      <c r="J110" s="461">
        <f t="shared" si="3"/>
        <v>0</v>
      </c>
    </row>
    <row r="111" spans="1:10" ht="20.399999999999999">
      <c r="A111" s="451"/>
      <c r="B111" s="448"/>
      <c r="C111" s="452" t="s">
        <v>5167</v>
      </c>
      <c r="D111" s="448"/>
      <c r="E111" s="448" t="s">
        <v>2699</v>
      </c>
      <c r="F111" s="456">
        <v>2</v>
      </c>
      <c r="G111" s="462"/>
      <c r="H111" s="462"/>
      <c r="I111" s="461">
        <f t="shared" si="2"/>
        <v>0</v>
      </c>
      <c r="J111" s="461">
        <f t="shared" si="3"/>
        <v>0</v>
      </c>
    </row>
    <row r="112" spans="1:10">
      <c r="A112" s="451"/>
      <c r="B112" s="448"/>
      <c r="C112" s="452" t="s">
        <v>5168</v>
      </c>
      <c r="D112" s="448"/>
      <c r="E112" s="448" t="s">
        <v>2699</v>
      </c>
      <c r="F112" s="456">
        <v>52</v>
      </c>
      <c r="G112" s="462"/>
      <c r="H112" s="462"/>
      <c r="I112" s="461">
        <f t="shared" si="2"/>
        <v>0</v>
      </c>
      <c r="J112" s="461">
        <f t="shared" si="3"/>
        <v>0</v>
      </c>
    </row>
    <row r="113" spans="1:10">
      <c r="A113" s="451"/>
      <c r="B113" s="448"/>
      <c r="C113" s="452" t="s">
        <v>5169</v>
      </c>
      <c r="D113" s="448"/>
      <c r="E113" s="448" t="s">
        <v>2699</v>
      </c>
      <c r="F113" s="456">
        <v>52</v>
      </c>
      <c r="G113" s="462"/>
      <c r="H113" s="462"/>
      <c r="I113" s="461">
        <f t="shared" si="2"/>
        <v>0</v>
      </c>
      <c r="J113" s="461">
        <f t="shared" si="3"/>
        <v>0</v>
      </c>
    </row>
    <row r="114" spans="1:10" ht="20.399999999999999">
      <c r="A114" s="451"/>
      <c r="B114" s="448"/>
      <c r="C114" s="452" t="s">
        <v>5170</v>
      </c>
      <c r="D114" s="450"/>
      <c r="E114" s="448" t="s">
        <v>5107</v>
      </c>
      <c r="F114" s="448">
        <v>10</v>
      </c>
      <c r="G114" s="462"/>
      <c r="H114" s="462"/>
      <c r="I114" s="461">
        <f t="shared" si="2"/>
        <v>0</v>
      </c>
      <c r="J114" s="461">
        <f t="shared" si="3"/>
        <v>0</v>
      </c>
    </row>
    <row r="115" spans="1:10" ht="13.2">
      <c r="A115" s="451"/>
      <c r="B115" s="448"/>
      <c r="C115" s="452"/>
      <c r="D115" s="450"/>
      <c r="E115" s="448"/>
      <c r="F115" s="448"/>
      <c r="G115" s="461"/>
      <c r="H115" s="461"/>
      <c r="I115" s="461">
        <f t="shared" si="2"/>
        <v>0</v>
      </c>
      <c r="J115" s="461">
        <f t="shared" si="3"/>
        <v>0</v>
      </c>
    </row>
    <row r="116" spans="1:10">
      <c r="A116" s="451"/>
      <c r="B116" s="448"/>
      <c r="C116" s="452" t="s">
        <v>5171</v>
      </c>
      <c r="D116" s="448"/>
      <c r="E116" s="448" t="s">
        <v>1991</v>
      </c>
      <c r="F116" s="456">
        <v>94</v>
      </c>
      <c r="G116" s="462"/>
      <c r="H116" s="462"/>
      <c r="I116" s="461">
        <f t="shared" si="2"/>
        <v>0</v>
      </c>
      <c r="J116" s="461">
        <f t="shared" si="3"/>
        <v>0</v>
      </c>
    </row>
    <row r="117" spans="1:10">
      <c r="A117" s="451"/>
      <c r="B117" s="448"/>
      <c r="C117" s="452" t="s">
        <v>5172</v>
      </c>
      <c r="D117" s="448"/>
      <c r="E117" s="448" t="s">
        <v>2464</v>
      </c>
      <c r="F117" s="456">
        <v>1</v>
      </c>
      <c r="G117" s="462"/>
      <c r="H117" s="462"/>
      <c r="I117" s="461">
        <f t="shared" si="2"/>
        <v>0</v>
      </c>
      <c r="J117" s="461">
        <f t="shared" si="3"/>
        <v>0</v>
      </c>
    </row>
    <row r="118" spans="1:10">
      <c r="A118" s="451"/>
      <c r="B118" s="448"/>
      <c r="C118" s="452" t="s">
        <v>5173</v>
      </c>
      <c r="D118" s="448"/>
      <c r="E118" s="448" t="s">
        <v>2464</v>
      </c>
      <c r="F118" s="456">
        <v>1</v>
      </c>
      <c r="G118" s="462"/>
      <c r="H118" s="462"/>
      <c r="I118" s="461">
        <f t="shared" si="2"/>
        <v>0</v>
      </c>
      <c r="J118" s="461">
        <f t="shared" si="3"/>
        <v>0</v>
      </c>
    </row>
    <row r="119" spans="1:10">
      <c r="A119" s="451"/>
      <c r="B119" s="448"/>
      <c r="C119" s="452"/>
      <c r="D119" s="448"/>
      <c r="E119" s="448"/>
      <c r="F119" s="456"/>
      <c r="G119" s="461"/>
      <c r="H119" s="461"/>
      <c r="I119" s="461">
        <f t="shared" si="2"/>
        <v>0</v>
      </c>
      <c r="J119" s="461">
        <f t="shared" si="3"/>
        <v>0</v>
      </c>
    </row>
    <row r="120" spans="1:10">
      <c r="A120" s="451"/>
      <c r="B120" s="448"/>
      <c r="C120" s="452"/>
      <c r="D120" s="448"/>
      <c r="E120" s="448"/>
      <c r="F120" s="456"/>
      <c r="G120" s="461"/>
      <c r="H120" s="461"/>
      <c r="I120" s="461">
        <f t="shared" si="2"/>
        <v>0</v>
      </c>
      <c r="J120" s="461">
        <f t="shared" si="3"/>
        <v>0</v>
      </c>
    </row>
    <row r="121" spans="1:10" ht="26.4">
      <c r="A121" s="451"/>
      <c r="B121" s="448" t="s">
        <v>5174</v>
      </c>
      <c r="C121" s="457" t="s">
        <v>5175</v>
      </c>
      <c r="D121" s="450"/>
      <c r="E121" s="448"/>
      <c r="F121" s="448"/>
      <c r="G121" s="461"/>
      <c r="H121" s="461"/>
      <c r="I121" s="461">
        <f t="shared" si="2"/>
        <v>0</v>
      </c>
      <c r="J121" s="461">
        <f t="shared" si="3"/>
        <v>0</v>
      </c>
    </row>
    <row r="122" spans="1:10" ht="13.2">
      <c r="A122" s="451"/>
      <c r="B122" s="448"/>
      <c r="C122" s="452" t="s">
        <v>5176</v>
      </c>
      <c r="D122" s="450"/>
      <c r="E122" s="448"/>
      <c r="F122" s="448"/>
      <c r="G122" s="461"/>
      <c r="H122" s="461"/>
      <c r="I122" s="461">
        <f t="shared" si="2"/>
        <v>0</v>
      </c>
      <c r="J122" s="461">
        <f t="shared" si="3"/>
        <v>0</v>
      </c>
    </row>
    <row r="123" spans="1:10" ht="13.2">
      <c r="A123" s="451"/>
      <c r="B123" s="448"/>
      <c r="C123" s="453"/>
      <c r="D123" s="450"/>
      <c r="E123" s="448"/>
      <c r="F123" s="448"/>
      <c r="G123" s="461"/>
      <c r="H123" s="461"/>
      <c r="I123" s="461">
        <f t="shared" si="2"/>
        <v>0</v>
      </c>
      <c r="J123" s="461">
        <f t="shared" si="3"/>
        <v>0</v>
      </c>
    </row>
    <row r="124" spans="1:10" ht="13.2">
      <c r="A124" s="451"/>
      <c r="B124" s="458"/>
      <c r="C124" s="459" t="s">
        <v>5177</v>
      </c>
      <c r="D124" s="450"/>
      <c r="E124" s="448"/>
      <c r="F124" s="448"/>
      <c r="G124" s="461"/>
      <c r="H124" s="461"/>
      <c r="I124" s="461">
        <f t="shared" si="2"/>
        <v>0</v>
      </c>
      <c r="J124" s="461">
        <f t="shared" si="3"/>
        <v>0</v>
      </c>
    </row>
    <row r="125" spans="1:10" ht="13.2">
      <c r="A125" s="451"/>
      <c r="B125" s="458"/>
      <c r="C125" s="457" t="s">
        <v>5178</v>
      </c>
      <c r="D125" s="450"/>
      <c r="E125" s="448"/>
      <c r="F125" s="448"/>
      <c r="G125" s="461"/>
      <c r="H125" s="461"/>
      <c r="I125" s="461">
        <f t="shared" si="2"/>
        <v>0</v>
      </c>
      <c r="J125" s="461">
        <f t="shared" si="3"/>
        <v>0</v>
      </c>
    </row>
    <row r="126" spans="1:10" ht="13.2">
      <c r="A126" s="451"/>
      <c r="B126" s="458"/>
      <c r="C126" s="452" t="s">
        <v>5179</v>
      </c>
      <c r="D126" s="450"/>
      <c r="E126" s="448" t="s">
        <v>2464</v>
      </c>
      <c r="F126" s="448">
        <v>3</v>
      </c>
      <c r="G126" s="462"/>
      <c r="H126" s="462"/>
      <c r="I126" s="461">
        <f t="shared" si="2"/>
        <v>0</v>
      </c>
      <c r="J126" s="461">
        <f t="shared" si="3"/>
        <v>0</v>
      </c>
    </row>
    <row r="127" spans="1:10" ht="13.2">
      <c r="A127" s="451"/>
      <c r="B127" s="458"/>
      <c r="C127" s="452" t="s">
        <v>5180</v>
      </c>
      <c r="D127" s="450"/>
      <c r="E127" s="448" t="s">
        <v>2464</v>
      </c>
      <c r="F127" s="448">
        <v>1</v>
      </c>
      <c r="G127" s="462"/>
      <c r="H127" s="462"/>
      <c r="I127" s="461">
        <f t="shared" si="2"/>
        <v>0</v>
      </c>
      <c r="J127" s="461">
        <f t="shared" si="3"/>
        <v>0</v>
      </c>
    </row>
    <row r="128" spans="1:10" ht="13.2">
      <c r="A128" s="451"/>
      <c r="B128" s="458"/>
      <c r="C128" s="452" t="s">
        <v>5181</v>
      </c>
      <c r="D128" s="450"/>
      <c r="E128" s="448" t="s">
        <v>2464</v>
      </c>
      <c r="F128" s="448">
        <v>1</v>
      </c>
      <c r="G128" s="462"/>
      <c r="H128" s="462"/>
      <c r="I128" s="461">
        <f t="shared" si="2"/>
        <v>0</v>
      </c>
      <c r="J128" s="461">
        <f t="shared" si="3"/>
        <v>0</v>
      </c>
    </row>
    <row r="129" spans="1:10" ht="13.2">
      <c r="A129" s="451"/>
      <c r="B129" s="458"/>
      <c r="C129" s="452"/>
      <c r="D129" s="450"/>
      <c r="E129" s="448"/>
      <c r="F129" s="448"/>
      <c r="G129" s="461"/>
      <c r="H129" s="461"/>
      <c r="I129" s="461">
        <f t="shared" si="2"/>
        <v>0</v>
      </c>
      <c r="J129" s="461">
        <f t="shared" si="3"/>
        <v>0</v>
      </c>
    </row>
    <row r="130" spans="1:10" ht="13.2">
      <c r="A130" s="451"/>
      <c r="B130" s="458"/>
      <c r="C130" s="457" t="s">
        <v>5182</v>
      </c>
      <c r="D130" s="450"/>
      <c r="E130" s="448"/>
      <c r="F130" s="448"/>
      <c r="G130" s="461"/>
      <c r="H130" s="461"/>
      <c r="I130" s="461">
        <f t="shared" si="2"/>
        <v>0</v>
      </c>
      <c r="J130" s="461">
        <f t="shared" si="3"/>
        <v>0</v>
      </c>
    </row>
    <row r="131" spans="1:10" ht="20.399999999999999">
      <c r="A131" s="451"/>
      <c r="B131" s="458"/>
      <c r="C131" s="452" t="s">
        <v>5183</v>
      </c>
      <c r="D131" s="450"/>
      <c r="E131" s="448" t="s">
        <v>2464</v>
      </c>
      <c r="F131" s="448">
        <v>1</v>
      </c>
      <c r="G131" s="462"/>
      <c r="H131" s="462"/>
      <c r="I131" s="461">
        <f t="shared" si="2"/>
        <v>0</v>
      </c>
      <c r="J131" s="461">
        <f t="shared" si="3"/>
        <v>0</v>
      </c>
    </row>
    <row r="132" spans="1:10" ht="13.2">
      <c r="A132" s="451"/>
      <c r="B132" s="458"/>
      <c r="C132" s="452" t="s">
        <v>5181</v>
      </c>
      <c r="D132" s="450"/>
      <c r="E132" s="448" t="s">
        <v>2464</v>
      </c>
      <c r="F132" s="448">
        <v>1</v>
      </c>
      <c r="G132" s="462"/>
      <c r="H132" s="462"/>
      <c r="I132" s="461">
        <f t="shared" si="2"/>
        <v>0</v>
      </c>
      <c r="J132" s="461">
        <f t="shared" si="3"/>
        <v>0</v>
      </c>
    </row>
    <row r="133" spans="1:10" ht="13.2">
      <c r="A133" s="451"/>
      <c r="B133" s="458"/>
      <c r="C133" s="452"/>
      <c r="D133" s="450"/>
      <c r="E133" s="448"/>
      <c r="F133" s="448"/>
      <c r="G133" s="461"/>
      <c r="H133" s="461"/>
      <c r="I133" s="461">
        <f t="shared" si="2"/>
        <v>0</v>
      </c>
      <c r="J133" s="461">
        <f t="shared" si="3"/>
        <v>0</v>
      </c>
    </row>
    <row r="134" spans="1:10" ht="13.2">
      <c r="A134" s="451"/>
      <c r="B134" s="458"/>
      <c r="C134" s="452"/>
      <c r="D134" s="450"/>
      <c r="E134" s="448"/>
      <c r="F134" s="448"/>
      <c r="G134" s="461"/>
      <c r="H134" s="461"/>
      <c r="I134" s="461">
        <f t="shared" si="2"/>
        <v>0</v>
      </c>
      <c r="J134" s="461">
        <f t="shared" si="3"/>
        <v>0</v>
      </c>
    </row>
    <row r="135" spans="1:10" ht="26.4">
      <c r="A135" s="451"/>
      <c r="B135" s="458"/>
      <c r="C135" s="457" t="s">
        <v>5184</v>
      </c>
      <c r="D135" s="450"/>
      <c r="E135" s="448"/>
      <c r="F135" s="448"/>
      <c r="G135" s="461"/>
      <c r="H135" s="461"/>
      <c r="I135" s="461">
        <f t="shared" si="2"/>
        <v>0</v>
      </c>
      <c r="J135" s="461">
        <f t="shared" si="3"/>
        <v>0</v>
      </c>
    </row>
    <row r="136" spans="1:10" ht="30.6">
      <c r="A136" s="451"/>
      <c r="B136" s="458"/>
      <c r="C136" s="452" t="s">
        <v>5185</v>
      </c>
      <c r="D136" s="450"/>
      <c r="E136" s="448" t="s">
        <v>2464</v>
      </c>
      <c r="F136" s="448">
        <v>1</v>
      </c>
      <c r="G136" s="462"/>
      <c r="H136" s="462"/>
      <c r="I136" s="461">
        <f t="shared" ref="I136:I143" si="4">F136*G136</f>
        <v>0</v>
      </c>
      <c r="J136" s="461">
        <f t="shared" ref="J136:J143" si="5">F136*H136</f>
        <v>0</v>
      </c>
    </row>
    <row r="137" spans="1:10" ht="13.2">
      <c r="A137" s="451"/>
      <c r="B137" s="458"/>
      <c r="C137" s="452"/>
      <c r="D137" s="450"/>
      <c r="E137" s="448"/>
      <c r="F137" s="448"/>
      <c r="G137" s="461"/>
      <c r="H137" s="461"/>
      <c r="I137" s="461">
        <f t="shared" si="4"/>
        <v>0</v>
      </c>
      <c r="J137" s="461">
        <f t="shared" si="5"/>
        <v>0</v>
      </c>
    </row>
    <row r="138" spans="1:10" ht="13.2">
      <c r="A138" s="451"/>
      <c r="B138" s="458"/>
      <c r="C138" s="457" t="s">
        <v>5186</v>
      </c>
      <c r="D138" s="450"/>
      <c r="E138" s="448"/>
      <c r="F138" s="448"/>
      <c r="G138" s="461"/>
      <c r="H138" s="461"/>
      <c r="I138" s="461">
        <f t="shared" si="4"/>
        <v>0</v>
      </c>
      <c r="J138" s="461">
        <f t="shared" si="5"/>
        <v>0</v>
      </c>
    </row>
    <row r="139" spans="1:10" ht="13.2">
      <c r="A139" s="451"/>
      <c r="B139" s="458"/>
      <c r="C139" s="452" t="s">
        <v>5187</v>
      </c>
      <c r="D139" s="450"/>
      <c r="E139" s="448" t="s">
        <v>1991</v>
      </c>
      <c r="F139" s="448">
        <v>2800</v>
      </c>
      <c r="G139" s="462"/>
      <c r="H139" s="462"/>
      <c r="I139" s="461">
        <f t="shared" si="4"/>
        <v>0</v>
      </c>
      <c r="J139" s="461">
        <f t="shared" si="5"/>
        <v>0</v>
      </c>
    </row>
    <row r="140" spans="1:10" ht="13.2">
      <c r="A140" s="451"/>
      <c r="B140" s="458"/>
      <c r="C140" s="452" t="s">
        <v>5188</v>
      </c>
      <c r="D140" s="450"/>
      <c r="E140" s="448" t="s">
        <v>1991</v>
      </c>
      <c r="F140" s="448">
        <v>850</v>
      </c>
      <c r="G140" s="462"/>
      <c r="H140" s="462"/>
      <c r="I140" s="461">
        <f t="shared" si="4"/>
        <v>0</v>
      </c>
      <c r="J140" s="461">
        <f t="shared" si="5"/>
        <v>0</v>
      </c>
    </row>
    <row r="141" spans="1:10" ht="13.2">
      <c r="A141" s="451"/>
      <c r="B141" s="458"/>
      <c r="C141" s="452" t="s">
        <v>5189</v>
      </c>
      <c r="D141" s="450"/>
      <c r="E141" s="448" t="s">
        <v>2464</v>
      </c>
      <c r="F141" s="448">
        <v>1</v>
      </c>
      <c r="G141" s="462"/>
      <c r="H141" s="462"/>
      <c r="I141" s="461">
        <f t="shared" si="4"/>
        <v>0</v>
      </c>
      <c r="J141" s="461">
        <f t="shared" si="5"/>
        <v>0</v>
      </c>
    </row>
    <row r="142" spans="1:10" ht="13.2">
      <c r="A142" s="451"/>
      <c r="B142" s="458"/>
      <c r="C142" s="452" t="s">
        <v>5190</v>
      </c>
      <c r="D142" s="450"/>
      <c r="E142" s="448" t="s">
        <v>2464</v>
      </c>
      <c r="F142" s="448">
        <v>1</v>
      </c>
      <c r="G142" s="462"/>
      <c r="H142" s="462"/>
      <c r="I142" s="461">
        <f t="shared" si="4"/>
        <v>0</v>
      </c>
      <c r="J142" s="461">
        <f t="shared" si="5"/>
        <v>0</v>
      </c>
    </row>
    <row r="143" spans="1:10" ht="13.2">
      <c r="A143" s="451"/>
      <c r="B143" s="458"/>
      <c r="C143" s="452" t="s">
        <v>5191</v>
      </c>
      <c r="D143" s="450"/>
      <c r="E143" s="448" t="s">
        <v>2464</v>
      </c>
      <c r="F143" s="448">
        <v>1</v>
      </c>
      <c r="G143" s="462"/>
      <c r="H143" s="462"/>
      <c r="I143" s="461">
        <f t="shared" si="4"/>
        <v>0</v>
      </c>
      <c r="J143" s="461">
        <f t="shared" si="5"/>
        <v>0</v>
      </c>
    </row>
    <row r="144" spans="1:10" ht="13.2">
      <c r="A144" s="451"/>
      <c r="B144" s="448"/>
      <c r="C144" s="448"/>
      <c r="D144" s="450"/>
      <c r="E144" s="448"/>
      <c r="F144" s="448"/>
      <c r="G144" s="461"/>
      <c r="H144" s="461"/>
      <c r="I144" s="461">
        <f>PRODUCT(F144,G144)</f>
        <v>0</v>
      </c>
      <c r="J144" s="461">
        <f>PRODUCT(F144,H144)</f>
        <v>0</v>
      </c>
    </row>
    <row r="145" spans="1:10" ht="13.2">
      <c r="A145" s="269"/>
      <c r="B145" s="270"/>
      <c r="C145" s="280"/>
      <c r="D145" s="270"/>
      <c r="E145" s="271"/>
      <c r="F145" s="270"/>
      <c r="G145" s="270"/>
      <c r="H145" s="270"/>
      <c r="I145" s="270"/>
      <c r="J145" s="270"/>
    </row>
    <row r="146" spans="1:10" ht="13.2">
      <c r="B146" s="280"/>
      <c r="C146" s="280"/>
      <c r="D146" s="280"/>
      <c r="E146" s="750" t="s">
        <v>5192</v>
      </c>
      <c r="F146" s="750"/>
      <c r="G146" s="750"/>
      <c r="H146" s="751"/>
      <c r="I146" s="770">
        <f>SUM(I6:I144)</f>
        <v>0</v>
      </c>
      <c r="J146" s="771"/>
    </row>
    <row r="147" spans="1:10" ht="13.2">
      <c r="B147" s="280"/>
      <c r="C147" s="280"/>
      <c r="D147" s="280"/>
      <c r="E147" s="750" t="s">
        <v>5193</v>
      </c>
      <c r="F147" s="750"/>
      <c r="G147" s="750"/>
      <c r="H147" s="751"/>
      <c r="I147" s="770">
        <f>SUM(J6:J144)</f>
        <v>0</v>
      </c>
      <c r="J147" s="771"/>
    </row>
    <row r="148" spans="1:10" ht="13.2">
      <c r="B148" s="280"/>
      <c r="C148" s="280"/>
      <c r="D148" s="280"/>
      <c r="E148" s="750"/>
      <c r="F148" s="750"/>
      <c r="G148" s="750"/>
      <c r="H148" s="750"/>
      <c r="I148" s="750"/>
      <c r="J148" s="750"/>
    </row>
    <row r="149" spans="1:10" ht="13.2">
      <c r="B149" s="280"/>
      <c r="D149" s="280"/>
      <c r="E149" s="750" t="s">
        <v>5194</v>
      </c>
      <c r="F149" s="750"/>
      <c r="G149" s="750"/>
      <c r="H149" s="751"/>
      <c r="I149" s="752">
        <f>SUM(I146,I147)</f>
        <v>0</v>
      </c>
      <c r="J149" s="753"/>
    </row>
    <row r="150" spans="1:10">
      <c r="C150" s="272"/>
    </row>
    <row r="151" spans="1:10" ht="13.8">
      <c r="A151" s="273"/>
      <c r="C151" s="443"/>
    </row>
    <row r="152" spans="1:10" ht="13.2">
      <c r="A152" s="443"/>
      <c r="B152" s="443"/>
      <c r="D152" s="443"/>
      <c r="E152" s="444"/>
      <c r="F152" s="443"/>
      <c r="G152" s="443"/>
      <c r="H152" s="443"/>
      <c r="I152" s="443"/>
      <c r="J152" s="443"/>
    </row>
    <row r="153" spans="1:10" ht="13.8">
      <c r="A153" s="273"/>
    </row>
    <row r="197" ht="12.75" customHeight="1"/>
  </sheetData>
  <sheetProtection algorithmName="SHA-512" hashValue="66x1hNkVrxYigiSGCPBXylgaQ6xMtzUD9ng4uMTvMCD2fxEr/L7oNmH7Lb5n+OQnvkgUuzxhd6tZQTs7LxZjHQ==" saltValue="ur2oTIaLB8EKi0uKGRMNEQ==" spinCount="100000" sheet="1" objects="1" scenarios="1" formatCells="0" formatColumns="0" formatRows="0"/>
  <autoFilter ref="E1:E197"/>
  <mergeCells count="13">
    <mergeCell ref="A16:A17"/>
    <mergeCell ref="E149:H149"/>
    <mergeCell ref="I149:J149"/>
    <mergeCell ref="B1:B3"/>
    <mergeCell ref="C1:C3"/>
    <mergeCell ref="E1:G1"/>
    <mergeCell ref="D2:D3"/>
    <mergeCell ref="E2:G3"/>
    <mergeCell ref="E146:H146"/>
    <mergeCell ref="I146:J146"/>
    <mergeCell ref="E147:H147"/>
    <mergeCell ref="I147:J147"/>
    <mergeCell ref="E148:J148"/>
  </mergeCells>
  <pageMargins left="0.70866141732283472" right="0.70866141732283472" top="0.78740157480314965" bottom="0.78740157480314965" header="0.31496062992125984" footer="0.31496062992125984"/>
  <pageSetup paperSize="9" scale="7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0"/>
  <sheetViews>
    <sheetView topLeftCell="A238" zoomScaleNormal="100" zoomScaleSheetLayoutView="85" workbookViewId="0">
      <selection activeCell="K266" sqref="K266"/>
    </sheetView>
  </sheetViews>
  <sheetFormatPr defaultColWidth="10.28515625" defaultRowHeight="10.199999999999999"/>
  <cols>
    <col min="1" max="1" width="7.42578125" style="288" customWidth="1"/>
    <col min="2" max="2" width="7.7109375" style="288" customWidth="1"/>
    <col min="3" max="3" width="45.28515625" style="289" customWidth="1"/>
    <col min="4" max="4" width="11.7109375" style="288" customWidth="1"/>
    <col min="5" max="5" width="18" style="289" customWidth="1"/>
    <col min="6" max="6" width="14.140625" style="289" customWidth="1"/>
    <col min="7" max="7" width="10.28515625" style="288"/>
    <col min="8" max="8" width="8.28515625" style="288" bestFit="1" customWidth="1"/>
    <col min="9" max="9" width="13" style="290" hidden="1" customWidth="1"/>
    <col min="10" max="10" width="13" style="290" customWidth="1"/>
    <col min="11" max="11" width="13" style="291" customWidth="1"/>
    <col min="12" max="12" width="14.42578125" style="289" customWidth="1"/>
    <col min="13" max="16384" width="10.28515625" style="289"/>
  </cols>
  <sheetData>
    <row r="1" spans="1:13" ht="10.8" thickBot="1">
      <c r="A1" s="310" t="s">
        <v>5894</v>
      </c>
    </row>
    <row r="2" spans="1:13" ht="29.1" customHeight="1" thickBot="1">
      <c r="A2" s="281" t="s">
        <v>5196</v>
      </c>
      <c r="B2" s="281" t="s">
        <v>5197</v>
      </c>
      <c r="C2" s="282" t="s">
        <v>5198</v>
      </c>
      <c r="D2" s="282" t="s">
        <v>5900</v>
      </c>
      <c r="E2" s="283" t="s">
        <v>60</v>
      </c>
      <c r="F2" s="283" t="s">
        <v>5199</v>
      </c>
      <c r="G2" s="283" t="s">
        <v>5200</v>
      </c>
      <c r="H2" s="283" t="s">
        <v>153</v>
      </c>
      <c r="I2" s="284" t="s">
        <v>5201</v>
      </c>
      <c r="J2" s="285" t="s">
        <v>5202</v>
      </c>
      <c r="K2" s="285" t="s">
        <v>5013</v>
      </c>
      <c r="L2" s="286" t="s">
        <v>4977</v>
      </c>
      <c r="M2" s="287" t="s">
        <v>56</v>
      </c>
    </row>
    <row r="4" spans="1:13">
      <c r="A4" s="774" t="s">
        <v>5901</v>
      </c>
      <c r="B4" s="775"/>
      <c r="C4" s="775"/>
      <c r="D4" s="775"/>
      <c r="E4" s="775"/>
      <c r="F4" s="775"/>
      <c r="G4" s="775"/>
      <c r="H4" s="775"/>
      <c r="I4" s="775"/>
      <c r="J4" s="775"/>
      <c r="K4" s="775"/>
      <c r="L4" s="775"/>
      <c r="M4" s="775"/>
    </row>
    <row r="6" spans="1:13" ht="84">
      <c r="A6" s="410"/>
      <c r="B6" s="411" t="s">
        <v>5203</v>
      </c>
      <c r="C6" s="412" t="s">
        <v>5204</v>
      </c>
      <c r="D6" s="413" t="s">
        <v>5892</v>
      </c>
      <c r="E6" s="414" t="s">
        <v>5206</v>
      </c>
      <c r="F6" s="413"/>
      <c r="G6" s="413" t="s">
        <v>182</v>
      </c>
      <c r="H6" s="413" t="s">
        <v>14</v>
      </c>
      <c r="I6" s="415"/>
      <c r="J6" s="682"/>
      <c r="K6" s="683"/>
      <c r="L6" s="417"/>
      <c r="M6" s="417"/>
    </row>
    <row r="7" spans="1:13">
      <c r="A7" s="418"/>
      <c r="B7" s="411" t="s">
        <v>5207</v>
      </c>
      <c r="C7" s="412" t="s">
        <v>5208</v>
      </c>
      <c r="D7" s="413" t="s">
        <v>5205</v>
      </c>
      <c r="E7" s="414" t="s">
        <v>5209</v>
      </c>
      <c r="F7" s="414" t="s">
        <v>5210</v>
      </c>
      <c r="G7" s="413" t="s">
        <v>182</v>
      </c>
      <c r="H7" s="413" t="s">
        <v>14</v>
      </c>
      <c r="I7" s="415"/>
      <c r="J7" s="682"/>
      <c r="K7" s="683"/>
      <c r="L7" s="413"/>
      <c r="M7" s="419"/>
    </row>
    <row r="8" spans="1:13" ht="62.4">
      <c r="A8" s="420"/>
      <c r="B8" s="421" t="s">
        <v>5211</v>
      </c>
      <c r="C8" s="422" t="s">
        <v>5212</v>
      </c>
      <c r="D8" s="421" t="s">
        <v>5213</v>
      </c>
      <c r="E8" s="423"/>
      <c r="F8" s="423"/>
      <c r="G8" s="424" t="s">
        <v>182</v>
      </c>
      <c r="H8" s="424" t="s">
        <v>14</v>
      </c>
      <c r="I8" s="298">
        <v>1150000</v>
      </c>
      <c r="J8" s="684"/>
      <c r="K8" s="685">
        <f t="shared" ref="K8" si="0">J8*H8</f>
        <v>0</v>
      </c>
      <c r="L8" s="297"/>
      <c r="M8" s="299"/>
    </row>
    <row r="9" spans="1:13" ht="20.399999999999999">
      <c r="A9" s="418"/>
      <c r="B9" s="411" t="s">
        <v>5214</v>
      </c>
      <c r="C9" s="412" t="s">
        <v>5215</v>
      </c>
      <c r="D9" s="413" t="s">
        <v>5205</v>
      </c>
      <c r="E9" s="414" t="s">
        <v>5216</v>
      </c>
      <c r="F9" s="414"/>
      <c r="G9" s="413" t="s">
        <v>182</v>
      </c>
      <c r="H9" s="413" t="s">
        <v>14</v>
      </c>
      <c r="I9" s="415"/>
      <c r="J9" s="682"/>
      <c r="K9" s="683"/>
      <c r="L9" s="413"/>
      <c r="M9" s="419"/>
    </row>
    <row r="10" spans="1:13" ht="30.6">
      <c r="A10" s="418"/>
      <c r="B10" s="411" t="s">
        <v>5217</v>
      </c>
      <c r="C10" s="412" t="s">
        <v>5218</v>
      </c>
      <c r="D10" s="413" t="s">
        <v>5205</v>
      </c>
      <c r="E10" s="414" t="s">
        <v>5219</v>
      </c>
      <c r="F10" s="414" t="s">
        <v>5220</v>
      </c>
      <c r="G10" s="413" t="s">
        <v>182</v>
      </c>
      <c r="H10" s="413" t="s">
        <v>84</v>
      </c>
      <c r="I10" s="415"/>
      <c r="J10" s="682"/>
      <c r="K10" s="683"/>
      <c r="L10" s="413"/>
      <c r="M10" s="419"/>
    </row>
    <row r="11" spans="1:13">
      <c r="A11" s="418"/>
      <c r="B11" s="411"/>
      <c r="C11" s="412"/>
      <c r="D11" s="413"/>
      <c r="E11" s="414"/>
      <c r="F11" s="414"/>
      <c r="G11" s="413"/>
      <c r="H11" s="413"/>
      <c r="I11" s="415"/>
      <c r="J11" s="682"/>
      <c r="K11" s="683"/>
      <c r="L11" s="413"/>
      <c r="M11" s="419"/>
    </row>
    <row r="12" spans="1:13" s="408" customFormat="1">
      <c r="A12" s="420"/>
      <c r="B12" s="421"/>
      <c r="C12" s="422" t="s">
        <v>5221</v>
      </c>
      <c r="D12" s="424" t="s">
        <v>5213</v>
      </c>
      <c r="E12" s="423"/>
      <c r="F12" s="423"/>
      <c r="G12" s="424" t="s">
        <v>2464</v>
      </c>
      <c r="H12" s="424" t="s">
        <v>14</v>
      </c>
      <c r="I12" s="298"/>
      <c r="J12" s="684"/>
      <c r="K12" s="685">
        <f>H12*J12</f>
        <v>0</v>
      </c>
      <c r="L12" s="297"/>
      <c r="M12" s="299"/>
    </row>
    <row r="13" spans="1:13" ht="10.8" thickBot="1">
      <c r="A13" s="300"/>
      <c r="B13" s="301"/>
      <c r="C13" s="302"/>
      <c r="D13" s="303"/>
      <c r="E13" s="304"/>
      <c r="F13" s="304"/>
      <c r="G13" s="303"/>
      <c r="H13" s="303"/>
      <c r="I13" s="305"/>
      <c r="J13" s="305"/>
      <c r="K13" s="306"/>
      <c r="L13" s="303"/>
      <c r="M13" s="307"/>
    </row>
    <row r="14" spans="1:13" ht="10.8" thickBot="1">
      <c r="A14" s="772" t="s">
        <v>5222</v>
      </c>
      <c r="B14" s="773"/>
      <c r="C14" s="773"/>
      <c r="D14" s="773"/>
      <c r="E14" s="773"/>
      <c r="F14" s="773"/>
      <c r="G14" s="773"/>
      <c r="H14" s="773"/>
      <c r="I14" s="773"/>
      <c r="J14" s="773"/>
      <c r="K14" s="696">
        <f>SUM(K6:K12)</f>
        <v>0</v>
      </c>
      <c r="L14" s="308"/>
      <c r="M14" s="309"/>
    </row>
    <row r="15" spans="1:13">
      <c r="A15" s="300"/>
      <c r="B15" s="301"/>
      <c r="C15" s="302"/>
      <c r="D15" s="303"/>
      <c r="E15" s="304"/>
      <c r="F15" s="304"/>
      <c r="G15" s="303"/>
      <c r="H15" s="303"/>
      <c r="I15" s="305"/>
      <c r="J15" s="305"/>
      <c r="K15" s="306"/>
      <c r="L15" s="303"/>
      <c r="M15" s="307"/>
    </row>
    <row r="16" spans="1:13">
      <c r="A16" s="775" t="s">
        <v>5223</v>
      </c>
      <c r="B16" s="775"/>
      <c r="C16" s="775"/>
      <c r="D16" s="775"/>
      <c r="E16" s="775"/>
      <c r="F16" s="775"/>
      <c r="G16" s="775"/>
      <c r="H16" s="775"/>
      <c r="I16" s="775"/>
      <c r="J16" s="775"/>
      <c r="K16" s="775"/>
      <c r="L16" s="775"/>
      <c r="M16" s="775"/>
    </row>
    <row r="18" spans="1:13" ht="90" customHeight="1">
      <c r="A18" s="410"/>
      <c r="B18" s="425" t="s">
        <v>5224</v>
      </c>
      <c r="C18" s="412" t="s">
        <v>5225</v>
      </c>
      <c r="D18" s="426" t="s">
        <v>5205</v>
      </c>
      <c r="E18" s="412" t="s">
        <v>5206</v>
      </c>
      <c r="F18" s="417"/>
      <c r="G18" s="426" t="s">
        <v>2464</v>
      </c>
      <c r="H18" s="426">
        <v>1</v>
      </c>
      <c r="I18" s="415"/>
      <c r="J18" s="682"/>
      <c r="K18" s="683"/>
      <c r="L18" s="417"/>
      <c r="M18" s="417"/>
    </row>
    <row r="19" spans="1:13" ht="26.1" customHeight="1">
      <c r="A19" s="426"/>
      <c r="B19" s="425" t="s">
        <v>5226</v>
      </c>
      <c r="C19" s="412" t="s">
        <v>5227</v>
      </c>
      <c r="D19" s="426" t="s">
        <v>5205</v>
      </c>
      <c r="E19" s="412" t="s">
        <v>5228</v>
      </c>
      <c r="F19" s="412"/>
      <c r="G19" s="426" t="s">
        <v>182</v>
      </c>
      <c r="H19" s="426">
        <v>1</v>
      </c>
      <c r="I19" s="415"/>
      <c r="J19" s="682"/>
      <c r="K19" s="683"/>
      <c r="L19" s="412"/>
      <c r="M19" s="412"/>
    </row>
    <row r="20" spans="1:13" ht="89.1" customHeight="1">
      <c r="A20" s="426"/>
      <c r="B20" s="425" t="s">
        <v>5229</v>
      </c>
      <c r="C20" s="412" t="s">
        <v>5230</v>
      </c>
      <c r="D20" s="426" t="s">
        <v>5205</v>
      </c>
      <c r="E20" s="412" t="s">
        <v>5206</v>
      </c>
      <c r="F20" s="412"/>
      <c r="G20" s="426" t="s">
        <v>2464</v>
      </c>
      <c r="H20" s="426">
        <v>2</v>
      </c>
      <c r="I20" s="415"/>
      <c r="J20" s="682"/>
      <c r="K20" s="683"/>
      <c r="L20" s="412"/>
      <c r="M20" s="412"/>
    </row>
    <row r="21" spans="1:13" ht="26.1" customHeight="1">
      <c r="A21" s="426"/>
      <c r="B21" s="425" t="s">
        <v>5231</v>
      </c>
      <c r="C21" s="412" t="s">
        <v>5227</v>
      </c>
      <c r="D21" s="426" t="s">
        <v>5205</v>
      </c>
      <c r="E21" s="412" t="s">
        <v>5228</v>
      </c>
      <c r="F21" s="412"/>
      <c r="G21" s="426" t="s">
        <v>182</v>
      </c>
      <c r="H21" s="426">
        <v>1</v>
      </c>
      <c r="I21" s="415"/>
      <c r="J21" s="682"/>
      <c r="K21" s="683"/>
      <c r="L21" s="412"/>
      <c r="M21" s="412"/>
    </row>
    <row r="22" spans="1:13" ht="46.5" customHeight="1">
      <c r="A22" s="426"/>
      <c r="B22" s="425" t="s">
        <v>5232</v>
      </c>
      <c r="C22" s="412" t="s">
        <v>5233</v>
      </c>
      <c r="D22" s="426" t="s">
        <v>5205</v>
      </c>
      <c r="E22" s="412" t="s">
        <v>5219</v>
      </c>
      <c r="F22" s="412"/>
      <c r="G22" s="426" t="s">
        <v>182</v>
      </c>
      <c r="H22" s="426">
        <v>2</v>
      </c>
      <c r="I22" s="415"/>
      <c r="J22" s="682"/>
      <c r="K22" s="683"/>
      <c r="L22" s="412"/>
      <c r="M22" s="412"/>
    </row>
    <row r="23" spans="1:13" ht="46.5" customHeight="1">
      <c r="A23" s="426"/>
      <c r="B23" s="425" t="s">
        <v>5234</v>
      </c>
      <c r="C23" s="412" t="s">
        <v>5235</v>
      </c>
      <c r="D23" s="426" t="s">
        <v>5205</v>
      </c>
      <c r="E23" s="412" t="s">
        <v>5219</v>
      </c>
      <c r="F23" s="412"/>
      <c r="G23" s="426" t="s">
        <v>182</v>
      </c>
      <c r="H23" s="426">
        <v>2</v>
      </c>
      <c r="I23" s="415"/>
      <c r="J23" s="682"/>
      <c r="K23" s="683"/>
      <c r="L23" s="412"/>
      <c r="M23" s="412"/>
    </row>
    <row r="24" spans="1:13" ht="119.85" customHeight="1">
      <c r="A24" s="420"/>
      <c r="B24" s="421" t="s">
        <v>5236</v>
      </c>
      <c r="C24" s="422" t="s">
        <v>5237</v>
      </c>
      <c r="D24" s="424" t="s">
        <v>5213</v>
      </c>
      <c r="E24" s="423"/>
      <c r="F24" s="423"/>
      <c r="G24" s="424" t="s">
        <v>2464</v>
      </c>
      <c r="H24" s="424" t="s">
        <v>14</v>
      </c>
      <c r="I24" s="298">
        <v>91500</v>
      </c>
      <c r="J24" s="684"/>
      <c r="K24" s="685">
        <f t="shared" ref="K24:K25" si="1">J24*H24</f>
        <v>0</v>
      </c>
      <c r="L24" s="297"/>
      <c r="M24" s="299"/>
    </row>
    <row r="25" spans="1:13" ht="119.85" customHeight="1">
      <c r="A25" s="420"/>
      <c r="B25" s="421" t="s">
        <v>5238</v>
      </c>
      <c r="C25" s="422" t="s">
        <v>5239</v>
      </c>
      <c r="D25" s="424" t="s">
        <v>5213</v>
      </c>
      <c r="E25" s="423"/>
      <c r="F25" s="423"/>
      <c r="G25" s="424" t="s">
        <v>2464</v>
      </c>
      <c r="H25" s="424" t="s">
        <v>84</v>
      </c>
      <c r="I25" s="298">
        <v>91500</v>
      </c>
      <c r="J25" s="684"/>
      <c r="K25" s="685">
        <f t="shared" si="1"/>
        <v>0</v>
      </c>
      <c r="L25" s="297"/>
      <c r="M25" s="299"/>
    </row>
    <row r="26" spans="1:13">
      <c r="A26" s="418"/>
      <c r="B26" s="411"/>
      <c r="C26" s="412"/>
      <c r="D26" s="413"/>
      <c r="E26" s="414"/>
      <c r="F26" s="414"/>
      <c r="G26" s="413"/>
      <c r="H26" s="413"/>
      <c r="I26" s="294"/>
      <c r="J26" s="686"/>
      <c r="K26" s="687"/>
      <c r="L26" s="293"/>
      <c r="M26" s="295"/>
    </row>
    <row r="27" spans="1:13" s="408" customFormat="1">
      <c r="A27" s="420"/>
      <c r="B27" s="421"/>
      <c r="C27" s="422" t="s">
        <v>5221</v>
      </c>
      <c r="D27" s="424" t="s">
        <v>5213</v>
      </c>
      <c r="E27" s="423"/>
      <c r="F27" s="423"/>
      <c r="G27" s="424" t="s">
        <v>2464</v>
      </c>
      <c r="H27" s="424" t="s">
        <v>14</v>
      </c>
      <c r="I27" s="298"/>
      <c r="J27" s="684"/>
      <c r="K27" s="685">
        <f>J27*H27</f>
        <v>0</v>
      </c>
      <c r="L27" s="297"/>
      <c r="M27" s="299"/>
    </row>
    <row r="28" spans="1:13" ht="10.8" thickBot="1">
      <c r="A28" s="300"/>
      <c r="B28" s="301"/>
      <c r="C28" s="302"/>
      <c r="D28" s="303"/>
      <c r="E28" s="304"/>
      <c r="F28" s="304"/>
      <c r="G28" s="303"/>
      <c r="H28" s="303"/>
      <c r="I28" s="305"/>
      <c r="J28" s="688"/>
      <c r="K28" s="689"/>
      <c r="L28" s="303"/>
      <c r="M28" s="307"/>
    </row>
    <row r="29" spans="1:13" ht="10.8" thickBot="1">
      <c r="A29" s="776" t="s">
        <v>5240</v>
      </c>
      <c r="B29" s="773"/>
      <c r="C29" s="773"/>
      <c r="D29" s="773"/>
      <c r="E29" s="773"/>
      <c r="F29" s="773"/>
      <c r="G29" s="773"/>
      <c r="H29" s="773"/>
      <c r="I29" s="773"/>
      <c r="J29" s="773"/>
      <c r="K29" s="696">
        <f>SUM(K18:K27)</f>
        <v>0</v>
      </c>
      <c r="L29" s="308"/>
      <c r="M29" s="309"/>
    </row>
    <row r="30" spans="1:13">
      <c r="A30" s="310"/>
      <c r="B30" s="310"/>
      <c r="C30" s="310"/>
      <c r="D30" s="310"/>
      <c r="E30" s="310"/>
      <c r="F30" s="310"/>
      <c r="G30" s="310"/>
      <c r="H30" s="310"/>
      <c r="I30" s="310"/>
      <c r="J30" s="310"/>
    </row>
    <row r="31" spans="1:13">
      <c r="A31" s="311"/>
      <c r="B31" s="311"/>
      <c r="C31" s="302"/>
      <c r="D31" s="311"/>
      <c r="E31" s="302"/>
      <c r="F31" s="302"/>
      <c r="G31" s="311"/>
      <c r="H31" s="311"/>
      <c r="I31" s="305"/>
      <c r="J31" s="305"/>
      <c r="K31" s="306"/>
      <c r="L31" s="302"/>
      <c r="M31" s="302"/>
    </row>
    <row r="32" spans="1:13">
      <c r="A32" s="777" t="s">
        <v>5241</v>
      </c>
      <c r="B32" s="778"/>
      <c r="C32" s="778"/>
      <c r="D32" s="778"/>
      <c r="E32" s="778"/>
      <c r="F32" s="778"/>
      <c r="G32" s="778"/>
      <c r="H32" s="778"/>
      <c r="I32" s="778"/>
      <c r="J32" s="778"/>
      <c r="K32" s="778"/>
      <c r="L32" s="778"/>
      <c r="M32" s="779"/>
    </row>
    <row r="34" spans="1:13" ht="192.9" customHeight="1">
      <c r="A34" s="410"/>
      <c r="B34" s="425" t="s">
        <v>5242</v>
      </c>
      <c r="C34" s="412" t="s">
        <v>5243</v>
      </c>
      <c r="D34" s="426" t="s">
        <v>5205</v>
      </c>
      <c r="E34" s="412"/>
      <c r="F34" s="412"/>
      <c r="G34" s="426" t="s">
        <v>2464</v>
      </c>
      <c r="H34" s="426">
        <v>18</v>
      </c>
      <c r="I34" s="415"/>
      <c r="J34" s="682"/>
      <c r="K34" s="683"/>
      <c r="L34" s="417"/>
      <c r="M34" s="417"/>
    </row>
    <row r="35" spans="1:13" ht="153.9" customHeight="1">
      <c r="A35" s="427"/>
      <c r="B35" s="428" t="s">
        <v>5244</v>
      </c>
      <c r="C35" s="429" t="s">
        <v>5245</v>
      </c>
      <c r="D35" s="428" t="s">
        <v>5246</v>
      </c>
      <c r="E35" s="422"/>
      <c r="F35" s="422"/>
      <c r="G35" s="430" t="s">
        <v>2464</v>
      </c>
      <c r="H35" s="430">
        <v>6</v>
      </c>
      <c r="I35" s="298">
        <v>700000</v>
      </c>
      <c r="J35" s="684"/>
      <c r="K35" s="685">
        <f>J35*H35</f>
        <v>0</v>
      </c>
      <c r="L35" s="312"/>
      <c r="M35" s="312"/>
    </row>
    <row r="36" spans="1:13" ht="183.6">
      <c r="A36" s="418"/>
      <c r="B36" s="411" t="s">
        <v>5247</v>
      </c>
      <c r="C36" s="412" t="s">
        <v>5248</v>
      </c>
      <c r="D36" s="413" t="s">
        <v>5205</v>
      </c>
      <c r="E36" s="414"/>
      <c r="F36" s="414"/>
      <c r="G36" s="413" t="s">
        <v>2464</v>
      </c>
      <c r="H36" s="413" t="s">
        <v>294</v>
      </c>
      <c r="I36" s="415"/>
      <c r="J36" s="682"/>
      <c r="K36" s="683"/>
      <c r="L36" s="413"/>
      <c r="M36" s="419"/>
    </row>
    <row r="37" spans="1:13" ht="112.2">
      <c r="A37" s="418"/>
      <c r="B37" s="421" t="s">
        <v>5249</v>
      </c>
      <c r="C37" s="422" t="s">
        <v>5250</v>
      </c>
      <c r="D37" s="424" t="s">
        <v>5246</v>
      </c>
      <c r="E37" s="423"/>
      <c r="F37" s="423"/>
      <c r="G37" s="424"/>
      <c r="H37" s="424" t="s">
        <v>205</v>
      </c>
      <c r="I37" s="298">
        <v>9700</v>
      </c>
      <c r="J37" s="684"/>
      <c r="K37" s="685">
        <f t="shared" ref="K37:K42" si="2">J37*H37</f>
        <v>0</v>
      </c>
      <c r="L37" s="297"/>
      <c r="M37" s="299"/>
    </row>
    <row r="38" spans="1:13" ht="61.2">
      <c r="A38" s="420"/>
      <c r="B38" s="421" t="s">
        <v>5251</v>
      </c>
      <c r="C38" s="422" t="s">
        <v>5252</v>
      </c>
      <c r="D38" s="421" t="s">
        <v>5246</v>
      </c>
      <c r="E38" s="423"/>
      <c r="F38" s="423"/>
      <c r="G38" s="424" t="s">
        <v>2464</v>
      </c>
      <c r="H38" s="424" t="s">
        <v>205</v>
      </c>
      <c r="I38" s="298"/>
      <c r="J38" s="684"/>
      <c r="K38" s="685">
        <f t="shared" si="2"/>
        <v>0</v>
      </c>
      <c r="L38" s="297"/>
      <c r="M38" s="299"/>
    </row>
    <row r="39" spans="1:13" ht="61.2">
      <c r="A39" s="420"/>
      <c r="B39" s="421" t="s">
        <v>5253</v>
      </c>
      <c r="C39" s="431" t="s">
        <v>5254</v>
      </c>
      <c r="D39" s="421" t="s">
        <v>5246</v>
      </c>
      <c r="E39" s="423"/>
      <c r="F39" s="423"/>
      <c r="G39" s="424" t="s">
        <v>2464</v>
      </c>
      <c r="H39" s="424" t="s">
        <v>205</v>
      </c>
      <c r="I39" s="298"/>
      <c r="J39" s="684"/>
      <c r="K39" s="685">
        <f t="shared" si="2"/>
        <v>0</v>
      </c>
      <c r="L39" s="297"/>
      <c r="M39" s="299"/>
    </row>
    <row r="40" spans="1:13" ht="61.2">
      <c r="A40" s="420"/>
      <c r="B40" s="421" t="s">
        <v>5255</v>
      </c>
      <c r="C40" s="431" t="s">
        <v>5256</v>
      </c>
      <c r="D40" s="421" t="s">
        <v>5246</v>
      </c>
      <c r="E40" s="423"/>
      <c r="F40" s="423"/>
      <c r="G40" s="424" t="s">
        <v>2464</v>
      </c>
      <c r="H40" s="424" t="s">
        <v>205</v>
      </c>
      <c r="I40" s="298"/>
      <c r="J40" s="684"/>
      <c r="K40" s="685">
        <f t="shared" si="2"/>
        <v>0</v>
      </c>
      <c r="L40" s="297"/>
      <c r="M40" s="299"/>
    </row>
    <row r="41" spans="1:13">
      <c r="A41" s="420"/>
      <c r="B41" s="421"/>
      <c r="C41" s="431"/>
      <c r="D41" s="421"/>
      <c r="E41" s="423"/>
      <c r="F41" s="423"/>
      <c r="G41" s="424"/>
      <c r="H41" s="424"/>
      <c r="I41" s="298"/>
      <c r="J41" s="684"/>
      <c r="K41" s="685"/>
      <c r="L41" s="297"/>
      <c r="M41" s="299"/>
    </row>
    <row r="42" spans="1:13" s="408" customFormat="1">
      <c r="A42" s="420"/>
      <c r="B42" s="421"/>
      <c r="C42" s="422" t="s">
        <v>5221</v>
      </c>
      <c r="D42" s="424" t="s">
        <v>5213</v>
      </c>
      <c r="E42" s="423"/>
      <c r="F42" s="423"/>
      <c r="G42" s="424" t="s">
        <v>2464</v>
      </c>
      <c r="H42" s="424" t="s">
        <v>14</v>
      </c>
      <c r="I42" s="298"/>
      <c r="J42" s="684"/>
      <c r="K42" s="685">
        <f t="shared" si="2"/>
        <v>0</v>
      </c>
      <c r="L42" s="297"/>
      <c r="M42" s="299"/>
    </row>
    <row r="43" spans="1:13" ht="10.8" thickBot="1">
      <c r="A43" s="311"/>
      <c r="B43" s="311"/>
      <c r="C43" s="302"/>
      <c r="D43" s="311"/>
      <c r="E43" s="302"/>
      <c r="F43" s="302"/>
      <c r="G43" s="311"/>
      <c r="H43" s="311"/>
      <c r="I43" s="305"/>
      <c r="J43" s="305"/>
      <c r="K43" s="306"/>
      <c r="L43" s="302"/>
      <c r="M43" s="302"/>
    </row>
    <row r="44" spans="1:13" ht="10.8" thickBot="1">
      <c r="A44" s="772" t="s">
        <v>5257</v>
      </c>
      <c r="B44" s="773"/>
      <c r="C44" s="773"/>
      <c r="D44" s="773"/>
      <c r="E44" s="773"/>
      <c r="F44" s="773"/>
      <c r="G44" s="773"/>
      <c r="H44" s="773"/>
      <c r="I44" s="773"/>
      <c r="J44" s="773"/>
      <c r="K44" s="696">
        <f>SUM(K34:K42)</f>
        <v>0</v>
      </c>
      <c r="L44" s="308"/>
      <c r="M44" s="309"/>
    </row>
    <row r="45" spans="1:13">
      <c r="A45" s="300"/>
      <c r="B45" s="301"/>
      <c r="C45" s="302"/>
      <c r="D45" s="303"/>
      <c r="E45" s="304"/>
      <c r="F45" s="304"/>
      <c r="G45" s="303"/>
      <c r="H45" s="303"/>
      <c r="I45" s="305"/>
      <c r="J45" s="305"/>
      <c r="K45" s="306"/>
      <c r="L45" s="303"/>
      <c r="M45" s="307"/>
    </row>
    <row r="46" spans="1:13">
      <c r="A46" s="311"/>
      <c r="B46" s="311"/>
      <c r="C46" s="302"/>
      <c r="D46" s="311"/>
      <c r="E46" s="302"/>
      <c r="F46" s="302"/>
      <c r="G46" s="311"/>
      <c r="H46" s="311"/>
      <c r="I46" s="305"/>
      <c r="J46" s="305"/>
      <c r="K46" s="306"/>
      <c r="L46" s="302"/>
      <c r="M46" s="302"/>
    </row>
    <row r="47" spans="1:13">
      <c r="A47" s="777" t="s">
        <v>5258</v>
      </c>
      <c r="B47" s="778"/>
      <c r="C47" s="778"/>
      <c r="D47" s="778"/>
      <c r="E47" s="778"/>
      <c r="F47" s="778"/>
      <c r="G47" s="778"/>
      <c r="H47" s="778"/>
      <c r="I47" s="778"/>
      <c r="J47" s="778"/>
      <c r="K47" s="778"/>
      <c r="L47" s="778"/>
      <c r="M47" s="779"/>
    </row>
    <row r="48" spans="1:13">
      <c r="A48" s="310"/>
      <c r="B48" s="310"/>
      <c r="C48" s="310"/>
      <c r="E48" s="310"/>
      <c r="F48" s="310"/>
      <c r="G48" s="310"/>
      <c r="H48" s="310"/>
      <c r="I48" s="313"/>
      <c r="J48" s="313"/>
      <c r="L48" s="310"/>
      <c r="M48" s="310"/>
    </row>
    <row r="49" spans="1:13" ht="87" customHeight="1">
      <c r="A49" s="410"/>
      <c r="B49" s="425" t="s">
        <v>5259</v>
      </c>
      <c r="C49" s="412" t="s">
        <v>5260</v>
      </c>
      <c r="D49" s="426" t="s">
        <v>5205</v>
      </c>
      <c r="E49" s="412" t="s">
        <v>5206</v>
      </c>
      <c r="F49" s="412"/>
      <c r="G49" s="426" t="s">
        <v>182</v>
      </c>
      <c r="H49" s="426">
        <v>1</v>
      </c>
      <c r="I49" s="415"/>
      <c r="J49" s="682"/>
      <c r="K49" s="683"/>
      <c r="L49" s="417"/>
      <c r="M49" s="417"/>
    </row>
    <row r="50" spans="1:13" ht="45" customHeight="1">
      <c r="A50" s="410"/>
      <c r="B50" s="425" t="s">
        <v>5261</v>
      </c>
      <c r="C50" s="412" t="s">
        <v>5262</v>
      </c>
      <c r="D50" s="426" t="s">
        <v>5205</v>
      </c>
      <c r="E50" s="412" t="s">
        <v>5263</v>
      </c>
      <c r="F50" s="412" t="s">
        <v>5220</v>
      </c>
      <c r="G50" s="426" t="s">
        <v>182</v>
      </c>
      <c r="H50" s="426">
        <v>2</v>
      </c>
      <c r="I50" s="415"/>
      <c r="J50" s="682"/>
      <c r="K50" s="683"/>
      <c r="L50" s="432" t="s">
        <v>5264</v>
      </c>
      <c r="M50" s="417"/>
    </row>
    <row r="51" spans="1:13" ht="45" customHeight="1">
      <c r="A51" s="410"/>
      <c r="B51" s="425" t="s">
        <v>5265</v>
      </c>
      <c r="C51" s="412" t="s">
        <v>5266</v>
      </c>
      <c r="D51" s="426" t="s">
        <v>5205</v>
      </c>
      <c r="E51" s="412" t="s">
        <v>5267</v>
      </c>
      <c r="F51" s="412" t="s">
        <v>5267</v>
      </c>
      <c r="G51" s="426" t="s">
        <v>182</v>
      </c>
      <c r="H51" s="426">
        <v>1</v>
      </c>
      <c r="I51" s="415"/>
      <c r="J51" s="682"/>
      <c r="K51" s="683"/>
      <c r="L51" s="432"/>
      <c r="M51" s="417"/>
    </row>
    <row r="52" spans="1:13" ht="44.7" customHeight="1">
      <c r="A52" s="410"/>
      <c r="B52" s="425" t="s">
        <v>5268</v>
      </c>
      <c r="C52" s="412" t="s">
        <v>5269</v>
      </c>
      <c r="D52" s="426" t="s">
        <v>5205</v>
      </c>
      <c r="E52" s="412" t="s">
        <v>5219</v>
      </c>
      <c r="F52" s="412" t="s">
        <v>5220</v>
      </c>
      <c r="G52" s="426" t="s">
        <v>182</v>
      </c>
      <c r="H52" s="426">
        <v>2</v>
      </c>
      <c r="I52" s="415"/>
      <c r="J52" s="682"/>
      <c r="K52" s="683"/>
      <c r="L52" s="432" t="s">
        <v>5264</v>
      </c>
      <c r="M52" s="417"/>
    </row>
    <row r="53" spans="1:13" ht="44.7" customHeight="1">
      <c r="A53" s="410"/>
      <c r="B53" s="425" t="s">
        <v>5270</v>
      </c>
      <c r="C53" s="412" t="s">
        <v>5271</v>
      </c>
      <c r="D53" s="426" t="s">
        <v>5205</v>
      </c>
      <c r="E53" s="412" t="s">
        <v>5206</v>
      </c>
      <c r="F53" s="412"/>
      <c r="G53" s="426" t="s">
        <v>2464</v>
      </c>
      <c r="H53" s="426">
        <v>2</v>
      </c>
      <c r="I53" s="415"/>
      <c r="J53" s="682"/>
      <c r="K53" s="683"/>
      <c r="L53" s="417"/>
      <c r="M53" s="417"/>
    </row>
    <row r="54" spans="1:13" ht="38.1" customHeight="1">
      <c r="A54" s="426"/>
      <c r="B54" s="425" t="s">
        <v>5272</v>
      </c>
      <c r="C54" s="412" t="s">
        <v>5273</v>
      </c>
      <c r="D54" s="426" t="s">
        <v>5205</v>
      </c>
      <c r="E54" s="412" t="s">
        <v>5274</v>
      </c>
      <c r="F54" s="412"/>
      <c r="G54" s="426" t="s">
        <v>182</v>
      </c>
      <c r="H54" s="426">
        <v>1</v>
      </c>
      <c r="I54" s="415"/>
      <c r="J54" s="682"/>
      <c r="K54" s="683"/>
      <c r="L54" s="412"/>
      <c r="M54" s="412"/>
    </row>
    <row r="55" spans="1:13" ht="46.35" customHeight="1">
      <c r="A55" s="426"/>
      <c r="B55" s="425" t="s">
        <v>5275</v>
      </c>
      <c r="C55" s="412" t="s">
        <v>5276</v>
      </c>
      <c r="D55" s="426" t="s">
        <v>5205</v>
      </c>
      <c r="E55" s="412" t="s">
        <v>5219</v>
      </c>
      <c r="F55" s="412" t="s">
        <v>5220</v>
      </c>
      <c r="G55" s="426" t="s">
        <v>182</v>
      </c>
      <c r="H55" s="426">
        <v>2</v>
      </c>
      <c r="I55" s="415"/>
      <c r="J55" s="682"/>
      <c r="K55" s="683"/>
      <c r="L55" s="412"/>
      <c r="M55" s="412"/>
    </row>
    <row r="56" spans="1:13">
      <c r="A56" s="418"/>
      <c r="B56" s="411"/>
      <c r="C56" s="412"/>
      <c r="D56" s="413"/>
      <c r="E56" s="414"/>
      <c r="F56" s="414"/>
      <c r="G56" s="413"/>
      <c r="H56" s="413"/>
      <c r="I56" s="415"/>
      <c r="J56" s="682"/>
      <c r="K56" s="683"/>
      <c r="L56" s="413"/>
      <c r="M56" s="419"/>
    </row>
    <row r="57" spans="1:13" ht="10.8" thickBot="1"/>
    <row r="58" spans="1:13" ht="10.8" thickBot="1">
      <c r="A58" s="772" t="s">
        <v>5277</v>
      </c>
      <c r="B58" s="773"/>
      <c r="C58" s="773"/>
      <c r="D58" s="773"/>
      <c r="E58" s="773"/>
      <c r="F58" s="773"/>
      <c r="G58" s="773"/>
      <c r="H58" s="773"/>
      <c r="I58" s="773"/>
      <c r="J58" s="773"/>
      <c r="K58" s="696">
        <f>SUM(K49:K56)</f>
        <v>0</v>
      </c>
      <c r="L58" s="308"/>
      <c r="M58" s="309"/>
    </row>
    <row r="59" spans="1:13">
      <c r="A59" s="300"/>
      <c r="B59" s="301"/>
      <c r="C59" s="302"/>
      <c r="D59" s="303"/>
      <c r="E59" s="304"/>
      <c r="F59" s="304"/>
      <c r="G59" s="303"/>
      <c r="H59" s="303"/>
      <c r="I59" s="305"/>
      <c r="J59" s="305"/>
      <c r="K59" s="306"/>
      <c r="L59" s="303"/>
      <c r="M59" s="307"/>
    </row>
    <row r="60" spans="1:13">
      <c r="A60" s="775" t="s">
        <v>5278</v>
      </c>
      <c r="B60" s="775"/>
      <c r="C60" s="775"/>
      <c r="D60" s="775"/>
      <c r="E60" s="775"/>
      <c r="F60" s="775"/>
      <c r="G60" s="775"/>
      <c r="H60" s="775"/>
      <c r="I60" s="775"/>
      <c r="J60" s="775"/>
      <c r="K60" s="775"/>
      <c r="L60" s="775"/>
      <c r="M60" s="775"/>
    </row>
    <row r="62" spans="1:13" ht="204.9" customHeight="1">
      <c r="A62" s="427"/>
      <c r="B62" s="428" t="s">
        <v>5279</v>
      </c>
      <c r="C62" s="422" t="s">
        <v>5280</v>
      </c>
      <c r="D62" s="428" t="s">
        <v>5246</v>
      </c>
      <c r="E62" s="422"/>
      <c r="F62" s="422"/>
      <c r="G62" s="430" t="s">
        <v>2464</v>
      </c>
      <c r="H62" s="430">
        <v>1</v>
      </c>
      <c r="I62" s="298">
        <v>1522000</v>
      </c>
      <c r="J62" s="684"/>
      <c r="K62" s="685">
        <f t="shared" ref="K62:K71" si="3">J62*H62</f>
        <v>0</v>
      </c>
      <c r="L62" s="312"/>
      <c r="M62" s="312"/>
    </row>
    <row r="63" spans="1:13" ht="109.35" customHeight="1">
      <c r="A63" s="420"/>
      <c r="B63" s="421" t="s">
        <v>5281</v>
      </c>
      <c r="C63" s="422" t="s">
        <v>5282</v>
      </c>
      <c r="D63" s="421" t="s">
        <v>5213</v>
      </c>
      <c r="E63" s="423"/>
      <c r="F63" s="423"/>
      <c r="G63" s="424" t="s">
        <v>2464</v>
      </c>
      <c r="H63" s="424" t="s">
        <v>14</v>
      </c>
      <c r="I63" s="298">
        <v>91500</v>
      </c>
      <c r="J63" s="684"/>
      <c r="K63" s="685">
        <f t="shared" si="3"/>
        <v>0</v>
      </c>
      <c r="L63" s="297"/>
      <c r="M63" s="299"/>
    </row>
    <row r="64" spans="1:13" ht="47.1" customHeight="1">
      <c r="A64" s="430"/>
      <c r="B64" s="428" t="s">
        <v>5283</v>
      </c>
      <c r="C64" s="422" t="s">
        <v>5284</v>
      </c>
      <c r="D64" s="428" t="s">
        <v>466</v>
      </c>
      <c r="E64" s="422"/>
      <c r="F64" s="422"/>
      <c r="G64" s="430" t="s">
        <v>182</v>
      </c>
      <c r="H64" s="430">
        <v>1</v>
      </c>
      <c r="I64" s="298">
        <v>728000</v>
      </c>
      <c r="J64" s="684"/>
      <c r="K64" s="685">
        <f t="shared" si="3"/>
        <v>0</v>
      </c>
      <c r="L64" s="296"/>
      <c r="M64" s="296"/>
    </row>
    <row r="65" spans="1:13" ht="202.35" customHeight="1">
      <c r="A65" s="427"/>
      <c r="B65" s="428" t="s">
        <v>5285</v>
      </c>
      <c r="C65" s="422" t="s">
        <v>5286</v>
      </c>
      <c r="D65" s="428" t="s">
        <v>5246</v>
      </c>
      <c r="E65" s="422"/>
      <c r="F65" s="422"/>
      <c r="G65" s="430" t="s">
        <v>2464</v>
      </c>
      <c r="H65" s="430">
        <v>1</v>
      </c>
      <c r="I65" s="298">
        <v>1422000</v>
      </c>
      <c r="J65" s="684"/>
      <c r="K65" s="685">
        <f t="shared" si="3"/>
        <v>0</v>
      </c>
      <c r="L65" s="312"/>
      <c r="M65" s="312"/>
    </row>
    <row r="66" spans="1:13" ht="111.9" customHeight="1">
      <c r="A66" s="420"/>
      <c r="B66" s="421" t="s">
        <v>5287</v>
      </c>
      <c r="C66" s="422" t="s">
        <v>5288</v>
      </c>
      <c r="D66" s="421" t="s">
        <v>5213</v>
      </c>
      <c r="E66" s="423"/>
      <c r="F66" s="423"/>
      <c r="G66" s="424" t="s">
        <v>2464</v>
      </c>
      <c r="H66" s="424" t="s">
        <v>14</v>
      </c>
      <c r="I66" s="298">
        <v>94000</v>
      </c>
      <c r="J66" s="684"/>
      <c r="K66" s="685">
        <f t="shared" si="3"/>
        <v>0</v>
      </c>
      <c r="L66" s="297"/>
      <c r="M66" s="299"/>
    </row>
    <row r="67" spans="1:13" ht="51" customHeight="1">
      <c r="A67" s="430"/>
      <c r="B67" s="428" t="s">
        <v>5289</v>
      </c>
      <c r="C67" s="422" t="s">
        <v>5290</v>
      </c>
      <c r="D67" s="428" t="s">
        <v>466</v>
      </c>
      <c r="E67" s="422"/>
      <c r="F67" s="422"/>
      <c r="G67" s="430" t="s">
        <v>182</v>
      </c>
      <c r="H67" s="430">
        <v>1</v>
      </c>
      <c r="I67" s="298">
        <v>728000</v>
      </c>
      <c r="J67" s="684"/>
      <c r="K67" s="685">
        <f t="shared" si="3"/>
        <v>0</v>
      </c>
      <c r="L67" s="296"/>
      <c r="M67" s="296"/>
    </row>
    <row r="68" spans="1:13" ht="278.25" customHeight="1">
      <c r="A68" s="430"/>
      <c r="B68" s="428" t="s">
        <v>5291</v>
      </c>
      <c r="C68" s="422" t="s">
        <v>5292</v>
      </c>
      <c r="D68" s="428" t="s">
        <v>466</v>
      </c>
      <c r="E68" s="422"/>
      <c r="F68" s="422"/>
      <c r="G68" s="430" t="s">
        <v>182</v>
      </c>
      <c r="H68" s="430">
        <v>2</v>
      </c>
      <c r="I68" s="298">
        <v>333840</v>
      </c>
      <c r="J68" s="684"/>
      <c r="K68" s="685">
        <f t="shared" si="3"/>
        <v>0</v>
      </c>
      <c r="L68" s="296"/>
      <c r="M68" s="296"/>
    </row>
    <row r="69" spans="1:13" ht="110.7" customHeight="1">
      <c r="A69" s="420"/>
      <c r="B69" s="421" t="s">
        <v>5293</v>
      </c>
      <c r="C69" s="422" t="s">
        <v>5294</v>
      </c>
      <c r="D69" s="421" t="s">
        <v>5213</v>
      </c>
      <c r="E69" s="423" t="s">
        <v>5295</v>
      </c>
      <c r="F69" s="423" t="s">
        <v>5296</v>
      </c>
      <c r="G69" s="424" t="s">
        <v>2464</v>
      </c>
      <c r="H69" s="424" t="s">
        <v>14</v>
      </c>
      <c r="I69" s="298">
        <v>91500</v>
      </c>
      <c r="J69" s="684"/>
      <c r="K69" s="685">
        <f t="shared" si="3"/>
        <v>0</v>
      </c>
      <c r="L69" s="297"/>
      <c r="M69" s="299"/>
    </row>
    <row r="70" spans="1:13">
      <c r="A70" s="418"/>
      <c r="B70" s="411"/>
      <c r="C70" s="412"/>
      <c r="D70" s="413"/>
      <c r="E70" s="414"/>
      <c r="F70" s="414"/>
      <c r="G70" s="413"/>
      <c r="H70" s="413"/>
      <c r="I70" s="294"/>
      <c r="J70" s="686"/>
      <c r="K70" s="685"/>
      <c r="L70" s="293"/>
      <c r="M70" s="295"/>
    </row>
    <row r="71" spans="1:13" s="408" customFormat="1">
      <c r="A71" s="420"/>
      <c r="B71" s="421"/>
      <c r="C71" s="422" t="s">
        <v>5221</v>
      </c>
      <c r="D71" s="424" t="s">
        <v>5213</v>
      </c>
      <c r="E71" s="423"/>
      <c r="F71" s="423"/>
      <c r="G71" s="424" t="s">
        <v>2464</v>
      </c>
      <c r="H71" s="424" t="s">
        <v>14</v>
      </c>
      <c r="I71" s="298"/>
      <c r="J71" s="684"/>
      <c r="K71" s="685">
        <f t="shared" si="3"/>
        <v>0</v>
      </c>
      <c r="L71" s="297"/>
      <c r="M71" s="299"/>
    </row>
    <row r="72" spans="1:13" ht="10.8" thickBot="1">
      <c r="A72" s="300"/>
      <c r="B72" s="301"/>
      <c r="C72" s="302"/>
      <c r="D72" s="303"/>
      <c r="E72" s="304"/>
      <c r="F72" s="304"/>
      <c r="G72" s="303"/>
      <c r="H72" s="303"/>
      <c r="I72" s="305"/>
      <c r="J72" s="305"/>
      <c r="K72" s="306"/>
      <c r="L72" s="303"/>
      <c r="M72" s="307"/>
    </row>
    <row r="73" spans="1:13" ht="10.8" thickBot="1">
      <c r="A73" s="776" t="s">
        <v>5297</v>
      </c>
      <c r="B73" s="773"/>
      <c r="C73" s="773"/>
      <c r="D73" s="773"/>
      <c r="E73" s="773"/>
      <c r="F73" s="773"/>
      <c r="G73" s="773"/>
      <c r="H73" s="773"/>
      <c r="I73" s="773"/>
      <c r="J73" s="773"/>
      <c r="K73" s="696">
        <f>SUM(K62:K71)</f>
        <v>0</v>
      </c>
      <c r="L73" s="308"/>
      <c r="M73" s="309"/>
    </row>
    <row r="76" spans="1:13">
      <c r="A76" s="774" t="s">
        <v>5298</v>
      </c>
      <c r="B76" s="775"/>
      <c r="C76" s="775"/>
      <c r="D76" s="775"/>
      <c r="E76" s="775"/>
      <c r="F76" s="775"/>
      <c r="G76" s="775"/>
      <c r="H76" s="775"/>
      <c r="I76" s="775"/>
      <c r="J76" s="775"/>
      <c r="K76" s="775"/>
      <c r="L76" s="775"/>
      <c r="M76" s="775"/>
    </row>
    <row r="78" spans="1:13">
      <c r="A78" s="780" t="s">
        <v>5299</v>
      </c>
      <c r="B78" s="780"/>
      <c r="C78" s="780"/>
      <c r="D78" s="314"/>
    </row>
    <row r="79" spans="1:13" ht="25.2" customHeight="1">
      <c r="A79" s="426"/>
      <c r="B79" s="425" t="s">
        <v>5300</v>
      </c>
      <c r="C79" s="412" t="s">
        <v>5301</v>
      </c>
      <c r="D79" s="426" t="s">
        <v>5205</v>
      </c>
      <c r="E79" s="412"/>
      <c r="F79" s="412"/>
      <c r="G79" s="426" t="s">
        <v>182</v>
      </c>
      <c r="H79" s="426">
        <v>1</v>
      </c>
      <c r="I79" s="415"/>
      <c r="J79" s="682"/>
      <c r="K79" s="683"/>
      <c r="L79" s="412"/>
      <c r="M79" s="412"/>
    </row>
    <row r="80" spans="1:13">
      <c r="A80" s="426"/>
      <c r="B80" s="425"/>
      <c r="C80" s="412"/>
      <c r="D80" s="426"/>
      <c r="E80" s="412"/>
      <c r="F80" s="412"/>
      <c r="G80" s="426"/>
      <c r="H80" s="426"/>
      <c r="I80" s="415"/>
      <c r="J80" s="682"/>
      <c r="K80" s="683"/>
      <c r="L80" s="412"/>
      <c r="M80" s="412"/>
    </row>
    <row r="81" spans="1:13">
      <c r="A81" s="311"/>
      <c r="B81" s="315"/>
      <c r="C81" s="302"/>
      <c r="D81" s="311"/>
      <c r="E81" s="302"/>
      <c r="F81" s="302"/>
      <c r="G81" s="311"/>
      <c r="H81" s="311"/>
      <c r="I81" s="305"/>
      <c r="J81" s="688"/>
      <c r="K81" s="689"/>
      <c r="L81" s="302"/>
      <c r="M81" s="302"/>
    </row>
    <row r="82" spans="1:13" ht="12" customHeight="1">
      <c r="A82" s="781" t="s">
        <v>5302</v>
      </c>
      <c r="B82" s="781"/>
      <c r="C82" s="781"/>
      <c r="D82" s="781"/>
      <c r="E82" s="781"/>
      <c r="F82" s="781"/>
      <c r="G82" s="781"/>
      <c r="H82" s="781"/>
      <c r="I82" s="781"/>
      <c r="J82" s="781"/>
      <c r="K82" s="697">
        <f>SUM(K79:K80)</f>
        <v>0</v>
      </c>
      <c r="L82" s="302"/>
      <c r="M82" s="302"/>
    </row>
    <row r="83" spans="1:13">
      <c r="A83" s="311"/>
      <c r="B83" s="315"/>
      <c r="C83" s="302"/>
      <c r="D83" s="311"/>
      <c r="E83" s="302"/>
      <c r="F83" s="302"/>
      <c r="G83" s="311"/>
      <c r="H83" s="311"/>
      <c r="I83" s="305"/>
      <c r="J83" s="305"/>
      <c r="K83" s="306"/>
      <c r="L83" s="302"/>
      <c r="M83" s="302"/>
    </row>
    <row r="84" spans="1:13">
      <c r="A84" s="780" t="s">
        <v>5303</v>
      </c>
      <c r="B84" s="780"/>
      <c r="C84" s="780"/>
      <c r="D84" s="314"/>
    </row>
    <row r="85" spans="1:13" ht="30.6">
      <c r="A85" s="426"/>
      <c r="B85" s="428" t="s">
        <v>5304</v>
      </c>
      <c r="C85" s="422" t="s">
        <v>5305</v>
      </c>
      <c r="D85" s="428" t="s">
        <v>466</v>
      </c>
      <c r="E85" s="422"/>
      <c r="F85" s="422"/>
      <c r="G85" s="430" t="s">
        <v>182</v>
      </c>
      <c r="H85" s="430">
        <v>1</v>
      </c>
      <c r="I85" s="298">
        <v>24300</v>
      </c>
      <c r="J85" s="684"/>
      <c r="K85" s="685">
        <f>J85*H85</f>
        <v>0</v>
      </c>
      <c r="L85" s="296"/>
      <c r="M85" s="292"/>
    </row>
    <row r="86" spans="1:13" ht="40.799999999999997">
      <c r="A86" s="426"/>
      <c r="B86" s="428" t="s">
        <v>5306</v>
      </c>
      <c r="C86" s="422" t="s">
        <v>5307</v>
      </c>
      <c r="D86" s="428" t="s">
        <v>466</v>
      </c>
      <c r="E86" s="422"/>
      <c r="F86" s="422"/>
      <c r="G86" s="430" t="s">
        <v>182</v>
      </c>
      <c r="H86" s="430">
        <v>1</v>
      </c>
      <c r="I86" s="298">
        <v>24300</v>
      </c>
      <c r="J86" s="684"/>
      <c r="K86" s="685">
        <f t="shared" ref="K86:K91" si="4">J86*H86</f>
        <v>0</v>
      </c>
      <c r="L86" s="296"/>
      <c r="M86" s="292"/>
    </row>
    <row r="87" spans="1:13" ht="40.799999999999997">
      <c r="A87" s="426"/>
      <c r="B87" s="428" t="s">
        <v>5308</v>
      </c>
      <c r="C87" s="422" t="s">
        <v>5309</v>
      </c>
      <c r="D87" s="428" t="s">
        <v>466</v>
      </c>
      <c r="E87" s="422"/>
      <c r="F87" s="422"/>
      <c r="G87" s="430" t="s">
        <v>182</v>
      </c>
      <c r="H87" s="430">
        <v>2</v>
      </c>
      <c r="I87" s="298">
        <v>24300</v>
      </c>
      <c r="J87" s="684"/>
      <c r="K87" s="685">
        <f t="shared" si="4"/>
        <v>0</v>
      </c>
      <c r="L87" s="296"/>
      <c r="M87" s="292"/>
    </row>
    <row r="88" spans="1:13" ht="40.799999999999997">
      <c r="A88" s="426"/>
      <c r="B88" s="428" t="s">
        <v>5310</v>
      </c>
      <c r="C88" s="422" t="s">
        <v>5311</v>
      </c>
      <c r="D88" s="428" t="s">
        <v>466</v>
      </c>
      <c r="E88" s="422"/>
      <c r="F88" s="422"/>
      <c r="G88" s="430" t="s">
        <v>182</v>
      </c>
      <c r="H88" s="430">
        <v>1</v>
      </c>
      <c r="I88" s="298">
        <v>24300</v>
      </c>
      <c r="J88" s="684"/>
      <c r="K88" s="685">
        <f t="shared" si="4"/>
        <v>0</v>
      </c>
      <c r="L88" s="296"/>
      <c r="M88" s="292"/>
    </row>
    <row r="89" spans="1:13" ht="40.799999999999997">
      <c r="A89" s="426"/>
      <c r="B89" s="428" t="s">
        <v>5312</v>
      </c>
      <c r="C89" s="422" t="s">
        <v>5313</v>
      </c>
      <c r="D89" s="428" t="s">
        <v>466</v>
      </c>
      <c r="E89" s="422"/>
      <c r="F89" s="422"/>
      <c r="G89" s="430" t="s">
        <v>182</v>
      </c>
      <c r="H89" s="430">
        <v>1</v>
      </c>
      <c r="I89" s="298">
        <v>24300</v>
      </c>
      <c r="J89" s="684"/>
      <c r="K89" s="685">
        <f t="shared" si="4"/>
        <v>0</v>
      </c>
      <c r="L89" s="296"/>
      <c r="M89" s="292"/>
    </row>
    <row r="90" spans="1:13" ht="40.799999999999997">
      <c r="A90" s="426"/>
      <c r="B90" s="428" t="s">
        <v>5314</v>
      </c>
      <c r="C90" s="422" t="s">
        <v>5315</v>
      </c>
      <c r="D90" s="428" t="s">
        <v>466</v>
      </c>
      <c r="E90" s="422"/>
      <c r="F90" s="422"/>
      <c r="G90" s="430" t="s">
        <v>182</v>
      </c>
      <c r="H90" s="430">
        <v>1</v>
      </c>
      <c r="I90" s="298">
        <v>24300</v>
      </c>
      <c r="J90" s="684"/>
      <c r="K90" s="685">
        <f t="shared" si="4"/>
        <v>0</v>
      </c>
      <c r="L90" s="296"/>
      <c r="M90" s="292"/>
    </row>
    <row r="91" spans="1:13" s="408" customFormat="1" ht="61.2">
      <c r="A91" s="430"/>
      <c r="B91" s="428" t="s">
        <v>5316</v>
      </c>
      <c r="C91" s="422" t="s">
        <v>5317</v>
      </c>
      <c r="D91" s="428" t="s">
        <v>466</v>
      </c>
      <c r="E91" s="422"/>
      <c r="F91" s="422"/>
      <c r="G91" s="430" t="s">
        <v>182</v>
      </c>
      <c r="H91" s="430">
        <v>6</v>
      </c>
      <c r="I91" s="298">
        <v>0</v>
      </c>
      <c r="J91" s="684"/>
      <c r="K91" s="685">
        <f t="shared" si="4"/>
        <v>0</v>
      </c>
      <c r="L91" s="296"/>
      <c r="M91" s="296"/>
    </row>
    <row r="92" spans="1:13">
      <c r="A92" s="418"/>
      <c r="B92" s="411"/>
      <c r="C92" s="412"/>
      <c r="D92" s="413"/>
      <c r="E92" s="414"/>
      <c r="F92" s="414"/>
      <c r="G92" s="413"/>
      <c r="H92" s="413"/>
      <c r="I92" s="294"/>
      <c r="J92" s="686"/>
      <c r="K92" s="687"/>
      <c r="L92" s="293"/>
      <c r="M92" s="295"/>
    </row>
    <row r="93" spans="1:13">
      <c r="A93" s="311"/>
      <c r="B93" s="315"/>
      <c r="C93" s="302"/>
      <c r="D93" s="311"/>
      <c r="E93" s="302"/>
      <c r="F93" s="302"/>
      <c r="G93" s="311"/>
      <c r="H93" s="311"/>
      <c r="I93" s="305"/>
      <c r="J93" s="305"/>
      <c r="K93" s="306"/>
      <c r="L93" s="302"/>
      <c r="M93" s="302"/>
    </row>
    <row r="94" spans="1:13" ht="12" customHeight="1">
      <c r="A94" s="781" t="s">
        <v>5318</v>
      </c>
      <c r="B94" s="781"/>
      <c r="C94" s="781"/>
      <c r="D94" s="781"/>
      <c r="E94" s="781"/>
      <c r="F94" s="781"/>
      <c r="G94" s="781"/>
      <c r="H94" s="781"/>
      <c r="I94" s="781"/>
      <c r="J94" s="781"/>
      <c r="K94" s="697">
        <f>SUM(K85:K91)</f>
        <v>0</v>
      </c>
      <c r="L94" s="302"/>
      <c r="M94" s="302"/>
    </row>
    <row r="95" spans="1:13" ht="12" customHeight="1">
      <c r="A95" s="316"/>
      <c r="B95" s="316"/>
      <c r="C95" s="316"/>
      <c r="D95" s="316"/>
      <c r="E95" s="316"/>
      <c r="F95" s="316"/>
      <c r="G95" s="316"/>
      <c r="H95" s="316"/>
      <c r="I95" s="316"/>
      <c r="J95" s="316"/>
      <c r="K95" s="317"/>
      <c r="L95" s="302"/>
      <c r="M95" s="302"/>
    </row>
    <row r="96" spans="1:13">
      <c r="A96" s="780" t="s">
        <v>5319</v>
      </c>
      <c r="B96" s="780"/>
      <c r="C96" s="780"/>
      <c r="D96" s="314"/>
    </row>
    <row r="97" spans="1:13" ht="24.15" customHeight="1">
      <c r="A97" s="426"/>
      <c r="B97" s="425" t="s">
        <v>5320</v>
      </c>
      <c r="C97" s="412" t="s">
        <v>5321</v>
      </c>
      <c r="D97" s="426" t="s">
        <v>5205</v>
      </c>
      <c r="E97" s="412"/>
      <c r="F97" s="412"/>
      <c r="G97" s="426" t="s">
        <v>182</v>
      </c>
      <c r="H97" s="426">
        <v>1</v>
      </c>
      <c r="I97" s="415">
        <v>0</v>
      </c>
      <c r="J97" s="682"/>
      <c r="K97" s="683"/>
      <c r="L97" s="412"/>
      <c r="M97" s="412"/>
    </row>
    <row r="98" spans="1:13" ht="30.6">
      <c r="A98" s="426"/>
      <c r="B98" s="425" t="s">
        <v>5322</v>
      </c>
      <c r="C98" s="412" t="s">
        <v>5323</v>
      </c>
      <c r="D98" s="426" t="s">
        <v>5205</v>
      </c>
      <c r="E98" s="412"/>
      <c r="F98" s="412"/>
      <c r="G98" s="426" t="s">
        <v>182</v>
      </c>
      <c r="H98" s="426">
        <v>1</v>
      </c>
      <c r="I98" s="415">
        <v>0</v>
      </c>
      <c r="J98" s="682"/>
      <c r="K98" s="683"/>
      <c r="L98" s="412"/>
      <c r="M98" s="412"/>
    </row>
    <row r="99" spans="1:13" ht="32.85" customHeight="1">
      <c r="A99" s="426"/>
      <c r="B99" s="425" t="s">
        <v>5324</v>
      </c>
      <c r="C99" s="412" t="s">
        <v>5325</v>
      </c>
      <c r="D99" s="426" t="s">
        <v>5205</v>
      </c>
      <c r="E99" s="412"/>
      <c r="F99" s="412"/>
      <c r="G99" s="426" t="s">
        <v>182</v>
      </c>
      <c r="H99" s="426">
        <v>2</v>
      </c>
      <c r="I99" s="415">
        <v>0</v>
      </c>
      <c r="J99" s="682"/>
      <c r="K99" s="683"/>
      <c r="L99" s="412"/>
      <c r="M99" s="412"/>
    </row>
    <row r="100" spans="1:13" ht="33.450000000000003" customHeight="1">
      <c r="A100" s="426"/>
      <c r="B100" s="428" t="s">
        <v>5326</v>
      </c>
      <c r="C100" s="422" t="s">
        <v>5327</v>
      </c>
      <c r="D100" s="428" t="s">
        <v>466</v>
      </c>
      <c r="E100" s="422"/>
      <c r="F100" s="422"/>
      <c r="G100" s="430" t="s">
        <v>182</v>
      </c>
      <c r="H100" s="430">
        <v>1</v>
      </c>
      <c r="I100" s="298">
        <v>11000</v>
      </c>
      <c r="J100" s="684"/>
      <c r="K100" s="685">
        <f t="shared" ref="K100:K101" si="5">J100*H100</f>
        <v>0</v>
      </c>
      <c r="L100" s="296"/>
      <c r="M100" s="292"/>
    </row>
    <row r="101" spans="1:13" ht="30.6">
      <c r="A101" s="426"/>
      <c r="B101" s="428" t="s">
        <v>5328</v>
      </c>
      <c r="C101" s="422" t="s">
        <v>5329</v>
      </c>
      <c r="D101" s="428" t="s">
        <v>466</v>
      </c>
      <c r="E101" s="422"/>
      <c r="F101" s="422"/>
      <c r="G101" s="430" t="s">
        <v>182</v>
      </c>
      <c r="H101" s="430">
        <v>1</v>
      </c>
      <c r="I101" s="298">
        <v>11000</v>
      </c>
      <c r="J101" s="684"/>
      <c r="K101" s="685">
        <f t="shared" si="5"/>
        <v>0</v>
      </c>
      <c r="L101" s="296"/>
      <c r="M101" s="292"/>
    </row>
    <row r="102" spans="1:13" ht="12" customHeight="1">
      <c r="A102" s="316"/>
      <c r="B102" s="316"/>
      <c r="C102" s="316"/>
      <c r="D102" s="316"/>
      <c r="E102" s="316"/>
      <c r="F102" s="316"/>
      <c r="G102" s="316"/>
      <c r="H102" s="316"/>
      <c r="I102" s="316"/>
      <c r="J102" s="316"/>
      <c r="K102" s="317"/>
      <c r="L102" s="302"/>
      <c r="M102" s="302"/>
    </row>
    <row r="103" spans="1:13" ht="12" customHeight="1">
      <c r="A103" s="781" t="s">
        <v>5330</v>
      </c>
      <c r="B103" s="781"/>
      <c r="C103" s="781"/>
      <c r="D103" s="781"/>
      <c r="E103" s="781"/>
      <c r="F103" s="781"/>
      <c r="G103" s="781"/>
      <c r="H103" s="781"/>
      <c r="I103" s="781"/>
      <c r="J103" s="781"/>
      <c r="K103" s="697">
        <f>SUM(K97:K101)</f>
        <v>0</v>
      </c>
      <c r="L103" s="302"/>
      <c r="M103" s="302"/>
    </row>
    <row r="104" spans="1:13" ht="12" customHeight="1">
      <c r="A104" s="316"/>
      <c r="B104" s="316"/>
      <c r="C104" s="316"/>
      <c r="D104" s="316"/>
      <c r="E104" s="316"/>
      <c r="F104" s="316"/>
      <c r="G104" s="316"/>
      <c r="H104" s="316"/>
      <c r="I104" s="316"/>
      <c r="J104" s="316"/>
      <c r="K104" s="317"/>
      <c r="L104" s="302"/>
      <c r="M104" s="302"/>
    </row>
    <row r="105" spans="1:13">
      <c r="A105" s="780" t="s">
        <v>5331</v>
      </c>
      <c r="B105" s="780"/>
      <c r="C105" s="780"/>
      <c r="D105" s="314"/>
    </row>
    <row r="106" spans="1:13" ht="33.450000000000003" customHeight="1">
      <c r="A106" s="426"/>
      <c r="B106" s="428" t="s">
        <v>5332</v>
      </c>
      <c r="C106" s="422" t="s">
        <v>5333</v>
      </c>
      <c r="D106" s="428" t="s">
        <v>466</v>
      </c>
      <c r="E106" s="422"/>
      <c r="F106" s="422"/>
      <c r="G106" s="430" t="s">
        <v>4675</v>
      </c>
      <c r="H106" s="430">
        <v>1</v>
      </c>
      <c r="I106" s="298">
        <v>11000</v>
      </c>
      <c r="J106" s="684"/>
      <c r="K106" s="685">
        <f t="shared" ref="K106:K108" si="6">J106*H106</f>
        <v>0</v>
      </c>
      <c r="L106" s="296"/>
      <c r="M106" s="292"/>
    </row>
    <row r="107" spans="1:13" ht="33.450000000000003" customHeight="1">
      <c r="A107" s="426"/>
      <c r="B107" s="428" t="s">
        <v>5334</v>
      </c>
      <c r="C107" s="422" t="s">
        <v>5335</v>
      </c>
      <c r="D107" s="428" t="s">
        <v>466</v>
      </c>
      <c r="E107" s="422"/>
      <c r="F107" s="422"/>
      <c r="G107" s="430" t="s">
        <v>4675</v>
      </c>
      <c r="H107" s="430">
        <v>1</v>
      </c>
      <c r="I107" s="298">
        <v>11000</v>
      </c>
      <c r="J107" s="684"/>
      <c r="K107" s="685">
        <f t="shared" si="6"/>
        <v>0</v>
      </c>
      <c r="L107" s="296"/>
      <c r="M107" s="292"/>
    </row>
    <row r="108" spans="1:13" ht="33.450000000000003" customHeight="1">
      <c r="A108" s="426"/>
      <c r="B108" s="428" t="s">
        <v>5336</v>
      </c>
      <c r="C108" s="422" t="s">
        <v>5337</v>
      </c>
      <c r="D108" s="428" t="s">
        <v>466</v>
      </c>
      <c r="E108" s="422"/>
      <c r="F108" s="422"/>
      <c r="G108" s="430" t="s">
        <v>4675</v>
      </c>
      <c r="H108" s="430">
        <v>1</v>
      </c>
      <c r="I108" s="298">
        <v>11000</v>
      </c>
      <c r="J108" s="684"/>
      <c r="K108" s="685">
        <f t="shared" si="6"/>
        <v>0</v>
      </c>
      <c r="L108" s="296"/>
      <c r="M108" s="292"/>
    </row>
    <row r="109" spans="1:13" ht="12" customHeight="1">
      <c r="A109" s="316"/>
      <c r="B109" s="316"/>
      <c r="C109" s="316"/>
      <c r="D109" s="316"/>
      <c r="E109" s="316"/>
      <c r="F109" s="316"/>
      <c r="G109" s="316"/>
      <c r="H109" s="316"/>
      <c r="I109" s="316"/>
      <c r="J109" s="316"/>
      <c r="K109" s="317"/>
      <c r="L109" s="302"/>
      <c r="M109" s="302"/>
    </row>
    <row r="110" spans="1:13" ht="12" customHeight="1">
      <c r="A110" s="781" t="s">
        <v>5330</v>
      </c>
      <c r="B110" s="781"/>
      <c r="C110" s="781"/>
      <c r="D110" s="781"/>
      <c r="E110" s="781"/>
      <c r="F110" s="781"/>
      <c r="G110" s="781"/>
      <c r="H110" s="781"/>
      <c r="I110" s="781"/>
      <c r="J110" s="781"/>
      <c r="K110" s="697">
        <f>SUM(K106:K108)</f>
        <v>0</v>
      </c>
      <c r="L110" s="302"/>
      <c r="M110" s="302"/>
    </row>
    <row r="111" spans="1:13" ht="12" customHeight="1">
      <c r="A111" s="316"/>
      <c r="B111" s="316"/>
      <c r="C111" s="316"/>
      <c r="D111" s="316"/>
      <c r="E111" s="316"/>
      <c r="F111" s="316"/>
      <c r="G111" s="316"/>
      <c r="H111" s="316"/>
      <c r="I111" s="316"/>
      <c r="J111" s="316"/>
      <c r="K111" s="317"/>
      <c r="L111" s="302"/>
      <c r="M111" s="302"/>
    </row>
    <row r="112" spans="1:13" s="408" customFormat="1">
      <c r="A112" s="420"/>
      <c r="B112" s="421"/>
      <c r="C112" s="422" t="s">
        <v>5221</v>
      </c>
      <c r="D112" s="424" t="s">
        <v>5213</v>
      </c>
      <c r="E112" s="423"/>
      <c r="F112" s="423"/>
      <c r="G112" s="424" t="s">
        <v>2464</v>
      </c>
      <c r="H112" s="424" t="s">
        <v>14</v>
      </c>
      <c r="I112" s="298"/>
      <c r="J112" s="684"/>
      <c r="K112" s="685">
        <f t="shared" ref="K112" si="7">J112*H112</f>
        <v>0</v>
      </c>
      <c r="L112" s="297"/>
      <c r="M112" s="299"/>
    </row>
    <row r="113" spans="1:13" ht="10.8" thickBot="1">
      <c r="B113" s="301"/>
      <c r="C113" s="302"/>
      <c r="D113" s="303"/>
      <c r="E113" s="304"/>
      <c r="F113" s="303"/>
      <c r="G113" s="303"/>
      <c r="H113" s="303"/>
      <c r="I113" s="305"/>
      <c r="J113" s="305"/>
      <c r="K113" s="306"/>
    </row>
    <row r="114" spans="1:13" ht="10.8" thickBot="1">
      <c r="A114" s="776" t="s">
        <v>5338</v>
      </c>
      <c r="B114" s="773"/>
      <c r="C114" s="773"/>
      <c r="D114" s="773"/>
      <c r="E114" s="773"/>
      <c r="F114" s="773"/>
      <c r="G114" s="773"/>
      <c r="H114" s="773"/>
      <c r="I114" s="773"/>
      <c r="J114" s="773"/>
      <c r="K114" s="696">
        <f>K112+K110+K103+K82+K94</f>
        <v>0</v>
      </c>
      <c r="L114" s="308"/>
      <c r="M114" s="309"/>
    </row>
    <row r="115" spans="1:13">
      <c r="A115" s="311"/>
      <c r="B115" s="315"/>
      <c r="C115" s="302"/>
      <c r="D115" s="311"/>
      <c r="E115" s="302"/>
      <c r="F115" s="302"/>
      <c r="G115" s="311"/>
      <c r="H115" s="311"/>
      <c r="I115" s="305"/>
      <c r="J115" s="305"/>
      <c r="K115" s="306"/>
      <c r="L115" s="302"/>
      <c r="M115" s="302"/>
    </row>
    <row r="116" spans="1:13">
      <c r="A116" s="774" t="s">
        <v>5339</v>
      </c>
      <c r="B116" s="775"/>
      <c r="C116" s="775"/>
      <c r="D116" s="775"/>
      <c r="E116" s="775"/>
      <c r="F116" s="775"/>
      <c r="G116" s="775"/>
      <c r="H116" s="775"/>
      <c r="I116" s="775"/>
      <c r="J116" s="775"/>
      <c r="K116" s="775"/>
      <c r="L116" s="775"/>
      <c r="M116" s="775"/>
    </row>
    <row r="117" spans="1:13">
      <c r="A117" s="433"/>
      <c r="B117" s="433"/>
      <c r="C117" s="434"/>
      <c r="D117" s="433"/>
      <c r="E117" s="434"/>
      <c r="F117" s="434"/>
      <c r="G117" s="433"/>
      <c r="H117" s="433"/>
      <c r="I117" s="435"/>
      <c r="J117" s="435"/>
      <c r="K117" s="436"/>
      <c r="L117" s="434"/>
      <c r="M117" s="434"/>
    </row>
    <row r="118" spans="1:13">
      <c r="A118" s="426"/>
      <c r="B118" s="437" t="s">
        <v>5340</v>
      </c>
      <c r="C118" s="438" t="s">
        <v>5341</v>
      </c>
      <c r="D118" s="426" t="s">
        <v>5205</v>
      </c>
      <c r="E118" s="439"/>
      <c r="F118" s="412"/>
      <c r="G118" s="426"/>
      <c r="H118" s="426"/>
      <c r="I118" s="415"/>
      <c r="J118" s="415"/>
      <c r="K118" s="416"/>
      <c r="L118" s="412"/>
      <c r="M118" s="412"/>
    </row>
    <row r="119" spans="1:13">
      <c r="A119" s="426"/>
      <c r="B119" s="437" t="s">
        <v>5342</v>
      </c>
      <c r="C119" s="438" t="s">
        <v>5343</v>
      </c>
      <c r="D119" s="426" t="s">
        <v>5205</v>
      </c>
      <c r="E119" s="439"/>
      <c r="F119" s="412"/>
      <c r="G119" s="426"/>
      <c r="H119" s="426"/>
      <c r="I119" s="415"/>
      <c r="J119" s="415"/>
      <c r="K119" s="416"/>
      <c r="L119" s="412"/>
      <c r="M119" s="412"/>
    </row>
    <row r="120" spans="1:13">
      <c r="A120" s="426"/>
      <c r="B120" s="437" t="s">
        <v>5344</v>
      </c>
      <c r="C120" s="438" t="s">
        <v>5343</v>
      </c>
      <c r="D120" s="426" t="s">
        <v>5205</v>
      </c>
      <c r="E120" s="439"/>
      <c r="F120" s="412"/>
      <c r="G120" s="426"/>
      <c r="H120" s="426"/>
      <c r="I120" s="415"/>
      <c r="J120" s="415"/>
      <c r="K120" s="416"/>
      <c r="L120" s="412"/>
      <c r="M120" s="412"/>
    </row>
    <row r="121" spans="1:13">
      <c r="A121" s="426"/>
      <c r="B121" s="437" t="s">
        <v>5345</v>
      </c>
      <c r="C121" s="438" t="s">
        <v>5343</v>
      </c>
      <c r="D121" s="426" t="s">
        <v>5205</v>
      </c>
      <c r="E121" s="439"/>
      <c r="F121" s="412"/>
      <c r="G121" s="426"/>
      <c r="H121" s="426"/>
      <c r="I121" s="415"/>
      <c r="J121" s="415"/>
      <c r="K121" s="416"/>
      <c r="L121" s="412"/>
      <c r="M121" s="412"/>
    </row>
    <row r="122" spans="1:13">
      <c r="A122" s="426"/>
      <c r="B122" s="437" t="s">
        <v>5346</v>
      </c>
      <c r="C122" s="438" t="s">
        <v>5343</v>
      </c>
      <c r="D122" s="426" t="s">
        <v>5205</v>
      </c>
      <c r="E122" s="439"/>
      <c r="F122" s="412"/>
      <c r="G122" s="426"/>
      <c r="H122" s="426"/>
      <c r="I122" s="415"/>
      <c r="J122" s="415"/>
      <c r="K122" s="416"/>
      <c r="L122" s="412"/>
      <c r="M122" s="412"/>
    </row>
    <row r="123" spans="1:13">
      <c r="A123" s="426"/>
      <c r="B123" s="437" t="s">
        <v>5347</v>
      </c>
      <c r="C123" s="438" t="s">
        <v>5348</v>
      </c>
      <c r="D123" s="426" t="s">
        <v>5205</v>
      </c>
      <c r="E123" s="439"/>
      <c r="F123" s="412"/>
      <c r="G123" s="426"/>
      <c r="H123" s="426"/>
      <c r="I123" s="415"/>
      <c r="J123" s="415"/>
      <c r="K123" s="416"/>
      <c r="L123" s="412"/>
      <c r="M123" s="412"/>
    </row>
    <row r="124" spans="1:13">
      <c r="A124" s="426"/>
      <c r="B124" s="437" t="s">
        <v>5349</v>
      </c>
      <c r="C124" s="438" t="s">
        <v>5348</v>
      </c>
      <c r="D124" s="426" t="s">
        <v>5205</v>
      </c>
      <c r="E124" s="439"/>
      <c r="F124" s="412"/>
      <c r="G124" s="426"/>
      <c r="H124" s="426"/>
      <c r="I124" s="415"/>
      <c r="J124" s="415"/>
      <c r="K124" s="416"/>
      <c r="L124" s="412"/>
      <c r="M124" s="412"/>
    </row>
    <row r="125" spans="1:13">
      <c r="A125" s="426"/>
      <c r="B125" s="437" t="s">
        <v>5350</v>
      </c>
      <c r="C125" s="438" t="s">
        <v>5348</v>
      </c>
      <c r="D125" s="426" t="s">
        <v>5205</v>
      </c>
      <c r="E125" s="439"/>
      <c r="F125" s="412"/>
      <c r="G125" s="426"/>
      <c r="H125" s="426"/>
      <c r="I125" s="415"/>
      <c r="J125" s="415"/>
      <c r="K125" s="416"/>
      <c r="L125" s="412"/>
      <c r="M125" s="412"/>
    </row>
    <row r="126" spans="1:13">
      <c r="A126" s="426"/>
      <c r="B126" s="437" t="s">
        <v>5351</v>
      </c>
      <c r="C126" s="438" t="s">
        <v>5348</v>
      </c>
      <c r="D126" s="426" t="s">
        <v>5205</v>
      </c>
      <c r="E126" s="439"/>
      <c r="F126" s="412"/>
      <c r="G126" s="426"/>
      <c r="H126" s="426"/>
      <c r="I126" s="415"/>
      <c r="J126" s="415"/>
      <c r="K126" s="416"/>
      <c r="L126" s="412"/>
      <c r="M126" s="412"/>
    </row>
    <row r="127" spans="1:13">
      <c r="A127" s="426"/>
      <c r="B127" s="437" t="s">
        <v>5352</v>
      </c>
      <c r="C127" s="438" t="s">
        <v>5353</v>
      </c>
      <c r="D127" s="426" t="s">
        <v>5205</v>
      </c>
      <c r="E127" s="439"/>
      <c r="F127" s="412"/>
      <c r="G127" s="426"/>
      <c r="H127" s="426"/>
      <c r="I127" s="415"/>
      <c r="J127" s="415"/>
      <c r="K127" s="416"/>
      <c r="L127" s="412"/>
      <c r="M127" s="412"/>
    </row>
    <row r="128" spans="1:13">
      <c r="A128" s="426"/>
      <c r="B128" s="437" t="s">
        <v>5354</v>
      </c>
      <c r="C128" s="438" t="s">
        <v>5355</v>
      </c>
      <c r="D128" s="426" t="s">
        <v>5205</v>
      </c>
      <c r="E128" s="439"/>
      <c r="F128" s="412"/>
      <c r="G128" s="426"/>
      <c r="H128" s="426"/>
      <c r="I128" s="415"/>
      <c r="J128" s="415"/>
      <c r="K128" s="416"/>
      <c r="L128" s="412"/>
      <c r="M128" s="412"/>
    </row>
    <row r="129" spans="1:13">
      <c r="A129" s="426"/>
      <c r="B129" s="437" t="s">
        <v>5356</v>
      </c>
      <c r="C129" s="438" t="s">
        <v>5357</v>
      </c>
      <c r="D129" s="426" t="s">
        <v>5205</v>
      </c>
      <c r="E129" s="439"/>
      <c r="F129" s="412"/>
      <c r="G129" s="426"/>
      <c r="H129" s="426"/>
      <c r="I129" s="415"/>
      <c r="J129" s="415"/>
      <c r="K129" s="416"/>
      <c r="L129" s="412"/>
      <c r="M129" s="412"/>
    </row>
    <row r="130" spans="1:13">
      <c r="A130" s="426"/>
      <c r="B130" s="437" t="s">
        <v>5358</v>
      </c>
      <c r="C130" s="438" t="s">
        <v>5359</v>
      </c>
      <c r="D130" s="426" t="s">
        <v>5205</v>
      </c>
      <c r="E130" s="439"/>
      <c r="F130" s="412"/>
      <c r="G130" s="426"/>
      <c r="H130" s="426"/>
      <c r="I130" s="415"/>
      <c r="J130" s="415"/>
      <c r="K130" s="416"/>
      <c r="L130" s="412"/>
      <c r="M130" s="412"/>
    </row>
    <row r="131" spans="1:13">
      <c r="A131" s="426"/>
      <c r="B131" s="437" t="s">
        <v>5360</v>
      </c>
      <c r="C131" s="438" t="s">
        <v>5361</v>
      </c>
      <c r="D131" s="426" t="s">
        <v>5205</v>
      </c>
      <c r="E131" s="439"/>
      <c r="F131" s="412"/>
      <c r="G131" s="426"/>
      <c r="H131" s="426"/>
      <c r="I131" s="415"/>
      <c r="J131" s="415"/>
      <c r="K131" s="416"/>
      <c r="L131" s="412"/>
      <c r="M131" s="412"/>
    </row>
    <row r="132" spans="1:13">
      <c r="A132" s="426"/>
      <c r="B132" s="437" t="s">
        <v>5362</v>
      </c>
      <c r="C132" s="438" t="s">
        <v>5363</v>
      </c>
      <c r="D132" s="426" t="s">
        <v>5205</v>
      </c>
      <c r="E132" s="439"/>
      <c r="F132" s="412"/>
      <c r="G132" s="426"/>
      <c r="H132" s="426"/>
      <c r="I132" s="415"/>
      <c r="J132" s="415"/>
      <c r="K132" s="416"/>
      <c r="L132" s="412"/>
      <c r="M132" s="412"/>
    </row>
    <row r="133" spans="1:13">
      <c r="A133" s="426"/>
      <c r="B133" s="437" t="s">
        <v>5364</v>
      </c>
      <c r="C133" s="438" t="s">
        <v>5365</v>
      </c>
      <c r="D133" s="426" t="s">
        <v>5205</v>
      </c>
      <c r="E133" s="439"/>
      <c r="F133" s="412"/>
      <c r="G133" s="426"/>
      <c r="H133" s="426"/>
      <c r="I133" s="415"/>
      <c r="J133" s="415"/>
      <c r="K133" s="416"/>
      <c r="L133" s="412"/>
      <c r="M133" s="412"/>
    </row>
    <row r="134" spans="1:13">
      <c r="A134" s="426"/>
      <c r="B134" s="437" t="s">
        <v>5366</v>
      </c>
      <c r="C134" s="438" t="s">
        <v>5367</v>
      </c>
      <c r="D134" s="426" t="s">
        <v>5205</v>
      </c>
      <c r="E134" s="439"/>
      <c r="F134" s="412"/>
      <c r="G134" s="426"/>
      <c r="H134" s="426"/>
      <c r="I134" s="415"/>
      <c r="J134" s="415"/>
      <c r="K134" s="416"/>
      <c r="L134" s="412"/>
      <c r="M134" s="412"/>
    </row>
    <row r="135" spans="1:13">
      <c r="A135" s="426"/>
      <c r="B135" s="437" t="s">
        <v>5368</v>
      </c>
      <c r="C135" s="438" t="s">
        <v>5369</v>
      </c>
      <c r="D135" s="426" t="s">
        <v>5205</v>
      </c>
      <c r="E135" s="439"/>
      <c r="F135" s="412"/>
      <c r="G135" s="426"/>
      <c r="H135" s="426"/>
      <c r="I135" s="415"/>
      <c r="J135" s="415"/>
      <c r="K135" s="416"/>
      <c r="L135" s="412"/>
      <c r="M135" s="412"/>
    </row>
    <row r="136" spans="1:13">
      <c r="A136" s="426"/>
      <c r="B136" s="437" t="s">
        <v>5370</v>
      </c>
      <c r="C136" s="438" t="s">
        <v>5371</v>
      </c>
      <c r="D136" s="426" t="s">
        <v>5205</v>
      </c>
      <c r="E136" s="439"/>
      <c r="F136" s="412"/>
      <c r="G136" s="426"/>
      <c r="H136" s="426"/>
      <c r="I136" s="415"/>
      <c r="J136" s="415"/>
      <c r="K136" s="416"/>
      <c r="L136" s="412"/>
      <c r="M136" s="412"/>
    </row>
    <row r="137" spans="1:13">
      <c r="A137" s="426"/>
      <c r="B137" s="437" t="s">
        <v>5372</v>
      </c>
      <c r="C137" s="438" t="s">
        <v>5373</v>
      </c>
      <c r="D137" s="426" t="s">
        <v>5205</v>
      </c>
      <c r="E137" s="439"/>
      <c r="F137" s="412"/>
      <c r="G137" s="426"/>
      <c r="H137" s="426"/>
      <c r="I137" s="415"/>
      <c r="J137" s="415"/>
      <c r="K137" s="416"/>
      <c r="L137" s="412"/>
      <c r="M137" s="412"/>
    </row>
    <row r="138" spans="1:13">
      <c r="A138" s="426"/>
      <c r="B138" s="437" t="s">
        <v>5374</v>
      </c>
      <c r="C138" s="438" t="s">
        <v>5375</v>
      </c>
      <c r="D138" s="426" t="s">
        <v>5205</v>
      </c>
      <c r="E138" s="439"/>
      <c r="F138" s="412"/>
      <c r="G138" s="426"/>
      <c r="H138" s="426"/>
      <c r="I138" s="415"/>
      <c r="J138" s="415"/>
      <c r="K138" s="416"/>
      <c r="L138" s="412"/>
      <c r="M138" s="412"/>
    </row>
    <row r="139" spans="1:13">
      <c r="A139" s="426"/>
      <c r="B139" s="425"/>
      <c r="C139" s="440"/>
      <c r="D139" s="426"/>
      <c r="E139" s="439"/>
      <c r="F139" s="412"/>
      <c r="G139" s="426"/>
      <c r="H139" s="426"/>
      <c r="I139" s="415"/>
      <c r="J139" s="415"/>
      <c r="K139" s="416"/>
      <c r="L139" s="412"/>
      <c r="M139" s="412"/>
    </row>
    <row r="140" spans="1:13">
      <c r="A140" s="426"/>
      <c r="B140" s="437" t="s">
        <v>5376</v>
      </c>
      <c r="C140" s="438" t="s">
        <v>5377</v>
      </c>
      <c r="D140" s="426" t="s">
        <v>5205</v>
      </c>
      <c r="E140" s="439"/>
      <c r="F140" s="412"/>
      <c r="G140" s="426"/>
      <c r="H140" s="426"/>
      <c r="I140" s="415"/>
      <c r="J140" s="415"/>
      <c r="K140" s="416"/>
      <c r="L140" s="412"/>
      <c r="M140" s="412"/>
    </row>
    <row r="141" spans="1:13">
      <c r="A141" s="426"/>
      <c r="B141" s="437" t="s">
        <v>5378</v>
      </c>
      <c r="C141" s="438" t="s">
        <v>5379</v>
      </c>
      <c r="D141" s="426" t="s">
        <v>5205</v>
      </c>
      <c r="E141" s="439"/>
      <c r="F141" s="412"/>
      <c r="G141" s="426"/>
      <c r="H141" s="426"/>
      <c r="I141" s="415"/>
      <c r="J141" s="415"/>
      <c r="K141" s="416"/>
      <c r="L141" s="412"/>
      <c r="M141" s="412"/>
    </row>
    <row r="142" spans="1:13">
      <c r="A142" s="426"/>
      <c r="B142" s="437" t="s">
        <v>5380</v>
      </c>
      <c r="C142" s="438" t="s">
        <v>5381</v>
      </c>
      <c r="D142" s="426" t="s">
        <v>5205</v>
      </c>
      <c r="E142" s="439"/>
      <c r="F142" s="412"/>
      <c r="G142" s="426"/>
      <c r="H142" s="426"/>
      <c r="I142" s="415"/>
      <c r="J142" s="415"/>
      <c r="K142" s="416"/>
      <c r="L142" s="412"/>
      <c r="M142" s="412"/>
    </row>
    <row r="143" spans="1:13">
      <c r="A143" s="426"/>
      <c r="B143" s="437" t="s">
        <v>5382</v>
      </c>
      <c r="C143" s="438" t="s">
        <v>5383</v>
      </c>
      <c r="D143" s="426" t="s">
        <v>5205</v>
      </c>
      <c r="E143" s="439"/>
      <c r="F143" s="412"/>
      <c r="G143" s="426"/>
      <c r="H143" s="426"/>
      <c r="I143" s="415"/>
      <c r="J143" s="415"/>
      <c r="K143" s="416"/>
      <c r="L143" s="412"/>
      <c r="M143" s="412"/>
    </row>
    <row r="144" spans="1:13">
      <c r="A144" s="426"/>
      <c r="B144" s="437" t="s">
        <v>5384</v>
      </c>
      <c r="C144" s="438" t="s">
        <v>5385</v>
      </c>
      <c r="D144" s="426" t="s">
        <v>5205</v>
      </c>
      <c r="E144" s="439"/>
      <c r="F144" s="412"/>
      <c r="G144" s="426"/>
      <c r="H144" s="426"/>
      <c r="I144" s="415"/>
      <c r="J144" s="415"/>
      <c r="K144" s="416"/>
      <c r="L144" s="412"/>
      <c r="M144" s="412"/>
    </row>
    <row r="145" spans="1:13">
      <c r="A145" s="426"/>
      <c r="B145" s="437" t="s">
        <v>5386</v>
      </c>
      <c r="C145" s="438" t="s">
        <v>5387</v>
      </c>
      <c r="D145" s="426" t="s">
        <v>5205</v>
      </c>
      <c r="E145" s="439"/>
      <c r="F145" s="412"/>
      <c r="G145" s="426"/>
      <c r="H145" s="426"/>
      <c r="I145" s="415"/>
      <c r="J145" s="415"/>
      <c r="K145" s="416"/>
      <c r="L145" s="412"/>
      <c r="M145" s="412"/>
    </row>
    <row r="146" spans="1:13">
      <c r="A146" s="426"/>
      <c r="B146" s="437" t="s">
        <v>5388</v>
      </c>
      <c r="C146" s="438" t="s">
        <v>5389</v>
      </c>
      <c r="D146" s="426" t="s">
        <v>5205</v>
      </c>
      <c r="E146" s="439"/>
      <c r="F146" s="412"/>
      <c r="G146" s="426"/>
      <c r="H146" s="426"/>
      <c r="I146" s="415"/>
      <c r="J146" s="415"/>
      <c r="K146" s="416"/>
      <c r="L146" s="412"/>
      <c r="M146" s="412"/>
    </row>
    <row r="147" spans="1:13">
      <c r="A147" s="426"/>
      <c r="B147" s="437" t="s">
        <v>5390</v>
      </c>
      <c r="C147" s="438" t="s">
        <v>5391</v>
      </c>
      <c r="D147" s="426" t="s">
        <v>5205</v>
      </c>
      <c r="E147" s="439"/>
      <c r="F147" s="412"/>
      <c r="G147" s="426"/>
      <c r="H147" s="426"/>
      <c r="I147" s="415"/>
      <c r="J147" s="415"/>
      <c r="K147" s="416"/>
      <c r="L147" s="412"/>
      <c r="M147" s="412"/>
    </row>
    <row r="148" spans="1:13">
      <c r="A148" s="426"/>
      <c r="B148" s="437" t="s">
        <v>5392</v>
      </c>
      <c r="C148" s="438" t="s">
        <v>5393</v>
      </c>
      <c r="D148" s="426" t="s">
        <v>5205</v>
      </c>
      <c r="E148" s="439"/>
      <c r="F148" s="412"/>
      <c r="G148" s="426"/>
      <c r="H148" s="426"/>
      <c r="I148" s="415"/>
      <c r="J148" s="415"/>
      <c r="K148" s="416"/>
      <c r="L148" s="412"/>
      <c r="M148" s="412"/>
    </row>
    <row r="149" spans="1:13">
      <c r="A149" s="426"/>
      <c r="B149" s="437" t="s">
        <v>5394</v>
      </c>
      <c r="C149" s="438" t="s">
        <v>5395</v>
      </c>
      <c r="D149" s="426" t="s">
        <v>5205</v>
      </c>
      <c r="E149" s="439"/>
      <c r="F149" s="412"/>
      <c r="G149" s="426"/>
      <c r="H149" s="426"/>
      <c r="I149" s="415"/>
      <c r="J149" s="415"/>
      <c r="K149" s="416"/>
      <c r="L149" s="412"/>
      <c r="M149" s="412"/>
    </row>
    <row r="150" spans="1:13">
      <c r="A150" s="426"/>
      <c r="B150" s="437" t="s">
        <v>5396</v>
      </c>
      <c r="C150" s="438" t="s">
        <v>5397</v>
      </c>
      <c r="D150" s="426" t="s">
        <v>5205</v>
      </c>
      <c r="E150" s="439"/>
      <c r="F150" s="412"/>
      <c r="G150" s="426"/>
      <c r="H150" s="426"/>
      <c r="I150" s="415"/>
      <c r="J150" s="415"/>
      <c r="K150" s="416"/>
      <c r="L150" s="412"/>
      <c r="M150" s="412"/>
    </row>
    <row r="151" spans="1:13">
      <c r="A151" s="426"/>
      <c r="B151" s="437" t="s">
        <v>5398</v>
      </c>
      <c r="C151" s="438" t="s">
        <v>5399</v>
      </c>
      <c r="D151" s="426" t="s">
        <v>5205</v>
      </c>
      <c r="E151" s="439"/>
      <c r="F151" s="412"/>
      <c r="G151" s="426"/>
      <c r="H151" s="426"/>
      <c r="I151" s="415"/>
      <c r="J151" s="415"/>
      <c r="K151" s="416"/>
      <c r="L151" s="412"/>
      <c r="M151" s="412"/>
    </row>
    <row r="152" spans="1:13">
      <c r="A152" s="426"/>
      <c r="B152" s="437" t="s">
        <v>5400</v>
      </c>
      <c r="C152" s="438" t="s">
        <v>5401</v>
      </c>
      <c r="D152" s="426" t="s">
        <v>5205</v>
      </c>
      <c r="E152" s="439"/>
      <c r="F152" s="412"/>
      <c r="G152" s="426"/>
      <c r="H152" s="426"/>
      <c r="I152" s="415"/>
      <c r="J152" s="415"/>
      <c r="K152" s="416"/>
      <c r="L152" s="412"/>
      <c r="M152" s="412"/>
    </row>
    <row r="153" spans="1:13">
      <c r="A153" s="426"/>
      <c r="B153" s="437" t="s">
        <v>5402</v>
      </c>
      <c r="C153" s="438" t="s">
        <v>5403</v>
      </c>
      <c r="D153" s="426" t="s">
        <v>5205</v>
      </c>
      <c r="E153" s="439"/>
      <c r="F153" s="412"/>
      <c r="G153" s="426"/>
      <c r="H153" s="426"/>
      <c r="I153" s="415"/>
      <c r="J153" s="415"/>
      <c r="K153" s="416"/>
      <c r="L153" s="412"/>
      <c r="M153" s="412"/>
    </row>
    <row r="154" spans="1:13">
      <c r="A154" s="426"/>
      <c r="B154" s="437" t="s">
        <v>5404</v>
      </c>
      <c r="C154" s="438" t="s">
        <v>5405</v>
      </c>
      <c r="D154" s="426" t="s">
        <v>5205</v>
      </c>
      <c r="E154" s="439"/>
      <c r="F154" s="412"/>
      <c r="G154" s="426"/>
      <c r="H154" s="426"/>
      <c r="I154" s="415"/>
      <c r="J154" s="415"/>
      <c r="K154" s="416"/>
      <c r="L154" s="412"/>
      <c r="M154" s="412"/>
    </row>
    <row r="155" spans="1:13">
      <c r="A155" s="426"/>
      <c r="B155" s="437" t="s">
        <v>5406</v>
      </c>
      <c r="C155" s="438" t="s">
        <v>5407</v>
      </c>
      <c r="D155" s="426" t="s">
        <v>5205</v>
      </c>
      <c r="E155" s="439"/>
      <c r="F155" s="412"/>
      <c r="G155" s="426"/>
      <c r="H155" s="426"/>
      <c r="I155" s="415"/>
      <c r="J155" s="415"/>
      <c r="K155" s="416"/>
      <c r="L155" s="412"/>
      <c r="M155" s="412"/>
    </row>
    <row r="156" spans="1:13">
      <c r="A156" s="426"/>
      <c r="B156" s="437" t="s">
        <v>5408</v>
      </c>
      <c r="C156" s="438" t="s">
        <v>5409</v>
      </c>
      <c r="D156" s="426" t="s">
        <v>5205</v>
      </c>
      <c r="E156" s="439"/>
      <c r="F156" s="412"/>
      <c r="G156" s="426"/>
      <c r="H156" s="426"/>
      <c r="I156" s="415"/>
      <c r="J156" s="415"/>
      <c r="K156" s="416"/>
      <c r="L156" s="412"/>
      <c r="M156" s="412"/>
    </row>
    <row r="157" spans="1:13" ht="12.45" customHeight="1">
      <c r="A157" s="426"/>
      <c r="B157" s="437" t="s">
        <v>5410</v>
      </c>
      <c r="C157" s="438" t="s">
        <v>5411</v>
      </c>
      <c r="D157" s="426" t="s">
        <v>5205</v>
      </c>
      <c r="E157" s="439"/>
      <c r="F157" s="412"/>
      <c r="G157" s="426"/>
      <c r="H157" s="426"/>
      <c r="I157" s="415"/>
      <c r="J157" s="415"/>
      <c r="K157" s="416"/>
      <c r="L157" s="412"/>
      <c r="M157" s="412"/>
    </row>
    <row r="158" spans="1:13">
      <c r="A158" s="426"/>
      <c r="B158" s="437" t="s">
        <v>5412</v>
      </c>
      <c r="C158" s="438" t="s">
        <v>5413</v>
      </c>
      <c r="D158" s="426" t="s">
        <v>5205</v>
      </c>
      <c r="E158" s="439"/>
      <c r="F158" s="412"/>
      <c r="G158" s="426"/>
      <c r="H158" s="426"/>
      <c r="I158" s="415"/>
      <c r="J158" s="415"/>
      <c r="K158" s="416"/>
      <c r="L158" s="412"/>
      <c r="M158" s="412"/>
    </row>
    <row r="159" spans="1:13">
      <c r="A159" s="426"/>
      <c r="B159" s="437" t="s">
        <v>5414</v>
      </c>
      <c r="C159" s="438" t="s">
        <v>5415</v>
      </c>
      <c r="D159" s="426" t="s">
        <v>5205</v>
      </c>
      <c r="E159" s="439"/>
      <c r="F159" s="412"/>
      <c r="G159" s="426"/>
      <c r="H159" s="426"/>
      <c r="I159" s="415"/>
      <c r="J159" s="415"/>
      <c r="K159" s="416"/>
      <c r="L159" s="412"/>
      <c r="M159" s="412"/>
    </row>
    <row r="160" spans="1:13">
      <c r="A160" s="426"/>
      <c r="B160" s="437" t="s">
        <v>5416</v>
      </c>
      <c r="C160" s="438" t="s">
        <v>5417</v>
      </c>
      <c r="D160" s="426" t="s">
        <v>5205</v>
      </c>
      <c r="E160" s="439"/>
      <c r="F160" s="412"/>
      <c r="G160" s="426"/>
      <c r="H160" s="426"/>
      <c r="I160" s="415"/>
      <c r="J160" s="415"/>
      <c r="K160" s="416"/>
      <c r="L160" s="412"/>
      <c r="M160" s="412"/>
    </row>
    <row r="161" spans="1:13">
      <c r="A161" s="426"/>
      <c r="B161" s="437" t="s">
        <v>5418</v>
      </c>
      <c r="C161" s="438" t="s">
        <v>5419</v>
      </c>
      <c r="D161" s="426" t="s">
        <v>5205</v>
      </c>
      <c r="E161" s="439"/>
      <c r="F161" s="412"/>
      <c r="G161" s="426"/>
      <c r="H161" s="426"/>
      <c r="I161" s="415"/>
      <c r="J161" s="415"/>
      <c r="K161" s="416"/>
      <c r="L161" s="412"/>
      <c r="M161" s="412"/>
    </row>
    <row r="162" spans="1:13">
      <c r="A162" s="426"/>
      <c r="B162" s="437" t="s">
        <v>5420</v>
      </c>
      <c r="C162" s="438" t="s">
        <v>5421</v>
      </c>
      <c r="D162" s="426" t="s">
        <v>5205</v>
      </c>
      <c r="E162" s="439"/>
      <c r="F162" s="412"/>
      <c r="G162" s="426"/>
      <c r="H162" s="426"/>
      <c r="I162" s="415"/>
      <c r="J162" s="415"/>
      <c r="K162" s="416"/>
      <c r="L162" s="412"/>
      <c r="M162" s="412"/>
    </row>
    <row r="163" spans="1:13">
      <c r="A163" s="426"/>
      <c r="B163" s="425"/>
      <c r="C163" s="440"/>
      <c r="D163" s="426"/>
      <c r="E163" s="439"/>
      <c r="F163" s="412"/>
      <c r="G163" s="426"/>
      <c r="H163" s="426"/>
      <c r="I163" s="415"/>
      <c r="J163" s="415"/>
      <c r="K163" s="416"/>
      <c r="L163" s="412"/>
      <c r="M163" s="412"/>
    </row>
    <row r="164" spans="1:13">
      <c r="A164" s="426"/>
      <c r="B164" s="437" t="s">
        <v>5422</v>
      </c>
      <c r="C164" s="438" t="s">
        <v>5423</v>
      </c>
      <c r="D164" s="426" t="s">
        <v>5205</v>
      </c>
      <c r="E164" s="439"/>
      <c r="F164" s="412"/>
      <c r="G164" s="426"/>
      <c r="H164" s="426"/>
      <c r="I164" s="415"/>
      <c r="J164" s="415"/>
      <c r="K164" s="416"/>
      <c r="L164" s="412"/>
      <c r="M164" s="412"/>
    </row>
    <row r="165" spans="1:13">
      <c r="A165" s="426"/>
      <c r="B165" s="437" t="s">
        <v>5424</v>
      </c>
      <c r="C165" s="438" t="s">
        <v>5425</v>
      </c>
      <c r="D165" s="426" t="s">
        <v>5205</v>
      </c>
      <c r="E165" s="439"/>
      <c r="F165" s="412"/>
      <c r="G165" s="426"/>
      <c r="H165" s="426"/>
      <c r="I165" s="415"/>
      <c r="J165" s="415"/>
      <c r="K165" s="416"/>
      <c r="L165" s="412"/>
      <c r="M165" s="412"/>
    </row>
    <row r="166" spans="1:13">
      <c r="A166" s="426"/>
      <c r="B166" s="437" t="s">
        <v>5426</v>
      </c>
      <c r="C166" s="438" t="s">
        <v>5427</v>
      </c>
      <c r="D166" s="426" t="s">
        <v>5205</v>
      </c>
      <c r="E166" s="439"/>
      <c r="F166" s="412"/>
      <c r="G166" s="426"/>
      <c r="H166" s="426"/>
      <c r="I166" s="415"/>
      <c r="J166" s="415"/>
      <c r="K166" s="416"/>
      <c r="L166" s="412"/>
      <c r="M166" s="412"/>
    </row>
    <row r="167" spans="1:13">
      <c r="A167" s="426"/>
      <c r="B167" s="437" t="s">
        <v>5428</v>
      </c>
      <c r="C167" s="438" t="s">
        <v>5429</v>
      </c>
      <c r="D167" s="426" t="s">
        <v>5205</v>
      </c>
      <c r="E167" s="439"/>
      <c r="F167" s="412"/>
      <c r="G167" s="426"/>
      <c r="H167" s="426"/>
      <c r="I167" s="415"/>
      <c r="J167" s="415"/>
      <c r="K167" s="416"/>
      <c r="L167" s="412"/>
      <c r="M167" s="412"/>
    </row>
    <row r="168" spans="1:13">
      <c r="A168" s="426"/>
      <c r="B168" s="425"/>
      <c r="C168" s="440"/>
      <c r="D168" s="426"/>
      <c r="E168" s="439"/>
      <c r="F168" s="412"/>
      <c r="G168" s="426"/>
      <c r="H168" s="426"/>
      <c r="I168" s="415"/>
      <c r="J168" s="415"/>
      <c r="K168" s="416"/>
      <c r="L168" s="412"/>
      <c r="M168" s="412"/>
    </row>
    <row r="169" spans="1:13">
      <c r="A169" s="311"/>
      <c r="B169" s="315"/>
      <c r="C169" s="318"/>
      <c r="D169" s="311"/>
      <c r="E169" s="302"/>
      <c r="F169" s="302"/>
      <c r="G169" s="311"/>
      <c r="H169" s="311"/>
      <c r="I169" s="305"/>
      <c r="J169" s="305"/>
      <c r="K169" s="306"/>
      <c r="L169" s="302"/>
      <c r="M169" s="302"/>
    </row>
    <row r="170" spans="1:13" s="409" customFormat="1">
      <c r="A170" s="319" t="s">
        <v>5430</v>
      </c>
      <c r="B170" s="315"/>
      <c r="C170" s="320"/>
      <c r="D170" s="315"/>
      <c r="E170" s="321"/>
      <c r="F170" s="321"/>
      <c r="G170" s="315"/>
      <c r="H170" s="315"/>
      <c r="I170" s="322"/>
      <c r="J170" s="322"/>
      <c r="K170" s="317"/>
      <c r="L170" s="321"/>
      <c r="M170" s="321"/>
    </row>
    <row r="171" spans="1:13">
      <c r="A171" s="311"/>
      <c r="B171" s="315"/>
      <c r="C171" s="318"/>
      <c r="D171" s="311"/>
      <c r="E171" s="302"/>
      <c r="F171" s="302"/>
      <c r="G171" s="311"/>
      <c r="H171" s="311"/>
      <c r="I171" s="305"/>
      <c r="J171" s="305"/>
      <c r="K171" s="306"/>
      <c r="L171" s="302"/>
      <c r="M171" s="302"/>
    </row>
    <row r="172" spans="1:13" ht="20.399999999999999">
      <c r="A172" s="430"/>
      <c r="B172" s="421" t="s">
        <v>5431</v>
      </c>
      <c r="C172" s="441" t="s">
        <v>5432</v>
      </c>
      <c r="D172" s="428" t="s">
        <v>5433</v>
      </c>
      <c r="E172" s="422"/>
      <c r="F172" s="422"/>
      <c r="G172" s="430" t="s">
        <v>700</v>
      </c>
      <c r="H172" s="430">
        <v>14</v>
      </c>
      <c r="I172" s="298">
        <v>2710</v>
      </c>
      <c r="J172" s="684"/>
      <c r="K172" s="685">
        <f>H172*J172</f>
        <v>0</v>
      </c>
      <c r="L172" s="296"/>
      <c r="M172" s="296"/>
    </row>
    <row r="173" spans="1:13">
      <c r="A173" s="430"/>
      <c r="B173" s="421"/>
      <c r="C173" s="441" t="s">
        <v>5434</v>
      </c>
      <c r="D173" s="428" t="s">
        <v>5213</v>
      </c>
      <c r="E173" s="422"/>
      <c r="F173" s="422"/>
      <c r="G173" s="430" t="s">
        <v>182</v>
      </c>
      <c r="H173" s="430">
        <v>3</v>
      </c>
      <c r="I173" s="298">
        <v>4466</v>
      </c>
      <c r="J173" s="684"/>
      <c r="K173" s="685">
        <f t="shared" ref="K173:K238" si="8">H173*J173</f>
        <v>0</v>
      </c>
      <c r="L173" s="296"/>
      <c r="M173" s="296"/>
    </row>
    <row r="174" spans="1:13">
      <c r="A174" s="430"/>
      <c r="B174" s="421"/>
      <c r="C174" s="441" t="s">
        <v>5435</v>
      </c>
      <c r="D174" s="428" t="s">
        <v>5213</v>
      </c>
      <c r="E174" s="422"/>
      <c r="F174" s="422"/>
      <c r="G174" s="430" t="s">
        <v>182</v>
      </c>
      <c r="H174" s="430">
        <v>1</v>
      </c>
      <c r="I174" s="298">
        <v>2208</v>
      </c>
      <c r="J174" s="684"/>
      <c r="K174" s="685">
        <f t="shared" si="8"/>
        <v>0</v>
      </c>
      <c r="L174" s="296"/>
      <c r="M174" s="296"/>
    </row>
    <row r="175" spans="1:13">
      <c r="A175" s="430"/>
      <c r="B175" s="421"/>
      <c r="C175" s="441" t="s">
        <v>5436</v>
      </c>
      <c r="D175" s="428" t="s">
        <v>5213</v>
      </c>
      <c r="E175" s="422"/>
      <c r="F175" s="422"/>
      <c r="G175" s="430" t="s">
        <v>2464</v>
      </c>
      <c r="H175" s="430">
        <v>7</v>
      </c>
      <c r="I175" s="298">
        <v>600</v>
      </c>
      <c r="J175" s="684"/>
      <c r="K175" s="685">
        <f t="shared" si="8"/>
        <v>0</v>
      </c>
      <c r="L175" s="296"/>
      <c r="M175" s="296"/>
    </row>
    <row r="176" spans="1:13" ht="20.399999999999999">
      <c r="A176" s="430"/>
      <c r="B176" s="421"/>
      <c r="C176" s="441" t="s">
        <v>5437</v>
      </c>
      <c r="D176" s="428" t="s">
        <v>5213</v>
      </c>
      <c r="E176" s="422"/>
      <c r="F176" s="422"/>
      <c r="G176" s="430" t="s">
        <v>2464</v>
      </c>
      <c r="H176" s="430">
        <v>1</v>
      </c>
      <c r="I176" s="298">
        <v>11500</v>
      </c>
      <c r="J176" s="684"/>
      <c r="K176" s="685">
        <f t="shared" si="8"/>
        <v>0</v>
      </c>
      <c r="L176" s="296"/>
      <c r="M176" s="296"/>
    </row>
    <row r="177" spans="1:13">
      <c r="A177" s="430"/>
      <c r="B177" s="421"/>
      <c r="C177" s="441"/>
      <c r="D177" s="428"/>
      <c r="E177" s="422"/>
      <c r="F177" s="422"/>
      <c r="G177" s="430"/>
      <c r="H177" s="430"/>
      <c r="I177" s="298"/>
      <c r="J177" s="690"/>
      <c r="K177" s="685"/>
      <c r="L177" s="296"/>
      <c r="M177" s="296"/>
    </row>
    <row r="178" spans="1:13" ht="20.399999999999999">
      <c r="A178" s="430"/>
      <c r="B178" s="421" t="s">
        <v>5438</v>
      </c>
      <c r="C178" s="441" t="s">
        <v>5439</v>
      </c>
      <c r="D178" s="428" t="s">
        <v>5433</v>
      </c>
      <c r="E178" s="422"/>
      <c r="F178" s="422"/>
      <c r="G178" s="430" t="s">
        <v>700</v>
      </c>
      <c r="H178" s="430">
        <v>5</v>
      </c>
      <c r="I178" s="298">
        <v>2290</v>
      </c>
      <c r="J178" s="684"/>
      <c r="K178" s="685">
        <f t="shared" si="8"/>
        <v>0</v>
      </c>
      <c r="L178" s="296"/>
      <c r="M178" s="296"/>
    </row>
    <row r="179" spans="1:13">
      <c r="A179" s="430"/>
      <c r="B179" s="421"/>
      <c r="C179" s="441" t="s">
        <v>5440</v>
      </c>
      <c r="D179" s="428" t="s">
        <v>5213</v>
      </c>
      <c r="E179" s="422"/>
      <c r="F179" s="422"/>
      <c r="G179" s="430" t="s">
        <v>182</v>
      </c>
      <c r="H179" s="430">
        <v>2</v>
      </c>
      <c r="I179" s="298">
        <v>1618</v>
      </c>
      <c r="J179" s="684"/>
      <c r="K179" s="685">
        <f t="shared" si="8"/>
        <v>0</v>
      </c>
      <c r="L179" s="296"/>
      <c r="M179" s="296"/>
    </row>
    <row r="180" spans="1:13">
      <c r="A180" s="430"/>
      <c r="B180" s="421"/>
      <c r="C180" s="441" t="s">
        <v>5441</v>
      </c>
      <c r="D180" s="428" t="s">
        <v>5213</v>
      </c>
      <c r="E180" s="422"/>
      <c r="F180" s="422"/>
      <c r="G180" s="430" t="s">
        <v>182</v>
      </c>
      <c r="H180" s="430">
        <v>1</v>
      </c>
      <c r="I180" s="298">
        <v>2638</v>
      </c>
      <c r="J180" s="684"/>
      <c r="K180" s="685">
        <f t="shared" si="8"/>
        <v>0</v>
      </c>
      <c r="L180" s="296"/>
      <c r="M180" s="296"/>
    </row>
    <row r="181" spans="1:13">
      <c r="A181" s="430"/>
      <c r="B181" s="421"/>
      <c r="C181" s="441" t="s">
        <v>5442</v>
      </c>
      <c r="D181" s="428" t="s">
        <v>5213</v>
      </c>
      <c r="E181" s="422"/>
      <c r="F181" s="422"/>
      <c r="G181" s="430" t="s">
        <v>2464</v>
      </c>
      <c r="H181" s="430">
        <v>8</v>
      </c>
      <c r="I181" s="298">
        <v>750</v>
      </c>
      <c r="J181" s="684"/>
      <c r="K181" s="685">
        <f t="shared" si="8"/>
        <v>0</v>
      </c>
      <c r="L181" s="296"/>
      <c r="M181" s="296"/>
    </row>
    <row r="182" spans="1:13">
      <c r="A182" s="430"/>
      <c r="B182" s="421"/>
      <c r="C182" s="441"/>
      <c r="D182" s="428"/>
      <c r="E182" s="422"/>
      <c r="F182" s="422"/>
      <c r="G182" s="430"/>
      <c r="H182" s="430"/>
      <c r="I182" s="298"/>
      <c r="J182" s="691"/>
      <c r="K182" s="685"/>
      <c r="L182" s="296"/>
      <c r="M182" s="296"/>
    </row>
    <row r="183" spans="1:13" ht="20.399999999999999">
      <c r="A183" s="430"/>
      <c r="B183" s="421" t="s">
        <v>5443</v>
      </c>
      <c r="C183" s="441" t="s">
        <v>5444</v>
      </c>
      <c r="D183" s="428" t="s">
        <v>5433</v>
      </c>
      <c r="E183" s="422"/>
      <c r="F183" s="422"/>
      <c r="G183" s="430" t="s">
        <v>700</v>
      </c>
      <c r="H183" s="430">
        <v>1</v>
      </c>
      <c r="I183" s="298">
        <v>3640</v>
      </c>
      <c r="J183" s="684"/>
      <c r="K183" s="685">
        <f t="shared" si="8"/>
        <v>0</v>
      </c>
      <c r="L183" s="296"/>
      <c r="M183" s="296"/>
    </row>
    <row r="184" spans="1:13">
      <c r="A184" s="430"/>
      <c r="B184" s="421"/>
      <c r="C184" s="441" t="s">
        <v>5445</v>
      </c>
      <c r="D184" s="428" t="s">
        <v>5213</v>
      </c>
      <c r="E184" s="422"/>
      <c r="F184" s="422"/>
      <c r="G184" s="430" t="s">
        <v>182</v>
      </c>
      <c r="H184" s="430">
        <v>1</v>
      </c>
      <c r="I184" s="298">
        <v>4146</v>
      </c>
      <c r="J184" s="684"/>
      <c r="K184" s="685">
        <f t="shared" si="8"/>
        <v>0</v>
      </c>
      <c r="L184" s="296"/>
      <c r="M184" s="296"/>
    </row>
    <row r="185" spans="1:13" ht="106.65" customHeight="1">
      <c r="A185" s="430"/>
      <c r="B185" s="421" t="s">
        <v>5446</v>
      </c>
      <c r="C185" s="442" t="s">
        <v>5447</v>
      </c>
      <c r="D185" s="428" t="s">
        <v>5433</v>
      </c>
      <c r="E185" s="422"/>
      <c r="F185" s="422"/>
      <c r="G185" s="430" t="s">
        <v>182</v>
      </c>
      <c r="H185" s="430">
        <v>1</v>
      </c>
      <c r="I185" s="298">
        <v>21200</v>
      </c>
      <c r="J185" s="684"/>
      <c r="K185" s="685">
        <f t="shared" si="8"/>
        <v>0</v>
      </c>
      <c r="L185" s="296"/>
      <c r="M185" s="296"/>
    </row>
    <row r="186" spans="1:13">
      <c r="A186" s="430"/>
      <c r="B186" s="421"/>
      <c r="C186" s="441" t="s">
        <v>5448</v>
      </c>
      <c r="D186" s="428" t="s">
        <v>5213</v>
      </c>
      <c r="E186" s="422"/>
      <c r="F186" s="422"/>
      <c r="G186" s="430" t="s">
        <v>182</v>
      </c>
      <c r="H186" s="430">
        <v>1</v>
      </c>
      <c r="I186" s="298">
        <v>5288</v>
      </c>
      <c r="J186" s="684"/>
      <c r="K186" s="685">
        <f>H186*J186</f>
        <v>0</v>
      </c>
      <c r="L186" s="296"/>
      <c r="M186" s="296"/>
    </row>
    <row r="187" spans="1:13">
      <c r="A187" s="430"/>
      <c r="B187" s="421"/>
      <c r="C187" s="441" t="s">
        <v>5449</v>
      </c>
      <c r="D187" s="428" t="s">
        <v>5213</v>
      </c>
      <c r="E187" s="422"/>
      <c r="F187" s="422"/>
      <c r="G187" s="430" t="s">
        <v>182</v>
      </c>
      <c r="H187" s="430">
        <v>1</v>
      </c>
      <c r="I187" s="298">
        <v>1614</v>
      </c>
      <c r="J187" s="684"/>
      <c r="K187" s="685">
        <f t="shared" si="8"/>
        <v>0</v>
      </c>
      <c r="L187" s="296"/>
      <c r="M187" s="296"/>
    </row>
    <row r="188" spans="1:13">
      <c r="A188" s="430"/>
      <c r="B188" s="421"/>
      <c r="C188" s="441" t="s">
        <v>5450</v>
      </c>
      <c r="D188" s="428" t="s">
        <v>5213</v>
      </c>
      <c r="E188" s="422"/>
      <c r="F188" s="422"/>
      <c r="G188" s="430" t="s">
        <v>2464</v>
      </c>
      <c r="H188" s="430">
        <v>5</v>
      </c>
      <c r="I188" s="298">
        <v>1520</v>
      </c>
      <c r="J188" s="684"/>
      <c r="K188" s="685">
        <f t="shared" si="8"/>
        <v>0</v>
      </c>
      <c r="L188" s="296"/>
      <c r="M188" s="296"/>
    </row>
    <row r="189" spans="1:13">
      <c r="A189" s="430"/>
      <c r="B189" s="421"/>
      <c r="C189" s="441" t="s">
        <v>5451</v>
      </c>
      <c r="D189" s="428" t="s">
        <v>5213</v>
      </c>
      <c r="E189" s="422"/>
      <c r="F189" s="422"/>
      <c r="G189" s="430" t="s">
        <v>700</v>
      </c>
      <c r="H189" s="430">
        <v>2</v>
      </c>
      <c r="I189" s="298">
        <v>2736</v>
      </c>
      <c r="J189" s="684"/>
      <c r="K189" s="685">
        <f t="shared" si="8"/>
        <v>0</v>
      </c>
      <c r="L189" s="296"/>
      <c r="M189" s="296"/>
    </row>
    <row r="190" spans="1:13">
      <c r="A190" s="430"/>
      <c r="B190" s="421"/>
      <c r="C190" s="441" t="s">
        <v>5452</v>
      </c>
      <c r="D190" s="428" t="s">
        <v>5213</v>
      </c>
      <c r="E190" s="422"/>
      <c r="F190" s="422"/>
      <c r="G190" s="430" t="s">
        <v>182</v>
      </c>
      <c r="H190" s="430">
        <v>2</v>
      </c>
      <c r="I190" s="298">
        <v>4600</v>
      </c>
      <c r="J190" s="684"/>
      <c r="K190" s="685">
        <f t="shared" si="8"/>
        <v>0</v>
      </c>
      <c r="L190" s="296"/>
      <c r="M190" s="296"/>
    </row>
    <row r="191" spans="1:13">
      <c r="A191" s="430"/>
      <c r="B191" s="421"/>
      <c r="C191" s="441" t="s">
        <v>5453</v>
      </c>
      <c r="D191" s="428" t="s">
        <v>5213</v>
      </c>
      <c r="E191" s="422"/>
      <c r="F191" s="422"/>
      <c r="G191" s="430" t="s">
        <v>182</v>
      </c>
      <c r="H191" s="430">
        <v>2</v>
      </c>
      <c r="I191" s="298">
        <v>4000</v>
      </c>
      <c r="J191" s="684"/>
      <c r="K191" s="685">
        <f t="shared" si="8"/>
        <v>0</v>
      </c>
      <c r="L191" s="296"/>
      <c r="M191" s="296"/>
    </row>
    <row r="192" spans="1:13">
      <c r="A192" s="430"/>
      <c r="B192" s="421"/>
      <c r="C192" s="441" t="s">
        <v>5454</v>
      </c>
      <c r="D192" s="428" t="s">
        <v>5213</v>
      </c>
      <c r="E192" s="422"/>
      <c r="F192" s="422"/>
      <c r="G192" s="430" t="s">
        <v>182</v>
      </c>
      <c r="H192" s="430">
        <v>2</v>
      </c>
      <c r="I192" s="298">
        <v>912</v>
      </c>
      <c r="J192" s="684"/>
      <c r="K192" s="685">
        <f t="shared" si="8"/>
        <v>0</v>
      </c>
      <c r="L192" s="296"/>
      <c r="M192" s="296"/>
    </row>
    <row r="193" spans="1:13">
      <c r="A193" s="430"/>
      <c r="B193" s="421"/>
      <c r="C193" s="441" t="s">
        <v>5455</v>
      </c>
      <c r="D193" s="428" t="s">
        <v>5213</v>
      </c>
      <c r="E193" s="422"/>
      <c r="F193" s="422"/>
      <c r="G193" s="430" t="s">
        <v>182</v>
      </c>
      <c r="H193" s="430">
        <v>2</v>
      </c>
      <c r="I193" s="298">
        <v>1516</v>
      </c>
      <c r="J193" s="684"/>
      <c r="K193" s="685">
        <f t="shared" si="8"/>
        <v>0</v>
      </c>
      <c r="L193" s="296"/>
      <c r="M193" s="296"/>
    </row>
    <row r="194" spans="1:13" ht="98.85" customHeight="1">
      <c r="A194" s="430"/>
      <c r="B194" s="421" t="s">
        <v>5456</v>
      </c>
      <c r="C194" s="442" t="s">
        <v>5457</v>
      </c>
      <c r="D194" s="428" t="s">
        <v>5433</v>
      </c>
      <c r="E194" s="422"/>
      <c r="F194" s="422"/>
      <c r="G194" s="430" t="s">
        <v>182</v>
      </c>
      <c r="H194" s="430">
        <v>2</v>
      </c>
      <c r="I194" s="298">
        <v>9700</v>
      </c>
      <c r="J194" s="684"/>
      <c r="K194" s="685">
        <f>H194*J194</f>
        <v>0</v>
      </c>
      <c r="L194" s="296"/>
      <c r="M194" s="296"/>
    </row>
    <row r="195" spans="1:13">
      <c r="A195" s="430"/>
      <c r="B195" s="421"/>
      <c r="C195" s="441" t="s">
        <v>5458</v>
      </c>
      <c r="D195" s="428" t="s">
        <v>5213</v>
      </c>
      <c r="E195" s="422"/>
      <c r="F195" s="422"/>
      <c r="G195" s="430" t="s">
        <v>2464</v>
      </c>
      <c r="H195" s="430">
        <v>5</v>
      </c>
      <c r="I195" s="298">
        <v>660</v>
      </c>
      <c r="J195" s="684"/>
      <c r="K195" s="685">
        <f t="shared" si="8"/>
        <v>0</v>
      </c>
      <c r="L195" s="296"/>
      <c r="M195" s="296"/>
    </row>
    <row r="196" spans="1:13">
      <c r="A196" s="430"/>
      <c r="B196" s="421"/>
      <c r="C196" s="441" t="s">
        <v>5436</v>
      </c>
      <c r="D196" s="428" t="s">
        <v>5213</v>
      </c>
      <c r="E196" s="422"/>
      <c r="F196" s="422"/>
      <c r="G196" s="430" t="s">
        <v>2464</v>
      </c>
      <c r="H196" s="430">
        <v>2</v>
      </c>
      <c r="I196" s="298">
        <v>400</v>
      </c>
      <c r="J196" s="684"/>
      <c r="K196" s="685">
        <f t="shared" si="8"/>
        <v>0</v>
      </c>
      <c r="L196" s="296"/>
      <c r="M196" s="296"/>
    </row>
    <row r="197" spans="1:13">
      <c r="A197" s="430"/>
      <c r="B197" s="421"/>
      <c r="C197" s="441" t="s">
        <v>5459</v>
      </c>
      <c r="D197" s="428" t="s">
        <v>5213</v>
      </c>
      <c r="E197" s="422"/>
      <c r="F197" s="422"/>
      <c r="G197" s="430" t="s">
        <v>2464</v>
      </c>
      <c r="H197" s="430">
        <v>2</v>
      </c>
      <c r="I197" s="298">
        <v>380</v>
      </c>
      <c r="J197" s="684"/>
      <c r="K197" s="685">
        <f t="shared" si="8"/>
        <v>0</v>
      </c>
      <c r="L197" s="296"/>
      <c r="M197" s="296"/>
    </row>
    <row r="198" spans="1:13">
      <c r="A198" s="430"/>
      <c r="B198" s="421"/>
      <c r="C198" s="441"/>
      <c r="D198" s="428"/>
      <c r="E198" s="422"/>
      <c r="F198" s="422"/>
      <c r="G198" s="430"/>
      <c r="H198" s="430"/>
      <c r="I198" s="298"/>
      <c r="J198" s="684"/>
      <c r="K198" s="685"/>
      <c r="L198" s="296"/>
      <c r="M198" s="296"/>
    </row>
    <row r="199" spans="1:13" ht="34.200000000000003" customHeight="1">
      <c r="A199" s="430"/>
      <c r="B199" s="421" t="s">
        <v>5460</v>
      </c>
      <c r="C199" s="442" t="s">
        <v>5461</v>
      </c>
      <c r="D199" s="428" t="s">
        <v>5433</v>
      </c>
      <c r="E199" s="422"/>
      <c r="F199" s="422"/>
      <c r="G199" s="430" t="s">
        <v>700</v>
      </c>
      <c r="H199" s="430">
        <v>38</v>
      </c>
      <c r="I199" s="298">
        <v>2710</v>
      </c>
      <c r="J199" s="684"/>
      <c r="K199" s="685">
        <f t="shared" si="8"/>
        <v>0</v>
      </c>
      <c r="L199" s="296"/>
      <c r="M199" s="296"/>
    </row>
    <row r="200" spans="1:13" ht="11.1" customHeight="1">
      <c r="A200" s="430"/>
      <c r="B200" s="421"/>
      <c r="C200" s="442" t="s">
        <v>5462</v>
      </c>
      <c r="D200" s="428" t="s">
        <v>5213</v>
      </c>
      <c r="E200" s="422"/>
      <c r="F200" s="422"/>
      <c r="G200" s="430" t="s">
        <v>700</v>
      </c>
      <c r="H200" s="430">
        <v>37</v>
      </c>
      <c r="I200" s="298">
        <v>1840</v>
      </c>
      <c r="J200" s="684"/>
      <c r="K200" s="685">
        <f t="shared" si="8"/>
        <v>0</v>
      </c>
      <c r="L200" s="296"/>
      <c r="M200" s="296"/>
    </row>
    <row r="201" spans="1:13" ht="121.65" customHeight="1">
      <c r="A201" s="430"/>
      <c r="B201" s="421"/>
      <c r="C201" s="442" t="s">
        <v>5463</v>
      </c>
      <c r="D201" s="428" t="s">
        <v>5433</v>
      </c>
      <c r="E201" s="422"/>
      <c r="F201" s="422"/>
      <c r="G201" s="430" t="s">
        <v>182</v>
      </c>
      <c r="H201" s="430">
        <v>2</v>
      </c>
      <c r="I201" s="298">
        <v>7300</v>
      </c>
      <c r="J201" s="684"/>
      <c r="K201" s="685">
        <f t="shared" si="8"/>
        <v>0</v>
      </c>
      <c r="L201" s="296"/>
      <c r="M201" s="296"/>
    </row>
    <row r="202" spans="1:13" ht="100.2" customHeight="1">
      <c r="A202" s="430"/>
      <c r="B202" s="421" t="s">
        <v>5464</v>
      </c>
      <c r="C202" s="422" t="s">
        <v>5465</v>
      </c>
      <c r="D202" s="428" t="s">
        <v>5433</v>
      </c>
      <c r="E202" s="422"/>
      <c r="F202" s="422"/>
      <c r="G202" s="430" t="s">
        <v>182</v>
      </c>
      <c r="H202" s="430">
        <v>2</v>
      </c>
      <c r="I202" s="298">
        <v>9700</v>
      </c>
      <c r="J202" s="684"/>
      <c r="K202" s="685">
        <f t="shared" si="8"/>
        <v>0</v>
      </c>
      <c r="L202" s="296"/>
      <c r="M202" s="296"/>
    </row>
    <row r="203" spans="1:13">
      <c r="A203" s="430"/>
      <c r="B203" s="421"/>
      <c r="C203" s="441" t="s">
        <v>5434</v>
      </c>
      <c r="D203" s="428" t="s">
        <v>5213</v>
      </c>
      <c r="E203" s="422"/>
      <c r="F203" s="422"/>
      <c r="G203" s="430" t="s">
        <v>182</v>
      </c>
      <c r="H203" s="430">
        <v>10</v>
      </c>
      <c r="I203" s="298">
        <v>4466</v>
      </c>
      <c r="J203" s="684"/>
      <c r="K203" s="685">
        <f t="shared" si="8"/>
        <v>0</v>
      </c>
      <c r="L203" s="296"/>
      <c r="M203" s="296"/>
    </row>
    <row r="204" spans="1:13">
      <c r="A204" s="430"/>
      <c r="B204" s="421"/>
      <c r="C204" s="441" t="s">
        <v>5435</v>
      </c>
      <c r="D204" s="428" t="s">
        <v>5213</v>
      </c>
      <c r="E204" s="422"/>
      <c r="F204" s="422"/>
      <c r="G204" s="430" t="s">
        <v>182</v>
      </c>
      <c r="H204" s="430">
        <v>10</v>
      </c>
      <c r="I204" s="298">
        <v>2208</v>
      </c>
      <c r="J204" s="684"/>
      <c r="K204" s="685">
        <f t="shared" si="8"/>
        <v>0</v>
      </c>
      <c r="L204" s="296"/>
      <c r="M204" s="296"/>
    </row>
    <row r="205" spans="1:13">
      <c r="A205" s="430"/>
      <c r="B205" s="421"/>
      <c r="C205" s="441" t="s">
        <v>5466</v>
      </c>
      <c r="D205" s="428" t="s">
        <v>5213</v>
      </c>
      <c r="E205" s="422"/>
      <c r="F205" s="422"/>
      <c r="G205" s="430" t="s">
        <v>182</v>
      </c>
      <c r="H205" s="430">
        <v>18</v>
      </c>
      <c r="I205" s="298">
        <v>1040</v>
      </c>
      <c r="J205" s="684"/>
      <c r="K205" s="685">
        <f t="shared" si="8"/>
        <v>0</v>
      </c>
      <c r="L205" s="296"/>
      <c r="M205" s="296"/>
    </row>
    <row r="206" spans="1:13">
      <c r="A206" s="430"/>
      <c r="B206" s="421"/>
      <c r="C206" s="441" t="s">
        <v>5467</v>
      </c>
      <c r="D206" s="428" t="s">
        <v>5213</v>
      </c>
      <c r="E206" s="422"/>
      <c r="F206" s="422"/>
      <c r="G206" s="430" t="s">
        <v>182</v>
      </c>
      <c r="H206" s="430">
        <v>7</v>
      </c>
      <c r="I206" s="298">
        <v>1246</v>
      </c>
      <c r="J206" s="684"/>
      <c r="K206" s="685">
        <f t="shared" si="8"/>
        <v>0</v>
      </c>
      <c r="L206" s="296"/>
      <c r="M206" s="296"/>
    </row>
    <row r="207" spans="1:13">
      <c r="A207" s="430"/>
      <c r="B207" s="421"/>
      <c r="C207" s="441" t="s">
        <v>5468</v>
      </c>
      <c r="D207" s="428" t="s">
        <v>5213</v>
      </c>
      <c r="E207" s="422"/>
      <c r="F207" s="422"/>
      <c r="G207" s="430" t="s">
        <v>182</v>
      </c>
      <c r="H207" s="430">
        <v>1</v>
      </c>
      <c r="I207" s="298">
        <v>2800</v>
      </c>
      <c r="J207" s="684"/>
      <c r="K207" s="685">
        <f t="shared" si="8"/>
        <v>0</v>
      </c>
      <c r="L207" s="296"/>
      <c r="M207" s="296"/>
    </row>
    <row r="208" spans="1:13">
      <c r="A208" s="430"/>
      <c r="B208" s="421"/>
      <c r="C208" s="441" t="s">
        <v>5469</v>
      </c>
      <c r="D208" s="428" t="s">
        <v>5213</v>
      </c>
      <c r="E208" s="422"/>
      <c r="F208" s="422"/>
      <c r="G208" s="430" t="s">
        <v>182</v>
      </c>
      <c r="H208" s="430">
        <v>4</v>
      </c>
      <c r="I208" s="298">
        <v>600</v>
      </c>
      <c r="J208" s="684"/>
      <c r="K208" s="685">
        <f t="shared" si="8"/>
        <v>0</v>
      </c>
      <c r="L208" s="296"/>
      <c r="M208" s="296"/>
    </row>
    <row r="209" spans="1:13">
      <c r="A209" s="430"/>
      <c r="B209" s="421"/>
      <c r="C209" s="441" t="s">
        <v>5470</v>
      </c>
      <c r="D209" s="428" t="s">
        <v>5213</v>
      </c>
      <c r="E209" s="422"/>
      <c r="F209" s="422"/>
      <c r="G209" s="430" t="s">
        <v>182</v>
      </c>
      <c r="H209" s="430">
        <v>12</v>
      </c>
      <c r="I209" s="298">
        <v>500</v>
      </c>
      <c r="J209" s="684"/>
      <c r="K209" s="685">
        <f t="shared" si="8"/>
        <v>0</v>
      </c>
      <c r="L209" s="296"/>
      <c r="M209" s="296"/>
    </row>
    <row r="210" spans="1:13">
      <c r="A210" s="430"/>
      <c r="B210" s="421"/>
      <c r="C210" s="441" t="s">
        <v>5471</v>
      </c>
      <c r="D210" s="428" t="s">
        <v>5213</v>
      </c>
      <c r="E210" s="422"/>
      <c r="F210" s="422"/>
      <c r="G210" s="430" t="s">
        <v>182</v>
      </c>
      <c r="H210" s="430">
        <v>6</v>
      </c>
      <c r="I210" s="298">
        <v>450</v>
      </c>
      <c r="J210" s="684"/>
      <c r="K210" s="685">
        <f t="shared" si="8"/>
        <v>0</v>
      </c>
      <c r="L210" s="296"/>
      <c r="M210" s="296"/>
    </row>
    <row r="211" spans="1:13">
      <c r="A211" s="430"/>
      <c r="B211" s="421"/>
      <c r="C211" s="441" t="s">
        <v>5436</v>
      </c>
      <c r="D211" s="428" t="s">
        <v>5213</v>
      </c>
      <c r="E211" s="422"/>
      <c r="F211" s="422"/>
      <c r="G211" s="430" t="s">
        <v>2464</v>
      </c>
      <c r="H211" s="430">
        <v>76</v>
      </c>
      <c r="I211" s="298">
        <v>600</v>
      </c>
      <c r="J211" s="684"/>
      <c r="K211" s="685">
        <f t="shared" si="8"/>
        <v>0</v>
      </c>
      <c r="L211" s="296"/>
      <c r="M211" s="296"/>
    </row>
    <row r="212" spans="1:13" ht="11.1" customHeight="1">
      <c r="A212" s="430"/>
      <c r="B212" s="421"/>
      <c r="C212" s="442" t="s">
        <v>5472</v>
      </c>
      <c r="D212" s="428" t="s">
        <v>5213</v>
      </c>
      <c r="E212" s="422"/>
      <c r="F212" s="422"/>
      <c r="G212" s="430" t="s">
        <v>700</v>
      </c>
      <c r="H212" s="430">
        <v>7</v>
      </c>
      <c r="I212" s="298">
        <v>2100</v>
      </c>
      <c r="J212" s="684"/>
      <c r="K212" s="685">
        <f t="shared" si="8"/>
        <v>0</v>
      </c>
      <c r="L212" s="296"/>
      <c r="M212" s="296"/>
    </row>
    <row r="213" spans="1:13">
      <c r="A213" s="430"/>
      <c r="B213" s="421"/>
      <c r="C213" s="441" t="s">
        <v>5473</v>
      </c>
      <c r="D213" s="428" t="s">
        <v>5213</v>
      </c>
      <c r="E213" s="422"/>
      <c r="F213" s="422"/>
      <c r="G213" s="430" t="s">
        <v>182</v>
      </c>
      <c r="H213" s="430">
        <v>3</v>
      </c>
      <c r="I213" s="298">
        <v>936</v>
      </c>
      <c r="J213" s="684"/>
      <c r="K213" s="685">
        <f t="shared" si="8"/>
        <v>0</v>
      </c>
      <c r="L213" s="296"/>
      <c r="M213" s="296"/>
    </row>
    <row r="214" spans="1:13">
      <c r="A214" s="430"/>
      <c r="B214" s="421"/>
      <c r="C214" s="441" t="s">
        <v>5459</v>
      </c>
      <c r="D214" s="428" t="s">
        <v>5213</v>
      </c>
      <c r="E214" s="422"/>
      <c r="F214" s="422"/>
      <c r="G214" s="430" t="s">
        <v>2464</v>
      </c>
      <c r="H214" s="430">
        <v>30</v>
      </c>
      <c r="I214" s="298">
        <v>380</v>
      </c>
      <c r="J214" s="684"/>
      <c r="K214" s="685">
        <f t="shared" si="8"/>
        <v>0</v>
      </c>
      <c r="L214" s="296"/>
      <c r="M214" s="296"/>
    </row>
    <row r="215" spans="1:13">
      <c r="A215" s="430"/>
      <c r="B215" s="421"/>
      <c r="C215" s="441"/>
      <c r="D215" s="428"/>
      <c r="E215" s="422"/>
      <c r="F215" s="422"/>
      <c r="G215" s="430"/>
      <c r="H215" s="430"/>
      <c r="I215" s="298"/>
      <c r="J215" s="690"/>
      <c r="K215" s="685"/>
      <c r="L215" s="296"/>
      <c r="M215" s="296"/>
    </row>
    <row r="216" spans="1:13" ht="22.95" customHeight="1">
      <c r="A216" s="430"/>
      <c r="B216" s="421" t="s">
        <v>5474</v>
      </c>
      <c r="C216" s="442" t="s">
        <v>5475</v>
      </c>
      <c r="D216" s="428" t="s">
        <v>5433</v>
      </c>
      <c r="E216" s="422"/>
      <c r="F216" s="422"/>
      <c r="G216" s="430" t="s">
        <v>700</v>
      </c>
      <c r="H216" s="430">
        <v>39</v>
      </c>
      <c r="I216" s="298">
        <v>2736</v>
      </c>
      <c r="J216" s="684"/>
      <c r="K216" s="685">
        <f t="shared" si="8"/>
        <v>0</v>
      </c>
      <c r="L216" s="296"/>
      <c r="M216" s="296"/>
    </row>
    <row r="217" spans="1:13" ht="11.1" customHeight="1">
      <c r="A217" s="430"/>
      <c r="B217" s="421"/>
      <c r="C217" s="441" t="s">
        <v>5476</v>
      </c>
      <c r="D217" s="428" t="s">
        <v>5213</v>
      </c>
      <c r="E217" s="422"/>
      <c r="F217" s="422"/>
      <c r="G217" s="430" t="s">
        <v>182</v>
      </c>
      <c r="H217" s="430">
        <v>8</v>
      </c>
      <c r="I217" s="298">
        <v>2926</v>
      </c>
      <c r="J217" s="684"/>
      <c r="K217" s="685">
        <f t="shared" si="8"/>
        <v>0</v>
      </c>
      <c r="L217" s="296"/>
      <c r="M217" s="296"/>
    </row>
    <row r="218" spans="1:13">
      <c r="A218" s="430"/>
      <c r="B218" s="421"/>
      <c r="C218" s="441" t="s">
        <v>5477</v>
      </c>
      <c r="D218" s="428" t="s">
        <v>5213</v>
      </c>
      <c r="E218" s="422"/>
      <c r="F218" s="422"/>
      <c r="G218" s="430" t="s">
        <v>182</v>
      </c>
      <c r="H218" s="430">
        <v>1</v>
      </c>
      <c r="I218" s="298">
        <v>3000</v>
      </c>
      <c r="J218" s="684"/>
      <c r="K218" s="685">
        <f t="shared" si="8"/>
        <v>0</v>
      </c>
      <c r="L218" s="296"/>
      <c r="M218" s="296"/>
    </row>
    <row r="219" spans="1:13">
      <c r="A219" s="430"/>
      <c r="B219" s="421"/>
      <c r="C219" s="441" t="s">
        <v>5478</v>
      </c>
      <c r="D219" s="428" t="s">
        <v>5213</v>
      </c>
      <c r="E219" s="422"/>
      <c r="F219" s="422"/>
      <c r="G219" s="430" t="s">
        <v>182</v>
      </c>
      <c r="H219" s="430">
        <v>4</v>
      </c>
      <c r="I219" s="298">
        <v>4600</v>
      </c>
      <c r="J219" s="684"/>
      <c r="K219" s="685">
        <f t="shared" si="8"/>
        <v>0</v>
      </c>
      <c r="L219" s="296"/>
      <c r="M219" s="296"/>
    </row>
    <row r="220" spans="1:13">
      <c r="A220" s="430"/>
      <c r="B220" s="421"/>
      <c r="C220" s="441" t="s">
        <v>5479</v>
      </c>
      <c r="D220" s="428" t="s">
        <v>5213</v>
      </c>
      <c r="E220" s="422"/>
      <c r="F220" s="422"/>
      <c r="G220" s="430" t="s">
        <v>182</v>
      </c>
      <c r="H220" s="430">
        <v>2</v>
      </c>
      <c r="I220" s="298">
        <v>1286</v>
      </c>
      <c r="J220" s="684"/>
      <c r="K220" s="685">
        <f t="shared" si="8"/>
        <v>0</v>
      </c>
      <c r="L220" s="296"/>
      <c r="M220" s="296"/>
    </row>
    <row r="221" spans="1:13">
      <c r="A221" s="430"/>
      <c r="B221" s="421"/>
      <c r="C221" s="441" t="s">
        <v>5462</v>
      </c>
      <c r="D221" s="428" t="s">
        <v>5213</v>
      </c>
      <c r="E221" s="422"/>
      <c r="F221" s="422"/>
      <c r="G221" s="430" t="s">
        <v>700</v>
      </c>
      <c r="H221" s="430">
        <v>10</v>
      </c>
      <c r="I221" s="298">
        <v>1840</v>
      </c>
      <c r="J221" s="684"/>
      <c r="K221" s="685">
        <f t="shared" si="8"/>
        <v>0</v>
      </c>
      <c r="L221" s="296"/>
      <c r="M221" s="296"/>
    </row>
    <row r="222" spans="1:13">
      <c r="A222" s="430"/>
      <c r="B222" s="421"/>
      <c r="C222" s="441" t="s">
        <v>5458</v>
      </c>
      <c r="D222" s="428" t="s">
        <v>5213</v>
      </c>
      <c r="E222" s="422"/>
      <c r="F222" s="422"/>
      <c r="G222" s="430" t="s">
        <v>2464</v>
      </c>
      <c r="H222" s="430">
        <v>26</v>
      </c>
      <c r="I222" s="298">
        <v>660</v>
      </c>
      <c r="J222" s="684"/>
      <c r="K222" s="685">
        <f t="shared" si="8"/>
        <v>0</v>
      </c>
      <c r="L222" s="296"/>
      <c r="M222" s="296"/>
    </row>
    <row r="223" spans="1:13">
      <c r="A223" s="430"/>
      <c r="B223" s="421"/>
      <c r="C223" s="441" t="s">
        <v>5436</v>
      </c>
      <c r="D223" s="428" t="s">
        <v>5213</v>
      </c>
      <c r="E223" s="422"/>
      <c r="F223" s="422"/>
      <c r="G223" s="430" t="s">
        <v>2464</v>
      </c>
      <c r="H223" s="430">
        <v>22</v>
      </c>
      <c r="I223" s="298">
        <v>600</v>
      </c>
      <c r="J223" s="684"/>
      <c r="K223" s="685">
        <f t="shared" si="8"/>
        <v>0</v>
      </c>
      <c r="L223" s="296"/>
      <c r="M223" s="296"/>
    </row>
    <row r="224" spans="1:13" ht="12.45" customHeight="1">
      <c r="A224" s="430"/>
      <c r="B224" s="421"/>
      <c r="C224" s="442"/>
      <c r="D224" s="428"/>
      <c r="E224" s="422"/>
      <c r="F224" s="422"/>
      <c r="G224" s="430"/>
      <c r="H224" s="430"/>
      <c r="I224" s="298"/>
      <c r="J224" s="691"/>
      <c r="K224" s="685"/>
      <c r="L224" s="296"/>
      <c r="M224" s="296"/>
    </row>
    <row r="225" spans="1:13" ht="34.200000000000003" customHeight="1">
      <c r="A225" s="430"/>
      <c r="B225" s="421" t="s">
        <v>5480</v>
      </c>
      <c r="C225" s="442" t="s">
        <v>5481</v>
      </c>
      <c r="D225" s="428" t="s">
        <v>5433</v>
      </c>
      <c r="E225" s="422"/>
      <c r="F225" s="422"/>
      <c r="G225" s="430" t="s">
        <v>700</v>
      </c>
      <c r="H225" s="430">
        <v>46</v>
      </c>
      <c r="I225" s="298">
        <v>2736</v>
      </c>
      <c r="J225" s="684"/>
      <c r="K225" s="685">
        <f t="shared" si="8"/>
        <v>0</v>
      </c>
      <c r="L225" s="296"/>
      <c r="M225" s="296"/>
    </row>
    <row r="226" spans="1:13" ht="11.1" customHeight="1">
      <c r="A226" s="430"/>
      <c r="B226" s="421"/>
      <c r="C226" s="441" t="s">
        <v>5476</v>
      </c>
      <c r="D226" s="428" t="s">
        <v>5213</v>
      </c>
      <c r="E226" s="422"/>
      <c r="F226" s="422"/>
      <c r="G226" s="430" t="s">
        <v>182</v>
      </c>
      <c r="H226" s="430">
        <v>8</v>
      </c>
      <c r="I226" s="298">
        <v>2926</v>
      </c>
      <c r="J226" s="684"/>
      <c r="K226" s="685">
        <f t="shared" si="8"/>
        <v>0</v>
      </c>
      <c r="L226" s="296"/>
      <c r="M226" s="296"/>
    </row>
    <row r="227" spans="1:13">
      <c r="A227" s="430"/>
      <c r="B227" s="421"/>
      <c r="C227" s="441" t="s">
        <v>5477</v>
      </c>
      <c r="D227" s="428" t="s">
        <v>5213</v>
      </c>
      <c r="E227" s="422"/>
      <c r="F227" s="422"/>
      <c r="G227" s="430" t="s">
        <v>182</v>
      </c>
      <c r="H227" s="430">
        <v>2</v>
      </c>
      <c r="I227" s="298">
        <v>3000</v>
      </c>
      <c r="J227" s="684"/>
      <c r="K227" s="685">
        <f t="shared" si="8"/>
        <v>0</v>
      </c>
      <c r="L227" s="296"/>
      <c r="M227" s="296"/>
    </row>
    <row r="228" spans="1:13">
      <c r="A228" s="430"/>
      <c r="B228" s="421"/>
      <c r="C228" s="441" t="s">
        <v>5478</v>
      </c>
      <c r="D228" s="428" t="s">
        <v>5213</v>
      </c>
      <c r="E228" s="422"/>
      <c r="F228" s="422"/>
      <c r="G228" s="430" t="s">
        <v>182</v>
      </c>
      <c r="H228" s="430">
        <v>8</v>
      </c>
      <c r="I228" s="298">
        <v>4600</v>
      </c>
      <c r="J228" s="684"/>
      <c r="K228" s="685">
        <f t="shared" si="8"/>
        <v>0</v>
      </c>
      <c r="L228" s="296"/>
      <c r="M228" s="296"/>
    </row>
    <row r="229" spans="1:13">
      <c r="A229" s="430"/>
      <c r="B229" s="421"/>
      <c r="C229" s="441" t="s">
        <v>5479</v>
      </c>
      <c r="D229" s="428" t="s">
        <v>5213</v>
      </c>
      <c r="E229" s="422"/>
      <c r="F229" s="422"/>
      <c r="G229" s="430" t="s">
        <v>182</v>
      </c>
      <c r="H229" s="430">
        <v>2</v>
      </c>
      <c r="I229" s="298">
        <v>1286</v>
      </c>
      <c r="J229" s="684"/>
      <c r="K229" s="685">
        <f t="shared" si="8"/>
        <v>0</v>
      </c>
      <c r="L229" s="296"/>
      <c r="M229" s="296"/>
    </row>
    <row r="230" spans="1:13">
      <c r="A230" s="430"/>
      <c r="B230" s="421"/>
      <c r="C230" s="441" t="s">
        <v>5462</v>
      </c>
      <c r="D230" s="428" t="s">
        <v>5213</v>
      </c>
      <c r="E230" s="422"/>
      <c r="F230" s="422"/>
      <c r="G230" s="430" t="s">
        <v>700</v>
      </c>
      <c r="H230" s="430">
        <v>10</v>
      </c>
      <c r="I230" s="298">
        <v>1840</v>
      </c>
      <c r="J230" s="684"/>
      <c r="K230" s="685">
        <f t="shared" si="8"/>
        <v>0</v>
      </c>
      <c r="L230" s="296"/>
      <c r="M230" s="296"/>
    </row>
    <row r="231" spans="1:13">
      <c r="A231" s="430"/>
      <c r="B231" s="421"/>
      <c r="C231" s="441" t="s">
        <v>5458</v>
      </c>
      <c r="D231" s="428" t="s">
        <v>5213</v>
      </c>
      <c r="E231" s="422"/>
      <c r="F231" s="422"/>
      <c r="G231" s="430" t="s">
        <v>2464</v>
      </c>
      <c r="H231" s="430">
        <v>26</v>
      </c>
      <c r="I231" s="298">
        <v>660</v>
      </c>
      <c r="J231" s="684"/>
      <c r="K231" s="685">
        <f t="shared" si="8"/>
        <v>0</v>
      </c>
      <c r="L231" s="296"/>
      <c r="M231" s="296"/>
    </row>
    <row r="232" spans="1:13">
      <c r="A232" s="430"/>
      <c r="B232" s="421"/>
      <c r="C232" s="441" t="s">
        <v>5436</v>
      </c>
      <c r="D232" s="428" t="s">
        <v>5213</v>
      </c>
      <c r="E232" s="422"/>
      <c r="F232" s="422"/>
      <c r="G232" s="430" t="s">
        <v>2464</v>
      </c>
      <c r="H232" s="430">
        <v>20</v>
      </c>
      <c r="I232" s="298">
        <v>600</v>
      </c>
      <c r="J232" s="684"/>
      <c r="K232" s="685">
        <f t="shared" si="8"/>
        <v>0</v>
      </c>
      <c r="L232" s="296"/>
      <c r="M232" s="296"/>
    </row>
    <row r="233" spans="1:13" ht="12.45" customHeight="1">
      <c r="A233" s="430"/>
      <c r="B233" s="421"/>
      <c r="C233" s="442"/>
      <c r="D233" s="428"/>
      <c r="E233" s="422"/>
      <c r="F233" s="422"/>
      <c r="G233" s="430"/>
      <c r="H233" s="430"/>
      <c r="I233" s="298"/>
      <c r="J233" s="684"/>
      <c r="K233" s="685"/>
      <c r="L233" s="296"/>
      <c r="M233" s="296"/>
    </row>
    <row r="234" spans="1:13" ht="25.5" customHeight="1">
      <c r="A234" s="430"/>
      <c r="B234" s="421" t="s">
        <v>5482</v>
      </c>
      <c r="C234" s="442" t="s">
        <v>5483</v>
      </c>
      <c r="D234" s="428" t="s">
        <v>5433</v>
      </c>
      <c r="E234" s="422"/>
      <c r="F234" s="422"/>
      <c r="G234" s="430" t="s">
        <v>700</v>
      </c>
      <c r="H234" s="430">
        <v>6</v>
      </c>
      <c r="I234" s="298">
        <v>2290</v>
      </c>
      <c r="J234" s="684"/>
      <c r="K234" s="685">
        <f t="shared" si="8"/>
        <v>0</v>
      </c>
      <c r="L234" s="296"/>
      <c r="M234" s="296"/>
    </row>
    <row r="235" spans="1:13" ht="100.2" customHeight="1">
      <c r="A235" s="430"/>
      <c r="B235" s="421" t="s">
        <v>5464</v>
      </c>
      <c r="C235" s="442" t="s">
        <v>5484</v>
      </c>
      <c r="D235" s="428" t="s">
        <v>5433</v>
      </c>
      <c r="E235" s="422"/>
      <c r="F235" s="422"/>
      <c r="G235" s="430" t="s">
        <v>182</v>
      </c>
      <c r="H235" s="430">
        <v>1</v>
      </c>
      <c r="I235" s="298">
        <v>13200</v>
      </c>
      <c r="J235" s="684"/>
      <c r="K235" s="685">
        <f t="shared" si="8"/>
        <v>0</v>
      </c>
      <c r="L235" s="296"/>
      <c r="M235" s="296"/>
    </row>
    <row r="236" spans="1:13">
      <c r="A236" s="430"/>
      <c r="B236" s="421"/>
      <c r="C236" s="441" t="s">
        <v>5440</v>
      </c>
      <c r="D236" s="428" t="s">
        <v>5213</v>
      </c>
      <c r="E236" s="422"/>
      <c r="F236" s="422"/>
      <c r="G236" s="430" t="s">
        <v>182</v>
      </c>
      <c r="H236" s="430">
        <v>1</v>
      </c>
      <c r="I236" s="298">
        <v>1618</v>
      </c>
      <c r="J236" s="684"/>
      <c r="K236" s="685">
        <f t="shared" si="8"/>
        <v>0</v>
      </c>
      <c r="L236" s="296"/>
      <c r="M236" s="296"/>
    </row>
    <row r="237" spans="1:13">
      <c r="A237" s="430"/>
      <c r="B237" s="421"/>
      <c r="C237" s="441" t="s">
        <v>5441</v>
      </c>
      <c r="D237" s="428" t="s">
        <v>5213</v>
      </c>
      <c r="E237" s="422"/>
      <c r="F237" s="422"/>
      <c r="G237" s="430" t="s">
        <v>182</v>
      </c>
      <c r="H237" s="430">
        <v>2</v>
      </c>
      <c r="I237" s="298">
        <v>2638</v>
      </c>
      <c r="J237" s="684"/>
      <c r="K237" s="685">
        <f t="shared" si="8"/>
        <v>0</v>
      </c>
      <c r="L237" s="296"/>
      <c r="M237" s="296"/>
    </row>
    <row r="238" spans="1:13">
      <c r="A238" s="430"/>
      <c r="B238" s="421"/>
      <c r="C238" s="441" t="s">
        <v>5442</v>
      </c>
      <c r="D238" s="428" t="s">
        <v>5213</v>
      </c>
      <c r="E238" s="422"/>
      <c r="F238" s="422"/>
      <c r="G238" s="430" t="s">
        <v>2464</v>
      </c>
      <c r="H238" s="430">
        <v>6</v>
      </c>
      <c r="I238" s="298">
        <v>540</v>
      </c>
      <c r="J238" s="684"/>
      <c r="K238" s="685">
        <f t="shared" si="8"/>
        <v>0</v>
      </c>
      <c r="L238" s="296"/>
      <c r="M238" s="296"/>
    </row>
    <row r="239" spans="1:13">
      <c r="A239" s="430"/>
      <c r="B239" s="421"/>
      <c r="C239" s="441"/>
      <c r="D239" s="428"/>
      <c r="E239" s="422"/>
      <c r="F239" s="422"/>
      <c r="G239" s="430"/>
      <c r="H239" s="430"/>
      <c r="I239" s="298"/>
      <c r="J239" s="690"/>
      <c r="K239" s="685"/>
      <c r="L239" s="296"/>
      <c r="M239" s="296"/>
    </row>
    <row r="240" spans="1:13">
      <c r="A240" s="430"/>
      <c r="B240" s="421"/>
      <c r="C240" s="441" t="s">
        <v>5485</v>
      </c>
      <c r="D240" s="428"/>
      <c r="E240" s="422"/>
      <c r="F240" s="422"/>
      <c r="G240" s="430" t="s">
        <v>2464</v>
      </c>
      <c r="H240" s="430">
        <v>1</v>
      </c>
      <c r="I240" s="298">
        <v>130000</v>
      </c>
      <c r="J240" s="684"/>
      <c r="K240" s="685">
        <f t="shared" ref="K240:K244" si="9">H240*J240</f>
        <v>0</v>
      </c>
      <c r="L240" s="296"/>
      <c r="M240" s="296"/>
    </row>
    <row r="241" spans="1:13">
      <c r="A241" s="430"/>
      <c r="B241" s="421"/>
      <c r="C241" s="441" t="s">
        <v>5486</v>
      </c>
      <c r="D241" s="428"/>
      <c r="E241" s="422"/>
      <c r="F241" s="422"/>
      <c r="G241" s="430" t="s">
        <v>2464</v>
      </c>
      <c r="H241" s="430">
        <v>1</v>
      </c>
      <c r="I241" s="298">
        <v>16000</v>
      </c>
      <c r="J241" s="684"/>
      <c r="K241" s="685">
        <f t="shared" si="9"/>
        <v>0</v>
      </c>
      <c r="L241" s="296"/>
      <c r="M241" s="296"/>
    </row>
    <row r="242" spans="1:13">
      <c r="A242" s="430"/>
      <c r="B242" s="421"/>
      <c r="C242" s="441" t="s">
        <v>5487</v>
      </c>
      <c r="D242" s="428"/>
      <c r="E242" s="422"/>
      <c r="F242" s="422"/>
      <c r="G242" s="430" t="s">
        <v>2464</v>
      </c>
      <c r="H242" s="430">
        <v>1</v>
      </c>
      <c r="I242" s="298">
        <v>4000</v>
      </c>
      <c r="J242" s="684"/>
      <c r="K242" s="685">
        <f t="shared" si="9"/>
        <v>0</v>
      </c>
      <c r="L242" s="296"/>
      <c r="M242" s="296"/>
    </row>
    <row r="243" spans="1:13">
      <c r="A243" s="430"/>
      <c r="B243" s="421"/>
      <c r="C243" s="441"/>
      <c r="D243" s="428"/>
      <c r="E243" s="422"/>
      <c r="F243" s="422"/>
      <c r="G243" s="430"/>
      <c r="H243" s="430"/>
      <c r="I243" s="298"/>
      <c r="J243" s="690"/>
      <c r="K243" s="685"/>
      <c r="L243" s="296"/>
      <c r="M243" s="296"/>
    </row>
    <row r="244" spans="1:13" s="408" customFormat="1">
      <c r="A244" s="420"/>
      <c r="B244" s="421"/>
      <c r="C244" s="422" t="s">
        <v>5221</v>
      </c>
      <c r="D244" s="421" t="s">
        <v>5213</v>
      </c>
      <c r="E244" s="422"/>
      <c r="F244" s="423"/>
      <c r="G244" s="424" t="s">
        <v>2464</v>
      </c>
      <c r="H244" s="424" t="s">
        <v>14</v>
      </c>
      <c r="I244" s="298">
        <v>1400000</v>
      </c>
      <c r="J244" s="684"/>
      <c r="K244" s="685">
        <f t="shared" si="9"/>
        <v>0</v>
      </c>
      <c r="L244" s="297"/>
      <c r="M244" s="299"/>
    </row>
    <row r="245" spans="1:13" ht="10.8" thickBot="1">
      <c r="A245" s="433"/>
      <c r="B245" s="433"/>
      <c r="C245" s="434"/>
      <c r="D245" s="433"/>
      <c r="E245" s="434"/>
      <c r="F245" s="434"/>
      <c r="G245" s="433"/>
      <c r="H245" s="433"/>
      <c r="J245" s="692"/>
      <c r="K245" s="693"/>
    </row>
    <row r="246" spans="1:13" ht="10.8" thickBot="1">
      <c r="A246" s="772" t="s">
        <v>5488</v>
      </c>
      <c r="B246" s="773"/>
      <c r="C246" s="773"/>
      <c r="D246" s="773"/>
      <c r="E246" s="773"/>
      <c r="F246" s="773"/>
      <c r="G246" s="773"/>
      <c r="H246" s="773"/>
      <c r="I246" s="773"/>
      <c r="J246" s="773"/>
      <c r="K246" s="696">
        <f>SUM(K118:K244)</f>
        <v>0</v>
      </c>
      <c r="L246" s="308"/>
      <c r="M246" s="309"/>
    </row>
    <row r="247" spans="1:13">
      <c r="A247" s="310"/>
      <c r="B247" s="310"/>
      <c r="C247" s="310"/>
      <c r="D247" s="310"/>
      <c r="E247" s="310"/>
      <c r="F247" s="310"/>
      <c r="G247" s="310"/>
      <c r="H247" s="310"/>
      <c r="I247" s="310"/>
      <c r="J247" s="310"/>
      <c r="K247" s="323"/>
    </row>
    <row r="248" spans="1:13">
      <c r="A248" s="774" t="s">
        <v>5489</v>
      </c>
      <c r="B248" s="774"/>
      <c r="C248" s="774"/>
      <c r="D248" s="774"/>
      <c r="E248" s="774"/>
      <c r="F248" s="774"/>
      <c r="G248" s="774"/>
      <c r="H248" s="774"/>
      <c r="I248" s="774"/>
      <c r="J248" s="774"/>
      <c r="K248" s="774"/>
      <c r="L248" s="774"/>
      <c r="M248" s="774"/>
    </row>
    <row r="250" spans="1:13">
      <c r="A250" s="426"/>
      <c r="B250" s="425"/>
      <c r="C250" s="412" t="s">
        <v>5490</v>
      </c>
      <c r="D250" s="426"/>
      <c r="E250" s="412"/>
      <c r="F250" s="412"/>
      <c r="G250" s="426" t="s">
        <v>2464</v>
      </c>
      <c r="H250" s="426">
        <v>1</v>
      </c>
      <c r="I250" s="294"/>
      <c r="J250" s="694"/>
      <c r="K250" s="687">
        <f t="shared" ref="K250:K255" si="10">J250*H250</f>
        <v>0</v>
      </c>
      <c r="L250" s="292"/>
      <c r="M250" s="292"/>
    </row>
    <row r="251" spans="1:13">
      <c r="A251" s="426"/>
      <c r="B251" s="425"/>
      <c r="C251" s="412" t="s">
        <v>5491</v>
      </c>
      <c r="D251" s="426"/>
      <c r="E251" s="412"/>
      <c r="F251" s="412"/>
      <c r="G251" s="426" t="s">
        <v>2464</v>
      </c>
      <c r="H251" s="426">
        <v>1</v>
      </c>
      <c r="I251" s="294"/>
      <c r="J251" s="694"/>
      <c r="K251" s="687">
        <f t="shared" si="10"/>
        <v>0</v>
      </c>
      <c r="L251" s="292"/>
      <c r="M251" s="292"/>
    </row>
    <row r="252" spans="1:13" ht="20.399999999999999">
      <c r="A252" s="426"/>
      <c r="B252" s="425"/>
      <c r="C252" s="412" t="s">
        <v>5492</v>
      </c>
      <c r="D252" s="426"/>
      <c r="E252" s="412"/>
      <c r="F252" s="412"/>
      <c r="G252" s="426" t="s">
        <v>307</v>
      </c>
      <c r="H252" s="426">
        <v>10</v>
      </c>
      <c r="I252" s="294"/>
      <c r="J252" s="694"/>
      <c r="K252" s="687">
        <f t="shared" si="10"/>
        <v>0</v>
      </c>
      <c r="L252" s="292"/>
      <c r="M252" s="292"/>
    </row>
    <row r="253" spans="1:13">
      <c r="A253" s="426"/>
      <c r="B253" s="425"/>
      <c r="C253" s="412" t="s">
        <v>5493</v>
      </c>
      <c r="D253" s="426"/>
      <c r="E253" s="412"/>
      <c r="F253" s="412"/>
      <c r="G253" s="426" t="s">
        <v>2464</v>
      </c>
      <c r="H253" s="426">
        <v>1</v>
      </c>
      <c r="I253" s="294"/>
      <c r="J253" s="694"/>
      <c r="K253" s="687">
        <f t="shared" si="10"/>
        <v>0</v>
      </c>
      <c r="L253" s="292"/>
      <c r="M253" s="292"/>
    </row>
    <row r="254" spans="1:13">
      <c r="A254" s="426"/>
      <c r="B254" s="425"/>
      <c r="C254" s="412" t="s">
        <v>5494</v>
      </c>
      <c r="D254" s="426"/>
      <c r="E254" s="412"/>
      <c r="F254" s="412"/>
      <c r="G254" s="426" t="s">
        <v>2464</v>
      </c>
      <c r="H254" s="426">
        <v>1</v>
      </c>
      <c r="I254" s="294"/>
      <c r="J254" s="694"/>
      <c r="K254" s="687">
        <f t="shared" si="10"/>
        <v>0</v>
      </c>
      <c r="L254" s="292"/>
      <c r="M254" s="292"/>
    </row>
    <row r="255" spans="1:13">
      <c r="A255" s="426"/>
      <c r="B255" s="425"/>
      <c r="C255" s="412" t="s">
        <v>5495</v>
      </c>
      <c r="D255" s="426"/>
      <c r="E255" s="412"/>
      <c r="F255" s="412"/>
      <c r="G255" s="426" t="s">
        <v>2464</v>
      </c>
      <c r="H255" s="426">
        <v>1</v>
      </c>
      <c r="I255" s="294"/>
      <c r="J255" s="694"/>
      <c r="K255" s="687">
        <f t="shared" si="10"/>
        <v>0</v>
      </c>
      <c r="L255" s="292"/>
      <c r="M255" s="292"/>
    </row>
    <row r="256" spans="1:13">
      <c r="A256" s="418"/>
      <c r="B256" s="411"/>
      <c r="C256" s="412"/>
      <c r="D256" s="413"/>
      <c r="E256" s="414"/>
      <c r="F256" s="414"/>
      <c r="G256" s="413"/>
      <c r="H256" s="413"/>
      <c r="I256" s="294"/>
      <c r="J256" s="686"/>
      <c r="K256" s="687"/>
      <c r="L256" s="293"/>
      <c r="M256" s="295"/>
    </row>
    <row r="257" spans="1:13" ht="10.8" thickBot="1"/>
    <row r="258" spans="1:13" ht="10.8" thickBot="1">
      <c r="A258" s="772" t="s">
        <v>5496</v>
      </c>
      <c r="B258" s="784"/>
      <c r="C258" s="784"/>
      <c r="D258" s="784"/>
      <c r="E258" s="784"/>
      <c r="F258" s="784"/>
      <c r="G258" s="784"/>
      <c r="H258" s="784"/>
      <c r="I258" s="784"/>
      <c r="J258" s="784"/>
      <c r="K258" s="696">
        <f>SUM(K251:K256)</f>
        <v>0</v>
      </c>
      <c r="L258" s="308"/>
      <c r="M258" s="309"/>
    </row>
    <row r="259" spans="1:13" ht="10.8" thickBot="1">
      <c r="A259" s="310"/>
      <c r="B259" s="310"/>
      <c r="C259" s="310"/>
      <c r="D259" s="310"/>
      <c r="E259" s="310"/>
      <c r="F259" s="310"/>
      <c r="G259" s="310"/>
      <c r="H259" s="310"/>
      <c r="I259" s="310"/>
      <c r="J259" s="310"/>
      <c r="K259" s="323"/>
    </row>
    <row r="260" spans="1:13" ht="13.8" thickBot="1">
      <c r="A260" s="782" t="s">
        <v>5497</v>
      </c>
      <c r="B260" s="783"/>
      <c r="C260" s="783"/>
      <c r="D260" s="783"/>
      <c r="E260" s="783"/>
      <c r="F260" s="783"/>
      <c r="G260" s="783"/>
      <c r="H260" s="783"/>
      <c r="I260" s="783"/>
      <c r="J260" s="783"/>
      <c r="K260" s="695">
        <f>SUM(K14+K29+K44+K58+K73+K82+K94+K103+K110+K114+K246+K258)</f>
        <v>0</v>
      </c>
    </row>
  </sheetData>
  <sheetProtection algorithmName="SHA-512" hashValue="1F1ywvnFYjpphDqQnN0c4OgtT/kAyamwPV6NhQEvWsZdtBkMYaWiUaRz+df2BvKhrIYwFhkw47tUr1+2AgvzGg==" saltValue="74P+pD1JxZZL4qP9h3IXVQ==" spinCount="100000" sheet="1" objects="1" scenarios="1" formatCells="0" formatColumns="0" formatRows="0"/>
  <autoFilter ref="J1:J260"/>
  <mergeCells count="25">
    <mergeCell ref="A260:J260"/>
    <mergeCell ref="A110:J110"/>
    <mergeCell ref="A114:J114"/>
    <mergeCell ref="A116:M116"/>
    <mergeCell ref="A246:J246"/>
    <mergeCell ref="A248:M248"/>
    <mergeCell ref="A258:J258"/>
    <mergeCell ref="A105:C105"/>
    <mergeCell ref="A47:M47"/>
    <mergeCell ref="A58:J58"/>
    <mergeCell ref="A60:M60"/>
    <mergeCell ref="A73:J73"/>
    <mergeCell ref="A76:M76"/>
    <mergeCell ref="A78:C78"/>
    <mergeCell ref="A82:J82"/>
    <mergeCell ref="A84:C84"/>
    <mergeCell ref="A94:J94"/>
    <mergeCell ref="A96:C96"/>
    <mergeCell ref="A103:J103"/>
    <mergeCell ref="A44:J44"/>
    <mergeCell ref="A4:M4"/>
    <mergeCell ref="A14:J14"/>
    <mergeCell ref="A16:M16"/>
    <mergeCell ref="A29:J29"/>
    <mergeCell ref="A32:M32"/>
  </mergeCells>
  <pageMargins left="0.7" right="0.7" top="0.78740157499999996" bottom="0.78740157499999996" header="0.3" footer="0.3"/>
  <pageSetup paperSize="9" scale="63" fitToHeight="0" orientation="portrait" r:id="rId1"/>
  <rowBreaks count="4" manualBreakCount="4">
    <brk id="30" max="16383" man="1"/>
    <brk id="50" max="16383" man="1"/>
    <brk id="103" max="16383" man="1"/>
    <brk id="24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6"/>
  <sheetViews>
    <sheetView zoomScale="70" zoomScaleNormal="70" workbookViewId="0"/>
  </sheetViews>
  <sheetFormatPr defaultColWidth="10" defaultRowHeight="13.2"/>
  <cols>
    <col min="1" max="1" width="98.42578125" style="407" customWidth="1"/>
    <col min="2" max="2" width="7.28515625" style="676" customWidth="1"/>
    <col min="3" max="3" width="16.28515625" style="670" customWidth="1"/>
    <col min="4" max="4" width="16.85546875" style="407" customWidth="1"/>
    <col min="5" max="5" width="9.42578125" style="407" customWidth="1"/>
    <col min="6" max="6" width="21" style="407" customWidth="1"/>
    <col min="7" max="16384" width="10" style="274"/>
  </cols>
  <sheetData>
    <row r="1" spans="1:10" ht="21" customHeight="1">
      <c r="A1" s="492" t="s">
        <v>5894</v>
      </c>
      <c r="B1" s="671"/>
      <c r="C1" s="493"/>
      <c r="D1" s="494"/>
      <c r="E1" s="495"/>
      <c r="F1" s="496"/>
    </row>
    <row r="2" spans="1:10" s="651" customFormat="1" ht="22.8" customHeight="1">
      <c r="A2" s="500" t="s">
        <v>5498</v>
      </c>
      <c r="B2" s="501" t="s">
        <v>2699</v>
      </c>
      <c r="C2" s="650" t="s">
        <v>5499</v>
      </c>
      <c r="D2" s="502" t="s">
        <v>5500</v>
      </c>
      <c r="E2" s="502" t="s">
        <v>5501</v>
      </c>
      <c r="F2" s="503" t="s">
        <v>5502</v>
      </c>
      <c r="I2" s="274"/>
      <c r="J2" s="274"/>
    </row>
    <row r="3" spans="1:10" ht="13.2" customHeight="1">
      <c r="A3" s="504"/>
      <c r="B3" s="677"/>
      <c r="C3" s="484"/>
      <c r="D3" s="484"/>
      <c r="E3" s="485"/>
      <c r="F3" s="486"/>
    </row>
    <row r="4" spans="1:10" ht="15.6">
      <c r="A4" s="480" t="s">
        <v>5503</v>
      </c>
      <c r="B4" s="678"/>
      <c r="C4" s="481"/>
      <c r="D4" s="481"/>
      <c r="E4" s="482"/>
      <c r="F4" s="483"/>
    </row>
    <row r="5" spans="1:10" ht="15.6">
      <c r="A5" s="469" t="s">
        <v>5504</v>
      </c>
      <c r="B5" s="679"/>
      <c r="C5" s="466"/>
      <c r="D5" s="466"/>
      <c r="E5" s="467"/>
      <c r="F5" s="468"/>
    </row>
    <row r="6" spans="1:10" ht="15.6">
      <c r="A6" s="470" t="s">
        <v>5505</v>
      </c>
      <c r="B6" s="680"/>
      <c r="C6" s="471"/>
      <c r="D6" s="471"/>
      <c r="E6" s="472"/>
      <c r="F6" s="468"/>
    </row>
    <row r="7" spans="1:10" ht="15.6">
      <c r="A7" s="470" t="s">
        <v>5506</v>
      </c>
      <c r="B7" s="680"/>
      <c r="C7" s="471"/>
      <c r="D7" s="471"/>
      <c r="E7" s="472"/>
      <c r="F7" s="468"/>
    </row>
    <row r="8" spans="1:10" ht="15.6">
      <c r="A8" s="470" t="s">
        <v>5507</v>
      </c>
      <c r="B8" s="680">
        <v>18</v>
      </c>
      <c r="C8" s="653">
        <v>0</v>
      </c>
      <c r="D8" s="466">
        <f>C8*B8</f>
        <v>0</v>
      </c>
      <c r="E8" s="472">
        <v>21</v>
      </c>
      <c r="F8" s="468">
        <f>ROUND(((D8+D8*E8/100)+0.005),1)</f>
        <v>0</v>
      </c>
    </row>
    <row r="9" spans="1:10" ht="15.6">
      <c r="A9" s="652"/>
      <c r="B9" s="674"/>
      <c r="C9" s="466"/>
      <c r="D9" s="466"/>
      <c r="E9" s="467"/>
      <c r="F9" s="468"/>
    </row>
    <row r="10" spans="1:10" ht="15.6">
      <c r="A10" s="652"/>
      <c r="B10" s="674"/>
      <c r="C10" s="466"/>
      <c r="D10" s="466"/>
      <c r="E10" s="467"/>
      <c r="F10" s="468"/>
    </row>
    <row r="11" spans="1:10" ht="15.6">
      <c r="A11" s="652"/>
      <c r="B11" s="674"/>
      <c r="C11" s="466"/>
      <c r="D11" s="466"/>
      <c r="E11" s="467"/>
      <c r="F11" s="468"/>
    </row>
    <row r="12" spans="1:10" ht="15.6">
      <c r="A12" s="652"/>
      <c r="B12" s="674"/>
      <c r="C12" s="466"/>
      <c r="D12" s="466"/>
      <c r="E12" s="467"/>
      <c r="F12" s="468"/>
    </row>
    <row r="13" spans="1:10" ht="15.6">
      <c r="A13" s="652"/>
      <c r="B13" s="674"/>
      <c r="C13" s="466"/>
      <c r="D13" s="466"/>
      <c r="E13" s="467"/>
      <c r="F13" s="468"/>
    </row>
    <row r="14" spans="1:10" ht="15.6">
      <c r="A14" s="652"/>
      <c r="B14" s="674"/>
      <c r="C14" s="466"/>
      <c r="D14" s="466"/>
      <c r="E14" s="467"/>
      <c r="F14" s="468"/>
    </row>
    <row r="15" spans="1:10" ht="15.6">
      <c r="A15" s="652"/>
      <c r="B15" s="674"/>
      <c r="C15" s="466"/>
      <c r="D15" s="466"/>
      <c r="E15" s="467"/>
      <c r="F15" s="468"/>
    </row>
    <row r="16" spans="1:10" ht="15.6">
      <c r="A16" s="652"/>
      <c r="B16" s="674"/>
      <c r="C16" s="466"/>
      <c r="D16" s="466"/>
      <c r="E16" s="467"/>
      <c r="F16" s="468"/>
    </row>
    <row r="17" spans="1:6" ht="15.6">
      <c r="A17" s="652"/>
      <c r="B17" s="674"/>
      <c r="C17" s="466"/>
      <c r="D17" s="466"/>
      <c r="E17" s="467"/>
      <c r="F17" s="468"/>
    </row>
    <row r="18" spans="1:6" ht="11.4" customHeight="1">
      <c r="A18" s="652"/>
      <c r="B18" s="674"/>
      <c r="C18" s="466"/>
      <c r="D18" s="466"/>
      <c r="E18" s="467"/>
      <c r="F18" s="468"/>
    </row>
    <row r="19" spans="1:6" ht="10.199999999999999" customHeight="1">
      <c r="A19" s="652"/>
      <c r="B19" s="674"/>
      <c r="C19" s="466"/>
      <c r="D19" s="466"/>
      <c r="E19" s="467"/>
      <c r="F19" s="468"/>
    </row>
    <row r="20" spans="1:6" ht="15.6">
      <c r="A20" s="654"/>
      <c r="B20" s="672"/>
      <c r="C20" s="484"/>
      <c r="D20" s="484" t="s">
        <v>5508</v>
      </c>
      <c r="E20" s="485"/>
      <c r="F20" s="486"/>
    </row>
    <row r="21" spans="1:6" ht="15.6">
      <c r="A21" s="480" t="s">
        <v>5509</v>
      </c>
      <c r="B21" s="678"/>
      <c r="C21" s="481"/>
      <c r="D21" s="481"/>
      <c r="E21" s="482"/>
      <c r="F21" s="483"/>
    </row>
    <row r="22" spans="1:6" ht="15.6">
      <c r="A22" s="469" t="s">
        <v>5510</v>
      </c>
      <c r="B22" s="679"/>
      <c r="C22" s="466"/>
      <c r="D22" s="466"/>
      <c r="E22" s="467"/>
      <c r="F22" s="468"/>
    </row>
    <row r="23" spans="1:6" ht="15.6">
      <c r="A23" s="470" t="s">
        <v>5505</v>
      </c>
      <c r="B23" s="680"/>
      <c r="C23" s="471"/>
      <c r="D23" s="466"/>
      <c r="E23" s="467"/>
      <c r="F23" s="468"/>
    </row>
    <row r="24" spans="1:6" ht="15.6">
      <c r="A24" s="470" t="s">
        <v>5506</v>
      </c>
      <c r="B24" s="680"/>
      <c r="C24" s="471"/>
      <c r="D24" s="466"/>
      <c r="E24" s="467"/>
      <c r="F24" s="468"/>
    </row>
    <row r="25" spans="1:6" ht="15.6">
      <c r="A25" s="470" t="s">
        <v>5511</v>
      </c>
      <c r="B25" s="680">
        <v>12</v>
      </c>
      <c r="C25" s="653">
        <v>0</v>
      </c>
      <c r="D25" s="466">
        <f>C25*B25</f>
        <v>0</v>
      </c>
      <c r="E25" s="472">
        <v>21</v>
      </c>
      <c r="F25" s="468">
        <f>ROUND(((D25+D25*E25/100)+0.005),1)</f>
        <v>0</v>
      </c>
    </row>
    <row r="26" spans="1:6" ht="12.6" customHeight="1">
      <c r="A26" s="469"/>
      <c r="B26" s="679"/>
      <c r="C26" s="466"/>
      <c r="D26" s="466"/>
      <c r="E26" s="467"/>
      <c r="F26" s="468"/>
    </row>
    <row r="27" spans="1:6" ht="15.6">
      <c r="A27" s="652"/>
      <c r="B27" s="674"/>
      <c r="C27" s="466"/>
      <c r="D27" s="466"/>
      <c r="E27" s="467"/>
      <c r="F27" s="468"/>
    </row>
    <row r="28" spans="1:6" ht="15.6">
      <c r="A28" s="652"/>
      <c r="B28" s="674"/>
      <c r="C28" s="466"/>
      <c r="D28" s="466"/>
      <c r="E28" s="467"/>
      <c r="F28" s="468"/>
    </row>
    <row r="29" spans="1:6" ht="15.6">
      <c r="A29" s="652"/>
      <c r="B29" s="674"/>
      <c r="C29" s="466"/>
      <c r="D29" s="466"/>
      <c r="E29" s="467"/>
      <c r="F29" s="468"/>
    </row>
    <row r="30" spans="1:6" ht="15.6">
      <c r="A30" s="652"/>
      <c r="B30" s="674"/>
      <c r="C30" s="466"/>
      <c r="D30" s="466"/>
      <c r="E30" s="467"/>
      <c r="F30" s="468"/>
    </row>
    <row r="31" spans="1:6" ht="15.6">
      <c r="A31" s="652"/>
      <c r="B31" s="674"/>
      <c r="C31" s="466"/>
      <c r="D31" s="466"/>
      <c r="E31" s="467"/>
      <c r="F31" s="468"/>
    </row>
    <row r="32" spans="1:6" ht="15.6">
      <c r="A32" s="652"/>
      <c r="B32" s="674"/>
      <c r="C32" s="466"/>
      <c r="D32" s="466"/>
      <c r="E32" s="467"/>
      <c r="F32" s="468"/>
    </row>
    <row r="33" spans="1:6" ht="15.6">
      <c r="A33" s="652"/>
      <c r="B33" s="674"/>
      <c r="C33" s="466"/>
      <c r="D33" s="466"/>
      <c r="E33" s="467"/>
      <c r="F33" s="468"/>
    </row>
    <row r="34" spans="1:6" ht="15.6">
      <c r="A34" s="652"/>
      <c r="B34" s="674"/>
      <c r="C34" s="466"/>
      <c r="D34" s="466"/>
      <c r="E34" s="467"/>
      <c r="F34" s="468"/>
    </row>
    <row r="35" spans="1:6" ht="22.2" customHeight="1">
      <c r="A35" s="654"/>
      <c r="B35" s="672"/>
      <c r="C35" s="484"/>
      <c r="D35" s="484" t="s">
        <v>5508</v>
      </c>
      <c r="E35" s="485"/>
      <c r="F35" s="486"/>
    </row>
    <row r="36" spans="1:6" ht="9.6" customHeight="1">
      <c r="A36" s="655"/>
      <c r="B36" s="673"/>
      <c r="C36" s="481"/>
      <c r="D36" s="463"/>
      <c r="E36" s="482"/>
      <c r="F36" s="483"/>
    </row>
    <row r="37" spans="1:6" ht="15.6">
      <c r="A37" s="464" t="s">
        <v>5512</v>
      </c>
      <c r="B37" s="679"/>
      <c r="C37" s="466"/>
      <c r="D37" s="466"/>
      <c r="E37" s="467"/>
      <c r="F37" s="468"/>
    </row>
    <row r="38" spans="1:6" ht="15.6">
      <c r="A38" s="469" t="s">
        <v>5513</v>
      </c>
      <c r="B38" s="679"/>
      <c r="C38" s="466"/>
      <c r="D38" s="466"/>
      <c r="E38" s="467"/>
      <c r="F38" s="468"/>
    </row>
    <row r="39" spans="1:6" ht="15.6">
      <c r="A39" s="473" t="s">
        <v>5514</v>
      </c>
      <c r="B39" s="679"/>
      <c r="C39" s="466"/>
      <c r="D39" s="466"/>
      <c r="E39" s="467"/>
      <c r="F39" s="468"/>
    </row>
    <row r="40" spans="1:6" ht="15.6">
      <c r="A40" s="473" t="s">
        <v>5515</v>
      </c>
      <c r="B40" s="679"/>
      <c r="C40" s="466"/>
      <c r="D40" s="466"/>
      <c r="E40" s="467"/>
      <c r="F40" s="468"/>
    </row>
    <row r="41" spans="1:6" ht="15.6">
      <c r="A41" s="473" t="s">
        <v>5516</v>
      </c>
      <c r="B41" s="679">
        <v>6</v>
      </c>
      <c r="C41" s="657">
        <v>0</v>
      </c>
      <c r="D41" s="466">
        <f>C41*B41</f>
        <v>0</v>
      </c>
      <c r="E41" s="472">
        <v>21</v>
      </c>
      <c r="F41" s="468">
        <f>ROUND(((D41+D41*E41/100)+0.005),1)</f>
        <v>0</v>
      </c>
    </row>
    <row r="42" spans="1:6" ht="15.6">
      <c r="A42" s="652"/>
      <c r="B42" s="674"/>
      <c r="C42" s="466"/>
      <c r="D42" s="466"/>
      <c r="E42" s="467"/>
      <c r="F42" s="468"/>
    </row>
    <row r="43" spans="1:6" ht="15.6">
      <c r="A43" s="652"/>
      <c r="B43" s="674"/>
      <c r="C43" s="466"/>
      <c r="D43" s="466"/>
      <c r="E43" s="467"/>
      <c r="F43" s="468"/>
    </row>
    <row r="44" spans="1:6" ht="15.6">
      <c r="A44" s="652"/>
      <c r="B44" s="674"/>
      <c r="C44" s="466"/>
      <c r="D44" s="466"/>
      <c r="E44" s="467"/>
      <c r="F44" s="468"/>
    </row>
    <row r="45" spans="1:6" ht="15.6">
      <c r="A45" s="652"/>
      <c r="B45" s="674"/>
      <c r="C45" s="466"/>
      <c r="D45" s="466"/>
      <c r="E45" s="467"/>
      <c r="F45" s="468"/>
    </row>
    <row r="46" spans="1:6" ht="15.6">
      <c r="A46" s="652"/>
      <c r="B46" s="674"/>
      <c r="C46" s="466"/>
      <c r="D46" s="466"/>
      <c r="E46" s="467"/>
      <c r="F46" s="468"/>
    </row>
    <row r="47" spans="1:6" ht="15.6">
      <c r="A47" s="652"/>
      <c r="B47" s="674"/>
      <c r="C47" s="466"/>
      <c r="D47" s="466"/>
      <c r="E47" s="467"/>
      <c r="F47" s="468"/>
    </row>
    <row r="48" spans="1:6" ht="15.6">
      <c r="A48" s="652"/>
      <c r="B48" s="674"/>
      <c r="C48" s="466"/>
      <c r="D48" s="466"/>
      <c r="E48" s="467"/>
      <c r="F48" s="468"/>
    </row>
    <row r="49" spans="1:6" ht="15.6">
      <c r="A49" s="652"/>
      <c r="B49" s="674"/>
      <c r="C49" s="466"/>
      <c r="D49" s="466"/>
      <c r="E49" s="467"/>
      <c r="F49" s="468"/>
    </row>
    <row r="50" spans="1:6" ht="15.6">
      <c r="A50" s="652"/>
      <c r="B50" s="674"/>
      <c r="C50" s="466"/>
      <c r="D50" s="466"/>
      <c r="E50" s="467"/>
      <c r="F50" s="468"/>
    </row>
    <row r="51" spans="1:6" ht="15.6">
      <c r="A51" s="652"/>
      <c r="B51" s="674"/>
      <c r="C51" s="466"/>
      <c r="D51" s="466"/>
      <c r="E51" s="467"/>
      <c r="F51" s="468"/>
    </row>
    <row r="52" spans="1:6" ht="15.6">
      <c r="A52" s="652"/>
      <c r="B52" s="674"/>
      <c r="C52" s="466"/>
      <c r="D52" s="466"/>
      <c r="E52" s="467"/>
      <c r="F52" s="468"/>
    </row>
    <row r="53" spans="1:6" ht="15.6">
      <c r="A53" s="652"/>
      <c r="B53" s="674"/>
      <c r="C53" s="466"/>
      <c r="D53" s="466"/>
      <c r="E53" s="467"/>
      <c r="F53" s="468"/>
    </row>
    <row r="54" spans="1:6" ht="15.6">
      <c r="A54" s="652"/>
      <c r="B54" s="674"/>
      <c r="C54" s="466"/>
      <c r="D54" s="466"/>
      <c r="E54" s="467"/>
      <c r="F54" s="468"/>
    </row>
    <row r="55" spans="1:6" ht="15.6">
      <c r="A55" s="652"/>
      <c r="B55" s="674"/>
      <c r="C55" s="466"/>
      <c r="D55" s="466"/>
      <c r="E55" s="467"/>
      <c r="F55" s="468"/>
    </row>
    <row r="56" spans="1:6" ht="15.6">
      <c r="A56" s="652"/>
      <c r="B56" s="674"/>
      <c r="C56" s="466"/>
      <c r="D56" s="466"/>
      <c r="E56" s="467"/>
      <c r="F56" s="468"/>
    </row>
    <row r="57" spans="1:6" ht="15.6">
      <c r="A57" s="652"/>
      <c r="B57" s="674"/>
      <c r="C57" s="466"/>
      <c r="D57" s="466"/>
      <c r="E57" s="467"/>
      <c r="F57" s="468"/>
    </row>
    <row r="58" spans="1:6" ht="6.6" customHeight="1">
      <c r="A58" s="654"/>
      <c r="B58" s="672"/>
      <c r="C58" s="484"/>
      <c r="D58" s="484"/>
      <c r="E58" s="485"/>
      <c r="F58" s="486"/>
    </row>
    <row r="59" spans="1:6" ht="15.6">
      <c r="A59" s="480" t="s">
        <v>5895</v>
      </c>
      <c r="B59" s="678"/>
      <c r="C59" s="481"/>
      <c r="D59" s="481"/>
      <c r="E59" s="482"/>
      <c r="F59" s="483"/>
    </row>
    <row r="60" spans="1:6" ht="15.6">
      <c r="A60" s="474" t="s">
        <v>5517</v>
      </c>
      <c r="B60" s="679"/>
      <c r="C60" s="466"/>
      <c r="D60" s="466"/>
      <c r="E60" s="467"/>
      <c r="F60" s="468"/>
    </row>
    <row r="61" spans="1:6" ht="15.6">
      <c r="A61" s="474" t="s">
        <v>5518</v>
      </c>
      <c r="B61" s="679"/>
      <c r="C61" s="466"/>
      <c r="D61" s="466"/>
      <c r="E61" s="467"/>
      <c r="F61" s="468"/>
    </row>
    <row r="62" spans="1:6" ht="15.6">
      <c r="A62" s="474" t="s">
        <v>5519</v>
      </c>
      <c r="B62" s="679">
        <v>18</v>
      </c>
      <c r="C62" s="657">
        <v>0</v>
      </c>
      <c r="D62" s="466">
        <f>C62*B62</f>
        <v>0</v>
      </c>
      <c r="E62" s="472">
        <v>21</v>
      </c>
      <c r="F62" s="468">
        <f>ROUND(((D62+D62*E62/100)+0.005),1)</f>
        <v>0</v>
      </c>
    </row>
    <row r="63" spans="1:6" ht="15.6">
      <c r="A63" s="658"/>
      <c r="B63" s="674"/>
      <c r="C63" s="466"/>
      <c r="D63" s="466"/>
      <c r="E63" s="467"/>
      <c r="F63" s="468"/>
    </row>
    <row r="64" spans="1:6" ht="15.6">
      <c r="A64" s="652"/>
      <c r="B64" s="674"/>
      <c r="C64" s="466"/>
      <c r="D64" s="466"/>
      <c r="E64" s="467"/>
      <c r="F64" s="468"/>
    </row>
    <row r="65" spans="1:6" ht="15.6">
      <c r="A65" s="652"/>
      <c r="B65" s="674"/>
      <c r="C65" s="466"/>
      <c r="D65" s="466"/>
      <c r="E65" s="467"/>
      <c r="F65" s="468"/>
    </row>
    <row r="66" spans="1:6" ht="15.6">
      <c r="A66" s="652"/>
      <c r="B66" s="674"/>
      <c r="C66" s="466"/>
      <c r="D66" s="466"/>
      <c r="E66" s="467"/>
      <c r="F66" s="468"/>
    </row>
    <row r="67" spans="1:6" ht="15.6">
      <c r="A67" s="652"/>
      <c r="B67" s="674"/>
      <c r="C67" s="466"/>
      <c r="D67" s="466"/>
      <c r="E67" s="467"/>
      <c r="F67" s="468"/>
    </row>
    <row r="68" spans="1:6" ht="15.6">
      <c r="A68" s="652"/>
      <c r="B68" s="674"/>
      <c r="C68" s="466"/>
      <c r="D68" s="466"/>
      <c r="E68" s="467"/>
      <c r="F68" s="468"/>
    </row>
    <row r="69" spans="1:6" ht="15.6">
      <c r="A69" s="652"/>
      <c r="B69" s="674"/>
      <c r="C69" s="466"/>
      <c r="D69" s="466"/>
      <c r="E69" s="467"/>
      <c r="F69" s="468"/>
    </row>
    <row r="70" spans="1:6" ht="15.6">
      <c r="A70" s="652"/>
      <c r="B70" s="674"/>
      <c r="C70" s="466"/>
      <c r="D70" s="466"/>
      <c r="E70" s="467"/>
      <c r="F70" s="468"/>
    </row>
    <row r="71" spans="1:6" ht="15.6">
      <c r="A71" s="491" t="s">
        <v>5520</v>
      </c>
      <c r="B71" s="677"/>
      <c r="C71" s="484"/>
      <c r="D71" s="484"/>
      <c r="E71" s="485"/>
      <c r="F71" s="486"/>
    </row>
    <row r="72" spans="1:6" ht="15.6">
      <c r="A72" s="480" t="s">
        <v>5521</v>
      </c>
      <c r="B72" s="681"/>
      <c r="C72" s="659"/>
      <c r="D72" s="481"/>
      <c r="E72" s="490"/>
      <c r="F72" s="483"/>
    </row>
    <row r="73" spans="1:6" ht="15.6">
      <c r="A73" s="469" t="s">
        <v>5522</v>
      </c>
      <c r="B73" s="679"/>
      <c r="C73" s="466"/>
      <c r="D73" s="466"/>
      <c r="E73" s="467"/>
      <c r="F73" s="468"/>
    </row>
    <row r="74" spans="1:6" ht="15.6">
      <c r="A74" s="473" t="s">
        <v>5514</v>
      </c>
      <c r="B74" s="679"/>
      <c r="C74" s="466"/>
      <c r="D74" s="466"/>
      <c r="E74" s="467"/>
      <c r="F74" s="468"/>
    </row>
    <row r="75" spans="1:6" ht="15.6">
      <c r="A75" s="473" t="s">
        <v>5515</v>
      </c>
      <c r="B75" s="679"/>
      <c r="C75" s="466"/>
      <c r="D75" s="466"/>
      <c r="E75" s="467"/>
      <c r="F75" s="468"/>
    </row>
    <row r="76" spans="1:6" ht="15.6">
      <c r="A76" s="473" t="s">
        <v>5516</v>
      </c>
      <c r="B76" s="679">
        <v>12</v>
      </c>
      <c r="C76" s="657">
        <v>0</v>
      </c>
      <c r="D76" s="466">
        <f>C76*B76</f>
        <v>0</v>
      </c>
      <c r="E76" s="472">
        <v>21</v>
      </c>
      <c r="F76" s="468">
        <f>ROUND(((D76+D76*E76/100)+0.005),1)</f>
        <v>0</v>
      </c>
    </row>
    <row r="77" spans="1:6" ht="15.6">
      <c r="A77" s="660"/>
      <c r="B77" s="674"/>
      <c r="C77" s="466"/>
      <c r="D77" s="466"/>
      <c r="E77" s="467"/>
      <c r="F77" s="468"/>
    </row>
    <row r="78" spans="1:6" ht="15.6">
      <c r="A78" s="660"/>
      <c r="B78" s="674"/>
      <c r="C78" s="466"/>
      <c r="D78" s="466"/>
      <c r="E78" s="467"/>
      <c r="F78" s="468"/>
    </row>
    <row r="79" spans="1:6" ht="15.6">
      <c r="A79" s="660"/>
      <c r="B79" s="674"/>
      <c r="C79" s="466"/>
      <c r="D79" s="466"/>
      <c r="E79" s="467"/>
      <c r="F79" s="468"/>
    </row>
    <row r="80" spans="1:6" ht="15.6">
      <c r="A80" s="660"/>
      <c r="B80" s="674"/>
      <c r="C80" s="466"/>
      <c r="D80" s="466"/>
      <c r="E80" s="467"/>
      <c r="F80" s="468"/>
    </row>
    <row r="81" spans="1:6" ht="15.6">
      <c r="A81" s="660"/>
      <c r="B81" s="674"/>
      <c r="C81" s="466"/>
      <c r="D81" s="466"/>
      <c r="E81" s="467"/>
      <c r="F81" s="468"/>
    </row>
    <row r="82" spans="1:6" ht="15.6">
      <c r="A82" s="660"/>
      <c r="B82" s="674"/>
      <c r="C82" s="466"/>
      <c r="D82" s="466"/>
      <c r="E82" s="467"/>
      <c r="F82" s="468"/>
    </row>
    <row r="83" spans="1:6" ht="15.6">
      <c r="A83" s="660"/>
      <c r="B83" s="674"/>
      <c r="C83" s="466"/>
      <c r="D83" s="466"/>
      <c r="E83" s="467"/>
      <c r="F83" s="468"/>
    </row>
    <row r="84" spans="1:6" ht="15.6">
      <c r="A84" s="660"/>
      <c r="B84" s="674"/>
      <c r="C84" s="466"/>
      <c r="D84" s="466"/>
      <c r="E84" s="467"/>
      <c r="F84" s="468"/>
    </row>
    <row r="85" spans="1:6" ht="15.6">
      <c r="A85" s="660"/>
      <c r="B85" s="674"/>
      <c r="C85" s="466"/>
      <c r="D85" s="466"/>
      <c r="E85" s="467"/>
      <c r="F85" s="468"/>
    </row>
    <row r="86" spans="1:6" ht="15.6">
      <c r="A86" s="660"/>
      <c r="B86" s="674"/>
      <c r="C86" s="466"/>
      <c r="D86" s="466"/>
      <c r="E86" s="467"/>
      <c r="F86" s="468"/>
    </row>
    <row r="87" spans="1:6" ht="15.6">
      <c r="A87" s="660"/>
      <c r="B87" s="674"/>
      <c r="C87" s="466"/>
      <c r="D87" s="466"/>
      <c r="E87" s="467"/>
      <c r="F87" s="468"/>
    </row>
    <row r="88" spans="1:6" ht="15.6">
      <c r="A88" s="660"/>
      <c r="B88" s="674"/>
      <c r="C88" s="466"/>
      <c r="D88" s="466"/>
      <c r="E88" s="467"/>
      <c r="F88" s="468"/>
    </row>
    <row r="89" spans="1:6" ht="15.6">
      <c r="A89" s="660"/>
      <c r="B89" s="674"/>
      <c r="C89" s="466"/>
      <c r="D89" s="466"/>
      <c r="E89" s="467"/>
      <c r="F89" s="468"/>
    </row>
    <row r="90" spans="1:6" ht="15.6">
      <c r="A90" s="660"/>
      <c r="B90" s="674"/>
      <c r="C90" s="466"/>
      <c r="D90" s="466"/>
      <c r="E90" s="467"/>
      <c r="F90" s="468"/>
    </row>
    <row r="91" spans="1:6" ht="15.6">
      <c r="A91" s="661"/>
      <c r="B91" s="672"/>
      <c r="C91" s="484"/>
      <c r="D91" s="484"/>
      <c r="E91" s="485"/>
      <c r="F91" s="486"/>
    </row>
    <row r="92" spans="1:6" ht="15.6">
      <c r="A92" s="488" t="s">
        <v>5896</v>
      </c>
      <c r="B92" s="678"/>
      <c r="C92" s="481"/>
      <c r="D92" s="481"/>
      <c r="E92" s="482"/>
      <c r="F92" s="483"/>
    </row>
    <row r="93" spans="1:6" ht="15.6">
      <c r="A93" s="474" t="s">
        <v>5517</v>
      </c>
      <c r="B93" s="679"/>
      <c r="C93" s="466"/>
      <c r="D93" s="466"/>
      <c r="E93" s="467"/>
      <c r="F93" s="468"/>
    </row>
    <row r="94" spans="1:6" ht="15.6">
      <c r="A94" s="474" t="s">
        <v>5518</v>
      </c>
      <c r="B94" s="679"/>
      <c r="C94" s="466"/>
      <c r="D94" s="466"/>
      <c r="E94" s="467"/>
      <c r="F94" s="468"/>
    </row>
    <row r="95" spans="1:6" ht="15.6">
      <c r="A95" s="474" t="s">
        <v>5519</v>
      </c>
      <c r="B95" s="679">
        <v>18</v>
      </c>
      <c r="C95" s="657">
        <v>0</v>
      </c>
      <c r="D95" s="466">
        <f>C95*B95</f>
        <v>0</v>
      </c>
      <c r="E95" s="472">
        <v>21</v>
      </c>
      <c r="F95" s="468">
        <f>ROUND(((D95+D95*E95/100)+0.005),1)</f>
        <v>0</v>
      </c>
    </row>
    <row r="96" spans="1:6" ht="15.6">
      <c r="A96" s="660"/>
      <c r="B96" s="674"/>
      <c r="C96" s="466"/>
      <c r="D96" s="466"/>
      <c r="E96" s="467"/>
      <c r="F96" s="468"/>
    </row>
    <row r="97" spans="1:6" ht="15.6">
      <c r="A97" s="660"/>
      <c r="B97" s="674"/>
      <c r="C97" s="466"/>
      <c r="D97" s="466"/>
      <c r="E97" s="467"/>
      <c r="F97" s="468"/>
    </row>
    <row r="98" spans="1:6" ht="15.6">
      <c r="A98" s="660"/>
      <c r="B98" s="674"/>
      <c r="C98" s="466"/>
      <c r="D98" s="466"/>
      <c r="E98" s="467"/>
      <c r="F98" s="468"/>
    </row>
    <row r="99" spans="1:6" ht="15.6">
      <c r="A99" s="660"/>
      <c r="B99" s="674"/>
      <c r="C99" s="466"/>
      <c r="D99" s="466"/>
      <c r="E99" s="467"/>
      <c r="F99" s="468"/>
    </row>
    <row r="100" spans="1:6" ht="15.6">
      <c r="A100" s="660"/>
      <c r="B100" s="674"/>
      <c r="C100" s="466"/>
      <c r="D100" s="466"/>
      <c r="E100" s="467"/>
      <c r="F100" s="468"/>
    </row>
    <row r="101" spans="1:6" ht="15.6">
      <c r="A101" s="660"/>
      <c r="B101" s="674"/>
      <c r="C101" s="466"/>
      <c r="D101" s="466"/>
      <c r="E101" s="467"/>
      <c r="F101" s="468"/>
    </row>
    <row r="102" spans="1:6" ht="15.6">
      <c r="A102" s="660"/>
      <c r="B102" s="674"/>
      <c r="C102" s="466"/>
      <c r="D102" s="466"/>
      <c r="E102" s="467"/>
      <c r="F102" s="468"/>
    </row>
    <row r="103" spans="1:6" ht="15.6">
      <c r="A103" s="660"/>
      <c r="B103" s="674"/>
      <c r="C103" s="466"/>
      <c r="D103" s="466"/>
      <c r="E103" s="467"/>
      <c r="F103" s="468"/>
    </row>
    <row r="104" spans="1:6" ht="15.6">
      <c r="A104" s="660"/>
      <c r="B104" s="674"/>
      <c r="C104" s="466"/>
      <c r="D104" s="466"/>
      <c r="E104" s="467"/>
      <c r="F104" s="468"/>
    </row>
    <row r="105" spans="1:6" ht="15.6">
      <c r="A105" s="660"/>
      <c r="B105" s="674"/>
      <c r="C105" s="466"/>
      <c r="D105" s="466"/>
      <c r="E105" s="467"/>
      <c r="F105" s="468"/>
    </row>
    <row r="106" spans="1:6" ht="15.6">
      <c r="A106" s="491" t="s">
        <v>5520</v>
      </c>
      <c r="B106" s="677"/>
      <c r="C106" s="484"/>
      <c r="D106" s="484"/>
      <c r="E106" s="485"/>
      <c r="F106" s="486"/>
    </row>
    <row r="107" spans="1:6" ht="15.6">
      <c r="A107" s="487"/>
      <c r="B107" s="678"/>
      <c r="C107" s="481"/>
      <c r="D107" s="481"/>
      <c r="E107" s="482"/>
      <c r="F107" s="483"/>
    </row>
    <row r="108" spans="1:6" ht="15.6">
      <c r="A108" s="476" t="s">
        <v>5523</v>
      </c>
      <c r="B108" s="679"/>
      <c r="C108" s="466"/>
      <c r="D108" s="466"/>
      <c r="E108" s="467"/>
      <c r="F108" s="468"/>
    </row>
    <row r="109" spans="1:6" ht="15.6">
      <c r="A109" s="474" t="s">
        <v>5524</v>
      </c>
      <c r="B109" s="679"/>
      <c r="C109" s="466"/>
      <c r="D109" s="466"/>
      <c r="E109" s="467"/>
      <c r="F109" s="468"/>
    </row>
    <row r="110" spans="1:6" ht="15.6">
      <c r="A110" s="474" t="s">
        <v>5525</v>
      </c>
      <c r="B110" s="679"/>
      <c r="C110" s="466"/>
      <c r="D110" s="466"/>
      <c r="E110" s="467"/>
      <c r="F110" s="468"/>
    </row>
    <row r="111" spans="1:6" ht="15.6">
      <c r="A111" s="474" t="s">
        <v>5526</v>
      </c>
      <c r="B111" s="679">
        <v>12</v>
      </c>
      <c r="C111" s="657">
        <v>0</v>
      </c>
      <c r="D111" s="466">
        <f>C111*B111</f>
        <v>0</v>
      </c>
      <c r="E111" s="472">
        <v>21</v>
      </c>
      <c r="F111" s="468">
        <f>ROUND(((D111+D111*E111/100)+0.005),1)</f>
        <v>0</v>
      </c>
    </row>
    <row r="112" spans="1:6" ht="15.6">
      <c r="A112" s="660"/>
      <c r="B112" s="674"/>
      <c r="C112" s="466"/>
      <c r="D112" s="466"/>
      <c r="E112" s="467"/>
      <c r="F112" s="468"/>
    </row>
    <row r="113" spans="1:6" ht="15.6">
      <c r="A113" s="660"/>
      <c r="B113" s="674"/>
      <c r="C113" s="466"/>
      <c r="D113" s="466"/>
      <c r="E113" s="467"/>
      <c r="F113" s="468"/>
    </row>
    <row r="114" spans="1:6" ht="15.6">
      <c r="A114" s="660"/>
      <c r="B114" s="674"/>
      <c r="C114" s="466"/>
      <c r="D114" s="466"/>
      <c r="E114" s="467"/>
      <c r="F114" s="468"/>
    </row>
    <row r="115" spans="1:6" ht="15.6">
      <c r="A115" s="660"/>
      <c r="B115" s="674"/>
      <c r="C115" s="466"/>
      <c r="D115" s="466"/>
      <c r="E115" s="467"/>
      <c r="F115" s="468"/>
    </row>
    <row r="116" spans="1:6" ht="15.6">
      <c r="A116" s="660"/>
      <c r="B116" s="674"/>
      <c r="C116" s="466"/>
      <c r="D116" s="466"/>
      <c r="E116" s="467"/>
      <c r="F116" s="468"/>
    </row>
    <row r="117" spans="1:6" ht="15.6">
      <c r="A117" s="660"/>
      <c r="B117" s="674"/>
      <c r="C117" s="466"/>
      <c r="D117" s="466"/>
      <c r="E117" s="467"/>
      <c r="F117" s="468"/>
    </row>
    <row r="118" spans="1:6" ht="15.6">
      <c r="A118" s="660"/>
      <c r="B118" s="674"/>
      <c r="C118" s="466"/>
      <c r="D118" s="466"/>
      <c r="E118" s="467"/>
      <c r="F118" s="468"/>
    </row>
    <row r="119" spans="1:6" ht="15.6">
      <c r="A119" s="660"/>
      <c r="B119" s="674"/>
      <c r="C119" s="466"/>
      <c r="D119" s="466"/>
      <c r="E119" s="467"/>
      <c r="F119" s="468"/>
    </row>
    <row r="120" spans="1:6" ht="15.6">
      <c r="A120" s="660"/>
      <c r="B120" s="674"/>
      <c r="C120" s="466"/>
      <c r="D120" s="466"/>
      <c r="E120" s="467"/>
      <c r="F120" s="468"/>
    </row>
    <row r="121" spans="1:6" ht="15.6">
      <c r="A121" s="660"/>
      <c r="B121" s="674"/>
      <c r="C121" s="466"/>
      <c r="D121" s="466"/>
      <c r="E121" s="467"/>
      <c r="F121" s="468"/>
    </row>
    <row r="122" spans="1:6" ht="15.6">
      <c r="A122" s="660"/>
      <c r="B122" s="674"/>
      <c r="C122" s="466"/>
      <c r="D122" s="466"/>
      <c r="E122" s="467"/>
      <c r="F122" s="468"/>
    </row>
    <row r="123" spans="1:6" ht="15.6">
      <c r="A123" s="660"/>
      <c r="B123" s="674"/>
      <c r="C123" s="466"/>
      <c r="D123" s="466"/>
      <c r="E123" s="467"/>
      <c r="F123" s="468"/>
    </row>
    <row r="124" spans="1:6" ht="15.6">
      <c r="A124" s="660"/>
      <c r="B124" s="674"/>
      <c r="C124" s="466"/>
      <c r="D124" s="466"/>
      <c r="E124" s="467"/>
      <c r="F124" s="468"/>
    </row>
    <row r="125" spans="1:6" ht="15.6">
      <c r="A125" s="661"/>
      <c r="B125" s="672"/>
      <c r="C125" s="484"/>
      <c r="D125" s="484"/>
      <c r="E125" s="485"/>
      <c r="F125" s="486"/>
    </row>
    <row r="126" spans="1:6" ht="15.6">
      <c r="A126" s="488" t="s">
        <v>5527</v>
      </c>
      <c r="B126" s="678"/>
      <c r="C126" s="481"/>
      <c r="D126" s="481"/>
      <c r="E126" s="482"/>
      <c r="F126" s="483"/>
    </row>
    <row r="127" spans="1:6" ht="15.6">
      <c r="A127" s="473" t="s">
        <v>5528</v>
      </c>
      <c r="B127" s="679"/>
      <c r="C127" s="466"/>
      <c r="D127" s="466"/>
      <c r="E127" s="472"/>
      <c r="F127" s="468"/>
    </row>
    <row r="128" spans="1:6" ht="15.6">
      <c r="A128" s="473" t="s">
        <v>5529</v>
      </c>
      <c r="B128" s="679"/>
      <c r="C128" s="465"/>
      <c r="D128" s="466"/>
      <c r="E128" s="472"/>
      <c r="F128" s="468"/>
    </row>
    <row r="129" spans="1:6" ht="15.6">
      <c r="A129" s="473" t="s">
        <v>5530</v>
      </c>
      <c r="B129" s="679">
        <v>2</v>
      </c>
      <c r="C129" s="657">
        <v>0</v>
      </c>
      <c r="D129" s="466">
        <f>C129*B129</f>
        <v>0</v>
      </c>
      <c r="E129" s="472">
        <v>21</v>
      </c>
      <c r="F129" s="468">
        <f>ROUND(((D129+D129*E129/100)+0.005),1)</f>
        <v>0</v>
      </c>
    </row>
    <row r="130" spans="1:6" ht="15.6">
      <c r="A130" s="656"/>
      <c r="B130" s="674"/>
      <c r="C130" s="466"/>
      <c r="D130" s="466"/>
      <c r="E130" s="472"/>
      <c r="F130" s="468"/>
    </row>
    <row r="131" spans="1:6" ht="15.6">
      <c r="A131" s="656"/>
      <c r="B131" s="674"/>
      <c r="C131" s="466"/>
      <c r="D131" s="466"/>
      <c r="E131" s="472"/>
      <c r="F131" s="468"/>
    </row>
    <row r="132" spans="1:6" ht="15.6">
      <c r="A132" s="656"/>
      <c r="B132" s="674"/>
      <c r="C132" s="466"/>
      <c r="D132" s="466"/>
      <c r="E132" s="472"/>
      <c r="F132" s="468"/>
    </row>
    <row r="133" spans="1:6" ht="15.6">
      <c r="A133" s="656"/>
      <c r="B133" s="674"/>
      <c r="C133" s="466"/>
      <c r="D133" s="466"/>
      <c r="E133" s="472"/>
      <c r="F133" s="468"/>
    </row>
    <row r="134" spans="1:6" ht="15.6">
      <c r="A134" s="656"/>
      <c r="B134" s="674"/>
      <c r="C134" s="466"/>
      <c r="D134" s="466"/>
      <c r="E134" s="472"/>
      <c r="F134" s="468"/>
    </row>
    <row r="135" spans="1:6" ht="15.6">
      <c r="A135" s="656"/>
      <c r="B135" s="674"/>
      <c r="C135" s="466"/>
      <c r="D135" s="466"/>
      <c r="E135" s="472"/>
      <c r="F135" s="468"/>
    </row>
    <row r="136" spans="1:6" ht="15.6">
      <c r="A136" s="656"/>
      <c r="B136" s="674"/>
      <c r="C136" s="466"/>
      <c r="D136" s="466"/>
      <c r="E136" s="472"/>
      <c r="F136" s="468"/>
    </row>
    <row r="137" spans="1:6" ht="15.6">
      <c r="A137" s="656"/>
      <c r="B137" s="674"/>
      <c r="C137" s="466"/>
      <c r="D137" s="466"/>
      <c r="E137" s="472"/>
      <c r="F137" s="468"/>
    </row>
    <row r="138" spans="1:6" ht="15.6">
      <c r="A138" s="656"/>
      <c r="B138" s="674"/>
      <c r="C138" s="466"/>
      <c r="D138" s="466"/>
      <c r="E138" s="472"/>
      <c r="F138" s="468"/>
    </row>
    <row r="139" spans="1:6" ht="15.6">
      <c r="A139" s="656"/>
      <c r="B139" s="674"/>
      <c r="C139" s="466"/>
      <c r="D139" s="466"/>
      <c r="E139" s="472"/>
      <c r="F139" s="468"/>
    </row>
    <row r="140" spans="1:6" ht="15.6">
      <c r="A140" s="656"/>
      <c r="B140" s="674"/>
      <c r="C140" s="466"/>
      <c r="D140" s="466"/>
      <c r="E140" s="472"/>
      <c r="F140" s="468"/>
    </row>
    <row r="141" spans="1:6" ht="15.6">
      <c r="A141" s="656"/>
      <c r="B141" s="674"/>
      <c r="C141" s="466"/>
      <c r="D141" s="466"/>
      <c r="E141" s="472"/>
      <c r="F141" s="468"/>
    </row>
    <row r="142" spans="1:6" ht="15.6">
      <c r="A142" s="662"/>
      <c r="B142" s="672"/>
      <c r="C142" s="484"/>
      <c r="D142" s="484"/>
      <c r="E142" s="489"/>
      <c r="F142" s="486"/>
    </row>
    <row r="143" spans="1:6" ht="15.6">
      <c r="A143" s="488" t="s">
        <v>5531</v>
      </c>
      <c r="B143" s="678"/>
      <c r="C143" s="481"/>
      <c r="D143" s="481"/>
      <c r="E143" s="490"/>
      <c r="F143" s="483"/>
    </row>
    <row r="144" spans="1:6" ht="15.6">
      <c r="A144" s="473" t="s">
        <v>5528</v>
      </c>
      <c r="B144" s="679"/>
      <c r="C144" s="466"/>
      <c r="D144" s="466"/>
      <c r="E144" s="472"/>
      <c r="F144" s="468"/>
    </row>
    <row r="145" spans="1:6" ht="15.6">
      <c r="A145" s="473" t="s">
        <v>5529</v>
      </c>
      <c r="B145" s="679"/>
      <c r="C145" s="465"/>
      <c r="D145" s="466"/>
      <c r="E145" s="472"/>
      <c r="F145" s="468"/>
    </row>
    <row r="146" spans="1:6" ht="15.6">
      <c r="A146" s="473" t="s">
        <v>5530</v>
      </c>
      <c r="B146" s="679">
        <v>1</v>
      </c>
      <c r="C146" s="657">
        <v>0</v>
      </c>
      <c r="D146" s="466">
        <f>C146*B146</f>
        <v>0</v>
      </c>
      <c r="E146" s="472">
        <v>21</v>
      </c>
      <c r="F146" s="468">
        <f>ROUND(((D146+D146*E146/100)+0.005),1)</f>
        <v>0</v>
      </c>
    </row>
    <row r="147" spans="1:6" ht="15.6">
      <c r="A147" s="656"/>
      <c r="B147" s="674"/>
      <c r="C147" s="466"/>
      <c r="D147" s="466"/>
      <c r="E147" s="472"/>
      <c r="F147" s="468"/>
    </row>
    <row r="148" spans="1:6" ht="15.6">
      <c r="A148" s="656"/>
      <c r="B148" s="674"/>
      <c r="C148" s="466"/>
      <c r="D148" s="466"/>
      <c r="E148" s="472"/>
      <c r="F148" s="468"/>
    </row>
    <row r="149" spans="1:6" ht="15.6">
      <c r="A149" s="656"/>
      <c r="B149" s="674"/>
      <c r="C149" s="466"/>
      <c r="D149" s="466"/>
      <c r="E149" s="472"/>
      <c r="F149" s="468"/>
    </row>
    <row r="150" spans="1:6" ht="15.6">
      <c r="A150" s="656"/>
      <c r="B150" s="674"/>
      <c r="C150" s="466"/>
      <c r="D150" s="466"/>
      <c r="E150" s="472"/>
      <c r="F150" s="468"/>
    </row>
    <row r="151" spans="1:6" ht="15.6">
      <c r="A151" s="656"/>
      <c r="B151" s="674"/>
      <c r="C151" s="466"/>
      <c r="D151" s="466"/>
      <c r="E151" s="472"/>
      <c r="F151" s="468"/>
    </row>
    <row r="152" spans="1:6" ht="15.6">
      <c r="A152" s="656"/>
      <c r="B152" s="674"/>
      <c r="C152" s="466"/>
      <c r="D152" s="466"/>
      <c r="E152" s="472"/>
      <c r="F152" s="468"/>
    </row>
    <row r="153" spans="1:6" ht="15.6">
      <c r="A153" s="656"/>
      <c r="B153" s="674"/>
      <c r="C153" s="466"/>
      <c r="D153" s="466"/>
      <c r="E153" s="472"/>
      <c r="F153" s="468"/>
    </row>
    <row r="154" spans="1:6" ht="15.6">
      <c r="A154" s="656"/>
      <c r="B154" s="674"/>
      <c r="C154" s="466"/>
      <c r="D154" s="466"/>
      <c r="E154" s="472"/>
      <c r="F154" s="468"/>
    </row>
    <row r="155" spans="1:6" ht="15.6">
      <c r="A155" s="656"/>
      <c r="B155" s="674"/>
      <c r="C155" s="466"/>
      <c r="D155" s="466"/>
      <c r="E155" s="472"/>
      <c r="F155" s="468"/>
    </row>
    <row r="156" spans="1:6" ht="15.6">
      <c r="A156" s="656"/>
      <c r="B156" s="674"/>
      <c r="C156" s="466"/>
      <c r="D156" s="466"/>
      <c r="E156" s="472"/>
      <c r="F156" s="468"/>
    </row>
    <row r="157" spans="1:6" ht="15.6">
      <c r="A157" s="656"/>
      <c r="B157" s="674"/>
      <c r="C157" s="466"/>
      <c r="D157" s="466"/>
      <c r="E157" s="472"/>
      <c r="F157" s="468"/>
    </row>
    <row r="158" spans="1:6" ht="15.6">
      <c r="A158" s="662"/>
      <c r="B158" s="672"/>
      <c r="C158" s="484"/>
      <c r="D158" s="484"/>
      <c r="E158" s="489"/>
      <c r="F158" s="486"/>
    </row>
    <row r="159" spans="1:6" ht="5.4" customHeight="1">
      <c r="A159" s="663"/>
      <c r="B159" s="675"/>
      <c r="C159" s="659"/>
      <c r="D159" s="481"/>
      <c r="E159" s="482"/>
      <c r="F159" s="483"/>
    </row>
    <row r="160" spans="1:6" ht="15.6">
      <c r="A160" s="476" t="s">
        <v>5532</v>
      </c>
      <c r="B160" s="679"/>
      <c r="C160" s="466"/>
      <c r="D160" s="466"/>
      <c r="E160" s="467"/>
      <c r="F160" s="468"/>
    </row>
    <row r="161" spans="1:6" ht="15.6">
      <c r="A161" s="474" t="s">
        <v>5533</v>
      </c>
      <c r="B161" s="679"/>
      <c r="C161" s="466"/>
      <c r="D161" s="466"/>
      <c r="E161" s="467"/>
      <c r="F161" s="468"/>
    </row>
    <row r="162" spans="1:6" ht="15.6">
      <c r="A162" s="474" t="s">
        <v>5534</v>
      </c>
      <c r="B162" s="679"/>
      <c r="C162" s="466"/>
      <c r="D162" s="466"/>
      <c r="E162" s="467"/>
      <c r="F162" s="468"/>
    </row>
    <row r="163" spans="1:6" ht="15.6">
      <c r="A163" s="474" t="s">
        <v>5535</v>
      </c>
      <c r="B163" s="679">
        <v>1</v>
      </c>
      <c r="C163" s="657">
        <v>0</v>
      </c>
      <c r="D163" s="466">
        <f>C163*B163</f>
        <v>0</v>
      </c>
      <c r="E163" s="472">
        <v>21</v>
      </c>
      <c r="F163" s="468">
        <f>ROUND(((D163+D163*E163/100)+0.005),1)</f>
        <v>0</v>
      </c>
    </row>
    <row r="164" spans="1:6" ht="15.6">
      <c r="A164" s="658"/>
      <c r="B164" s="674"/>
      <c r="C164" s="466"/>
      <c r="D164" s="466"/>
      <c r="E164" s="467"/>
      <c r="F164" s="468"/>
    </row>
    <row r="165" spans="1:6" ht="15.6">
      <c r="A165" s="652"/>
      <c r="B165" s="674"/>
      <c r="C165" s="466"/>
      <c r="D165" s="466"/>
      <c r="E165" s="467"/>
      <c r="F165" s="468"/>
    </row>
    <row r="166" spans="1:6" ht="15.6">
      <c r="A166" s="652"/>
      <c r="B166" s="674"/>
      <c r="C166" s="466"/>
      <c r="D166" s="466"/>
      <c r="E166" s="467"/>
      <c r="F166" s="468"/>
    </row>
    <row r="167" spans="1:6" ht="15.6">
      <c r="A167" s="652"/>
      <c r="B167" s="674"/>
      <c r="C167" s="466"/>
      <c r="D167" s="466"/>
      <c r="E167" s="467"/>
      <c r="F167" s="468"/>
    </row>
    <row r="168" spans="1:6" ht="15.6">
      <c r="A168" s="652"/>
      <c r="B168" s="674"/>
      <c r="C168" s="466"/>
      <c r="D168" s="466"/>
      <c r="E168" s="467"/>
      <c r="F168" s="468"/>
    </row>
    <row r="169" spans="1:6" ht="15.6">
      <c r="A169" s="652"/>
      <c r="B169" s="674"/>
      <c r="C169" s="466"/>
      <c r="D169" s="466"/>
      <c r="E169" s="467"/>
      <c r="F169" s="468"/>
    </row>
    <row r="170" spans="1:6" ht="15.6">
      <c r="A170" s="652"/>
      <c r="B170" s="674"/>
      <c r="C170" s="466"/>
      <c r="D170" s="466"/>
      <c r="E170" s="467"/>
      <c r="F170" s="468"/>
    </row>
    <row r="171" spans="1:6" ht="15.6">
      <c r="A171" s="652"/>
      <c r="B171" s="674"/>
      <c r="C171" s="466"/>
      <c r="D171" s="466"/>
      <c r="E171" s="467"/>
      <c r="F171" s="468"/>
    </row>
    <row r="172" spans="1:6" ht="15.6">
      <c r="A172" s="652"/>
      <c r="B172" s="674"/>
      <c r="C172" s="466"/>
      <c r="D172" s="466"/>
      <c r="E172" s="467"/>
      <c r="F172" s="468"/>
    </row>
    <row r="173" spans="1:6" ht="15.6">
      <c r="A173" s="652"/>
      <c r="B173" s="674"/>
      <c r="C173" s="466"/>
      <c r="D173" s="466"/>
      <c r="E173" s="467"/>
      <c r="F173" s="468"/>
    </row>
    <row r="174" spans="1:6" ht="15.6">
      <c r="A174" s="652"/>
      <c r="B174" s="674"/>
      <c r="C174" s="466"/>
      <c r="D174" s="466"/>
      <c r="E174" s="467"/>
      <c r="F174" s="468"/>
    </row>
    <row r="175" spans="1:6" ht="15.6">
      <c r="A175" s="652"/>
      <c r="B175" s="674"/>
      <c r="C175" s="466"/>
      <c r="D175" s="466"/>
      <c r="E175" s="467"/>
      <c r="F175" s="468"/>
    </row>
    <row r="176" spans="1:6" ht="15.6">
      <c r="A176" s="652"/>
      <c r="B176" s="674"/>
      <c r="C176" s="466"/>
      <c r="D176" s="466"/>
      <c r="E176" s="467"/>
      <c r="F176" s="468"/>
    </row>
    <row r="177" spans="1:6" ht="15.6">
      <c r="A177" s="652"/>
      <c r="B177" s="674"/>
      <c r="C177" s="466"/>
      <c r="D177" s="466"/>
      <c r="E177" s="467"/>
      <c r="F177" s="468"/>
    </row>
    <row r="178" spans="1:6" ht="15.6">
      <c r="A178" s="654"/>
      <c r="B178" s="672"/>
      <c r="C178" s="484"/>
      <c r="D178" s="484"/>
      <c r="E178" s="485"/>
      <c r="F178" s="486"/>
    </row>
    <row r="179" spans="1:6" ht="15.6">
      <c r="A179" s="664"/>
      <c r="B179" s="673"/>
      <c r="C179" s="481"/>
      <c r="D179" s="481"/>
      <c r="E179" s="490"/>
      <c r="F179" s="483"/>
    </row>
    <row r="180" spans="1:6" ht="15.6">
      <c r="A180" s="476" t="s">
        <v>5536</v>
      </c>
      <c r="B180" s="679"/>
      <c r="C180" s="466"/>
      <c r="D180" s="466"/>
      <c r="E180" s="472"/>
      <c r="F180" s="468"/>
    </row>
    <row r="181" spans="1:6" ht="15.6">
      <c r="A181" s="473" t="s">
        <v>5528</v>
      </c>
      <c r="B181" s="679"/>
      <c r="C181" s="466"/>
      <c r="D181" s="466"/>
      <c r="E181" s="472"/>
      <c r="F181" s="468"/>
    </row>
    <row r="182" spans="1:6" ht="15.6">
      <c r="A182" s="473" t="s">
        <v>5529</v>
      </c>
      <c r="B182" s="679"/>
      <c r="C182" s="465"/>
      <c r="D182" s="466"/>
      <c r="E182" s="472"/>
      <c r="F182" s="468"/>
    </row>
    <row r="183" spans="1:6" ht="15.6">
      <c r="A183" s="473" t="s">
        <v>5530</v>
      </c>
      <c r="B183" s="679">
        <v>1</v>
      </c>
      <c r="C183" s="657">
        <v>0</v>
      </c>
      <c r="D183" s="466">
        <f>C183*B183</f>
        <v>0</v>
      </c>
      <c r="E183" s="472">
        <v>21</v>
      </c>
      <c r="F183" s="468">
        <f>ROUND(((D183+D183*E183/100)+0.005),1)</f>
        <v>0</v>
      </c>
    </row>
    <row r="184" spans="1:6" ht="15.6">
      <c r="A184" s="656"/>
      <c r="B184" s="674"/>
      <c r="C184" s="466"/>
      <c r="D184" s="466"/>
      <c r="E184" s="472"/>
      <c r="F184" s="468"/>
    </row>
    <row r="185" spans="1:6" ht="15.6">
      <c r="A185" s="656"/>
      <c r="B185" s="674"/>
      <c r="C185" s="466"/>
      <c r="D185" s="466"/>
      <c r="E185" s="472"/>
      <c r="F185" s="468"/>
    </row>
    <row r="186" spans="1:6" ht="15.6">
      <c r="A186" s="656"/>
      <c r="B186" s="674"/>
      <c r="C186" s="466"/>
      <c r="D186" s="466"/>
      <c r="E186" s="472"/>
      <c r="F186" s="468"/>
    </row>
    <row r="187" spans="1:6" ht="15.6">
      <c r="A187" s="656"/>
      <c r="B187" s="674"/>
      <c r="C187" s="466"/>
      <c r="D187" s="466"/>
      <c r="E187" s="472"/>
      <c r="F187" s="468"/>
    </row>
    <row r="188" spans="1:6" ht="15.6">
      <c r="A188" s="656"/>
      <c r="B188" s="674"/>
      <c r="C188" s="466"/>
      <c r="D188" s="466"/>
      <c r="E188" s="472"/>
      <c r="F188" s="468"/>
    </row>
    <row r="189" spans="1:6" ht="15.6">
      <c r="A189" s="656"/>
      <c r="B189" s="674"/>
      <c r="C189" s="466"/>
      <c r="D189" s="466"/>
      <c r="E189" s="472"/>
      <c r="F189" s="468"/>
    </row>
    <row r="190" spans="1:6" ht="15.6">
      <c r="A190" s="656"/>
      <c r="B190" s="674"/>
      <c r="C190" s="466"/>
      <c r="D190" s="466"/>
      <c r="E190" s="472"/>
      <c r="F190" s="468"/>
    </row>
    <row r="191" spans="1:6" ht="15.6">
      <c r="A191" s="656"/>
      <c r="B191" s="674"/>
      <c r="C191" s="466"/>
      <c r="D191" s="466"/>
      <c r="E191" s="472"/>
      <c r="F191" s="468"/>
    </row>
    <row r="192" spans="1:6" ht="15.6">
      <c r="A192" s="656"/>
      <c r="B192" s="674"/>
      <c r="C192" s="466"/>
      <c r="D192" s="466"/>
      <c r="E192" s="472"/>
      <c r="F192" s="468"/>
    </row>
    <row r="193" spans="1:6" ht="15.6">
      <c r="A193" s="656"/>
      <c r="B193" s="674"/>
      <c r="C193" s="466"/>
      <c r="D193" s="466"/>
      <c r="E193" s="472"/>
      <c r="F193" s="468"/>
    </row>
    <row r="194" spans="1:6" ht="15.6">
      <c r="A194" s="656"/>
      <c r="B194" s="674"/>
      <c r="C194" s="466"/>
      <c r="D194" s="466"/>
      <c r="E194" s="472"/>
      <c r="F194" s="468"/>
    </row>
    <row r="195" spans="1:6" ht="15.6">
      <c r="A195" s="662"/>
      <c r="B195" s="672"/>
      <c r="C195" s="484"/>
      <c r="D195" s="484"/>
      <c r="E195" s="489"/>
      <c r="F195" s="486"/>
    </row>
    <row r="196" spans="1:6" ht="15.6">
      <c r="A196" s="665"/>
      <c r="B196" s="673"/>
      <c r="C196" s="481"/>
      <c r="D196" s="481"/>
      <c r="E196" s="490"/>
      <c r="F196" s="483"/>
    </row>
    <row r="197" spans="1:6" ht="15.6">
      <c r="A197" s="476" t="s">
        <v>5537</v>
      </c>
      <c r="B197" s="679"/>
      <c r="C197" s="466"/>
      <c r="D197" s="466"/>
      <c r="E197" s="472"/>
      <c r="F197" s="468"/>
    </row>
    <row r="198" spans="1:6" ht="15.6">
      <c r="A198" s="473" t="s">
        <v>5538</v>
      </c>
      <c r="B198" s="679"/>
      <c r="C198" s="466"/>
      <c r="D198" s="466"/>
      <c r="E198" s="472"/>
      <c r="F198" s="468"/>
    </row>
    <row r="199" spans="1:6" ht="15.6">
      <c r="A199" s="473" t="s">
        <v>5539</v>
      </c>
      <c r="B199" s="679"/>
      <c r="C199" s="466"/>
      <c r="D199" s="466"/>
      <c r="E199" s="472"/>
      <c r="F199" s="468"/>
    </row>
    <row r="200" spans="1:6" ht="15.6">
      <c r="A200" s="473" t="s">
        <v>5540</v>
      </c>
      <c r="B200" s="679">
        <v>13</v>
      </c>
      <c r="C200" s="657">
        <v>0</v>
      </c>
      <c r="D200" s="466">
        <f>C200*B200</f>
        <v>0</v>
      </c>
      <c r="E200" s="472">
        <v>21</v>
      </c>
      <c r="F200" s="468">
        <f>ROUND(((D200+D200*E200/100)+0.005),1)</f>
        <v>0</v>
      </c>
    </row>
    <row r="201" spans="1:6" ht="15.6">
      <c r="A201" s="656"/>
      <c r="B201" s="674"/>
      <c r="C201" s="466"/>
      <c r="D201" s="466"/>
      <c r="E201" s="472"/>
      <c r="F201" s="468"/>
    </row>
    <row r="202" spans="1:6" ht="15.6">
      <c r="A202" s="656"/>
      <c r="B202" s="674"/>
      <c r="C202" s="466"/>
      <c r="D202" s="466"/>
      <c r="E202" s="472"/>
      <c r="F202" s="468"/>
    </row>
    <row r="203" spans="1:6" ht="15.6">
      <c r="A203" s="656"/>
      <c r="B203" s="674"/>
      <c r="C203" s="466"/>
      <c r="D203" s="466"/>
      <c r="E203" s="472"/>
      <c r="F203" s="468"/>
    </row>
    <row r="204" spans="1:6" ht="15.6">
      <c r="A204" s="666"/>
      <c r="B204" s="674"/>
      <c r="C204" s="667"/>
      <c r="D204" s="466"/>
      <c r="E204" s="472"/>
      <c r="F204" s="468"/>
    </row>
    <row r="205" spans="1:6" ht="15.6">
      <c r="A205" s="656"/>
      <c r="B205" s="674"/>
      <c r="C205" s="466"/>
      <c r="D205" s="466"/>
      <c r="E205" s="472"/>
      <c r="F205" s="468"/>
    </row>
    <row r="206" spans="1:6" ht="15.6">
      <c r="A206" s="656"/>
      <c r="B206" s="674"/>
      <c r="C206" s="466"/>
      <c r="D206" s="466"/>
      <c r="E206" s="472"/>
      <c r="F206" s="468"/>
    </row>
    <row r="207" spans="1:6" ht="15.6">
      <c r="A207" s="656"/>
      <c r="B207" s="674"/>
      <c r="C207" s="466"/>
      <c r="D207" s="466"/>
      <c r="E207" s="472"/>
      <c r="F207" s="468"/>
    </row>
    <row r="208" spans="1:6" ht="15.6">
      <c r="A208" s="656"/>
      <c r="B208" s="674"/>
      <c r="C208" s="466"/>
      <c r="D208" s="466"/>
      <c r="E208" s="472"/>
      <c r="F208" s="468"/>
    </row>
    <row r="209" spans="1:6" ht="15.6">
      <c r="A209" s="656"/>
      <c r="B209" s="674"/>
      <c r="C209" s="466"/>
      <c r="D209" s="466"/>
      <c r="E209" s="472"/>
      <c r="F209" s="468"/>
    </row>
    <row r="210" spans="1:6" ht="15.6">
      <c r="A210" s="656"/>
      <c r="B210" s="674"/>
      <c r="C210" s="466"/>
      <c r="D210" s="466"/>
      <c r="E210" s="472"/>
      <c r="F210" s="468"/>
    </row>
    <row r="211" spans="1:6" ht="15.6">
      <c r="A211" s="656"/>
      <c r="B211" s="674"/>
      <c r="C211" s="466"/>
      <c r="D211" s="466"/>
      <c r="E211" s="472"/>
      <c r="F211" s="468"/>
    </row>
    <row r="212" spans="1:6" ht="15.6">
      <c r="A212" s="656"/>
      <c r="B212" s="674"/>
      <c r="C212" s="466"/>
      <c r="D212" s="466"/>
      <c r="E212" s="472"/>
      <c r="F212" s="468"/>
    </row>
    <row r="213" spans="1:6" ht="15.6">
      <c r="A213" s="656"/>
      <c r="B213" s="674"/>
      <c r="C213" s="466"/>
      <c r="D213" s="466"/>
      <c r="E213" s="472"/>
      <c r="F213" s="468"/>
    </row>
    <row r="214" spans="1:6" ht="15.6">
      <c r="A214" s="662"/>
      <c r="B214" s="672"/>
      <c r="C214" s="484"/>
      <c r="D214" s="484"/>
      <c r="E214" s="489"/>
      <c r="F214" s="486"/>
    </row>
    <row r="215" spans="1:6" ht="15.6">
      <c r="A215" s="665"/>
      <c r="B215" s="673"/>
      <c r="C215" s="481"/>
      <c r="D215" s="481"/>
      <c r="E215" s="490"/>
      <c r="F215" s="483"/>
    </row>
    <row r="216" spans="1:6" ht="15.6">
      <c r="A216" s="656"/>
      <c r="B216" s="674"/>
      <c r="C216" s="466"/>
      <c r="D216" s="466"/>
      <c r="E216" s="472"/>
      <c r="F216" s="468"/>
    </row>
    <row r="217" spans="1:6" ht="15.6">
      <c r="A217" s="476" t="s">
        <v>5541</v>
      </c>
      <c r="B217" s="679"/>
      <c r="C217" s="466"/>
      <c r="D217" s="466"/>
      <c r="E217" s="467"/>
      <c r="F217" s="468"/>
    </row>
    <row r="218" spans="1:6" ht="15.6">
      <c r="A218" s="473" t="s">
        <v>5542</v>
      </c>
      <c r="B218" s="679">
        <v>26</v>
      </c>
      <c r="C218" s="657">
        <v>0</v>
      </c>
      <c r="D218" s="466">
        <f t="shared" ref="D218:D224" si="0">C218*B218</f>
        <v>0</v>
      </c>
      <c r="E218" s="472">
        <v>21</v>
      </c>
      <c r="F218" s="468">
        <f t="shared" ref="F218:F224" si="1">ROUND(((D218+D218*E218/100)+0.005),1)</f>
        <v>0</v>
      </c>
    </row>
    <row r="219" spans="1:6" ht="15.6">
      <c r="A219" s="473" t="s">
        <v>5543</v>
      </c>
      <c r="B219" s="679">
        <v>24</v>
      </c>
      <c r="C219" s="657">
        <v>0</v>
      </c>
      <c r="D219" s="466">
        <f t="shared" si="0"/>
        <v>0</v>
      </c>
      <c r="E219" s="472">
        <v>21</v>
      </c>
      <c r="F219" s="468">
        <f t="shared" si="1"/>
        <v>0</v>
      </c>
    </row>
    <row r="220" spans="1:6" ht="15.6">
      <c r="A220" s="473" t="s">
        <v>5544</v>
      </c>
      <c r="B220" s="679">
        <v>2</v>
      </c>
      <c r="C220" s="657">
        <v>0</v>
      </c>
      <c r="D220" s="466">
        <f t="shared" si="0"/>
        <v>0</v>
      </c>
      <c r="E220" s="472">
        <v>21</v>
      </c>
      <c r="F220" s="468">
        <f t="shared" si="1"/>
        <v>0</v>
      </c>
    </row>
    <row r="221" spans="1:6" ht="15.6">
      <c r="A221" s="473" t="s">
        <v>5545</v>
      </c>
      <c r="B221" s="679">
        <v>12</v>
      </c>
      <c r="C221" s="657">
        <v>0</v>
      </c>
      <c r="D221" s="466">
        <f t="shared" si="0"/>
        <v>0</v>
      </c>
      <c r="E221" s="472">
        <v>21</v>
      </c>
      <c r="F221" s="468">
        <f t="shared" si="1"/>
        <v>0</v>
      </c>
    </row>
    <row r="222" spans="1:6" ht="15.6">
      <c r="A222" s="473" t="s">
        <v>5546</v>
      </c>
      <c r="B222" s="679">
        <v>2</v>
      </c>
      <c r="C222" s="657">
        <v>0</v>
      </c>
      <c r="D222" s="466">
        <f t="shared" si="0"/>
        <v>0</v>
      </c>
      <c r="E222" s="472">
        <v>21</v>
      </c>
      <c r="F222" s="468">
        <f t="shared" si="1"/>
        <v>0</v>
      </c>
    </row>
    <row r="223" spans="1:6" ht="15.6">
      <c r="A223" s="473" t="s">
        <v>5547</v>
      </c>
      <c r="B223" s="679">
        <v>1</v>
      </c>
      <c r="C223" s="657">
        <v>0</v>
      </c>
      <c r="D223" s="466">
        <f t="shared" si="0"/>
        <v>0</v>
      </c>
      <c r="E223" s="472">
        <v>21</v>
      </c>
      <c r="F223" s="468">
        <f t="shared" si="1"/>
        <v>0</v>
      </c>
    </row>
    <row r="224" spans="1:6" ht="15.6">
      <c r="A224" s="473" t="s">
        <v>5548</v>
      </c>
      <c r="B224" s="679">
        <v>1</v>
      </c>
      <c r="C224" s="657">
        <v>0</v>
      </c>
      <c r="D224" s="466">
        <f t="shared" si="0"/>
        <v>0</v>
      </c>
      <c r="E224" s="472">
        <v>21</v>
      </c>
      <c r="F224" s="468">
        <f t="shared" si="1"/>
        <v>0</v>
      </c>
    </row>
    <row r="225" spans="1:6" ht="15.6">
      <c r="A225" s="473"/>
      <c r="B225" s="679"/>
      <c r="C225" s="466"/>
      <c r="D225" s="466"/>
      <c r="E225" s="467"/>
      <c r="F225" s="468"/>
    </row>
    <row r="226" spans="1:6" ht="15.6">
      <c r="A226" s="475"/>
      <c r="B226" s="679"/>
      <c r="C226" s="466"/>
      <c r="D226" s="466"/>
      <c r="E226" s="467"/>
      <c r="F226" s="468"/>
    </row>
    <row r="227" spans="1:6" ht="15.6">
      <c r="A227" s="475" t="s">
        <v>5549</v>
      </c>
      <c r="B227" s="679"/>
      <c r="C227" s="466"/>
      <c r="D227" s="478">
        <f>SUM(D3:D226)</f>
        <v>0</v>
      </c>
      <c r="E227" s="472">
        <v>21</v>
      </c>
      <c r="F227" s="479">
        <f>SUM(F3:F226)</f>
        <v>0</v>
      </c>
    </row>
    <row r="228" spans="1:6" ht="15.6">
      <c r="A228" s="475"/>
      <c r="B228" s="679"/>
      <c r="C228" s="466"/>
      <c r="D228" s="466"/>
      <c r="E228" s="467"/>
      <c r="F228" s="468"/>
    </row>
    <row r="229" spans="1:6" ht="15.6">
      <c r="A229" s="476" t="s">
        <v>5550</v>
      </c>
      <c r="B229" s="679"/>
      <c r="C229" s="466"/>
      <c r="D229" s="466"/>
      <c r="E229" s="467"/>
      <c r="F229" s="468"/>
    </row>
    <row r="230" spans="1:6" ht="15.6">
      <c r="A230" s="473" t="s">
        <v>5551</v>
      </c>
      <c r="B230" s="679">
        <v>30</v>
      </c>
      <c r="C230" s="668">
        <v>0</v>
      </c>
      <c r="D230" s="466">
        <f>C230*B230</f>
        <v>0</v>
      </c>
      <c r="E230" s="472">
        <v>21</v>
      </c>
      <c r="F230" s="468">
        <f>ROUND(((D230+D230*E230/100)+0.005),1)</f>
        <v>0</v>
      </c>
    </row>
    <row r="231" spans="1:6" ht="15.6">
      <c r="A231" s="473" t="s">
        <v>5552</v>
      </c>
      <c r="B231" s="679">
        <v>48</v>
      </c>
      <c r="C231" s="668">
        <v>0</v>
      </c>
      <c r="D231" s="466">
        <f>C231*B231</f>
        <v>0</v>
      </c>
      <c r="E231" s="472">
        <v>21</v>
      </c>
      <c r="F231" s="468">
        <f>ROUND(((D231+D231*E231/100)+0.005),1)</f>
        <v>0</v>
      </c>
    </row>
    <row r="232" spans="1:6" ht="15.6">
      <c r="A232" s="473" t="s">
        <v>5553</v>
      </c>
      <c r="B232" s="679">
        <v>36</v>
      </c>
      <c r="C232" s="668">
        <v>0</v>
      </c>
      <c r="D232" s="466">
        <f>C232*B232</f>
        <v>0</v>
      </c>
      <c r="E232" s="472">
        <v>21</v>
      </c>
      <c r="F232" s="468">
        <f>ROUND(((D232+D232*E232/100)+0.005),1)</f>
        <v>0</v>
      </c>
    </row>
    <row r="233" spans="1:6" ht="15.6">
      <c r="A233" s="473" t="s">
        <v>5554</v>
      </c>
      <c r="B233" s="679">
        <v>1</v>
      </c>
      <c r="C233" s="668">
        <v>0</v>
      </c>
      <c r="D233" s="466">
        <f>C233*B233</f>
        <v>0</v>
      </c>
      <c r="E233" s="472">
        <v>21</v>
      </c>
      <c r="F233" s="468">
        <f>ROUND(((D233+D233*E233/100)+0.005),1)</f>
        <v>0</v>
      </c>
    </row>
    <row r="234" spans="1:6" ht="15.6">
      <c r="A234" s="477"/>
      <c r="B234" s="679"/>
      <c r="C234" s="466"/>
      <c r="D234" s="466"/>
      <c r="E234" s="467"/>
      <c r="F234" s="468"/>
    </row>
    <row r="235" spans="1:6" ht="15.6">
      <c r="A235" s="497" t="s">
        <v>5555</v>
      </c>
      <c r="B235" s="677"/>
      <c r="C235" s="484"/>
      <c r="D235" s="498">
        <f>SUM(D227:D234)</f>
        <v>0</v>
      </c>
      <c r="E235" s="489">
        <v>21</v>
      </c>
      <c r="F235" s="499">
        <f>SUM(F227:F234)</f>
        <v>0</v>
      </c>
    </row>
    <row r="236" spans="1:6" ht="15.6">
      <c r="A236" s="669"/>
      <c r="B236" s="674"/>
      <c r="C236" s="466"/>
      <c r="D236" s="466"/>
      <c r="E236" s="467"/>
      <c r="F236" s="466"/>
    </row>
  </sheetData>
  <sheetProtection algorithmName="SHA-512" hashValue="UPjsF1Xd4HQ7kiSt63ds9yJW4VfU/SNm9vqnxV+s4iHR4M67gsdg9qOz+zp977taenM0q5Y2S/e15+XHnnsupQ==" saltValue="iveRYq9fL+KCTPUQ4zHjkA==" spinCount="100000" sheet="1" objects="1" scenarios="1" formatCells="0" formatColumns="0" formatRows="0"/>
  <pageMargins left="0.7" right="0.7" top="0.78740157499999996" bottom="0.78740157499999996" header="0.3" footer="0.3"/>
  <pageSetup paperSize="9" scale="8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33"/>
  <sheetViews>
    <sheetView topLeftCell="A22" workbookViewId="0">
      <selection activeCell="A125" sqref="A125"/>
    </sheetView>
  </sheetViews>
  <sheetFormatPr defaultColWidth="10" defaultRowHeight="11.4"/>
  <cols>
    <col min="1" max="1" width="50.7109375" style="325" customWidth="1"/>
    <col min="2" max="2" width="8.7109375" style="326" customWidth="1"/>
    <col min="3" max="3" width="8.7109375" style="327" customWidth="1"/>
    <col min="4" max="4" width="12.140625" style="506" customWidth="1"/>
    <col min="5" max="5" width="14.42578125" style="506" customWidth="1"/>
    <col min="6" max="6" width="14.85546875" style="328" customWidth="1"/>
    <col min="7" max="256" width="10" style="577"/>
    <col min="257" max="257" width="50.7109375" style="577" customWidth="1"/>
    <col min="258" max="259" width="8.7109375" style="577" customWidth="1"/>
    <col min="260" max="260" width="12.140625" style="577" customWidth="1"/>
    <col min="261" max="261" width="14.42578125" style="577" customWidth="1"/>
    <col min="262" max="262" width="14.85546875" style="577" customWidth="1"/>
    <col min="263" max="512" width="10" style="577"/>
    <col min="513" max="513" width="50.7109375" style="577" customWidth="1"/>
    <col min="514" max="515" width="8.7109375" style="577" customWidth="1"/>
    <col min="516" max="516" width="12.140625" style="577" customWidth="1"/>
    <col min="517" max="517" width="14.42578125" style="577" customWidth="1"/>
    <col min="518" max="518" width="14.85546875" style="577" customWidth="1"/>
    <col min="519" max="768" width="10" style="577"/>
    <col min="769" max="769" width="50.7109375" style="577" customWidth="1"/>
    <col min="770" max="771" width="8.7109375" style="577" customWidth="1"/>
    <col min="772" max="772" width="12.140625" style="577" customWidth="1"/>
    <col min="773" max="773" width="14.42578125" style="577" customWidth="1"/>
    <col min="774" max="774" width="14.85546875" style="577" customWidth="1"/>
    <col min="775" max="1024" width="10" style="577"/>
    <col min="1025" max="1025" width="50.7109375" style="577" customWidth="1"/>
    <col min="1026" max="1027" width="8.7109375" style="577" customWidth="1"/>
    <col min="1028" max="1028" width="12.140625" style="577" customWidth="1"/>
    <col min="1029" max="1029" width="14.42578125" style="577" customWidth="1"/>
    <col min="1030" max="1030" width="14.85546875" style="577" customWidth="1"/>
    <col min="1031" max="1280" width="10" style="577"/>
    <col min="1281" max="1281" width="50.7109375" style="577" customWidth="1"/>
    <col min="1282" max="1283" width="8.7109375" style="577" customWidth="1"/>
    <col min="1284" max="1284" width="12.140625" style="577" customWidth="1"/>
    <col min="1285" max="1285" width="14.42578125" style="577" customWidth="1"/>
    <col min="1286" max="1286" width="14.85546875" style="577" customWidth="1"/>
    <col min="1287" max="1536" width="10" style="577"/>
    <col min="1537" max="1537" width="50.7109375" style="577" customWidth="1"/>
    <col min="1538" max="1539" width="8.7109375" style="577" customWidth="1"/>
    <col min="1540" max="1540" width="12.140625" style="577" customWidth="1"/>
    <col min="1541" max="1541" width="14.42578125" style="577" customWidth="1"/>
    <col min="1542" max="1542" width="14.85546875" style="577" customWidth="1"/>
    <col min="1543" max="1792" width="10" style="577"/>
    <col min="1793" max="1793" width="50.7109375" style="577" customWidth="1"/>
    <col min="1794" max="1795" width="8.7109375" style="577" customWidth="1"/>
    <col min="1796" max="1796" width="12.140625" style="577" customWidth="1"/>
    <col min="1797" max="1797" width="14.42578125" style="577" customWidth="1"/>
    <col min="1798" max="1798" width="14.85546875" style="577" customWidth="1"/>
    <col min="1799" max="2048" width="10" style="577"/>
    <col min="2049" max="2049" width="50.7109375" style="577" customWidth="1"/>
    <col min="2050" max="2051" width="8.7109375" style="577" customWidth="1"/>
    <col min="2052" max="2052" width="12.140625" style="577" customWidth="1"/>
    <col min="2053" max="2053" width="14.42578125" style="577" customWidth="1"/>
    <col min="2054" max="2054" width="14.85546875" style="577" customWidth="1"/>
    <col min="2055" max="2304" width="10" style="577"/>
    <col min="2305" max="2305" width="50.7109375" style="577" customWidth="1"/>
    <col min="2306" max="2307" width="8.7109375" style="577" customWidth="1"/>
    <col min="2308" max="2308" width="12.140625" style="577" customWidth="1"/>
    <col min="2309" max="2309" width="14.42578125" style="577" customWidth="1"/>
    <col min="2310" max="2310" width="14.85546875" style="577" customWidth="1"/>
    <col min="2311" max="2560" width="10" style="577"/>
    <col min="2561" max="2561" width="50.7109375" style="577" customWidth="1"/>
    <col min="2562" max="2563" width="8.7109375" style="577" customWidth="1"/>
    <col min="2564" max="2564" width="12.140625" style="577" customWidth="1"/>
    <col min="2565" max="2565" width="14.42578125" style="577" customWidth="1"/>
    <col min="2566" max="2566" width="14.85546875" style="577" customWidth="1"/>
    <col min="2567" max="2816" width="10" style="577"/>
    <col min="2817" max="2817" width="50.7109375" style="577" customWidth="1"/>
    <col min="2818" max="2819" width="8.7109375" style="577" customWidth="1"/>
    <col min="2820" max="2820" width="12.140625" style="577" customWidth="1"/>
    <col min="2821" max="2821" width="14.42578125" style="577" customWidth="1"/>
    <col min="2822" max="2822" width="14.85546875" style="577" customWidth="1"/>
    <col min="2823" max="3072" width="10" style="577"/>
    <col min="3073" max="3073" width="50.7109375" style="577" customWidth="1"/>
    <col min="3074" max="3075" width="8.7109375" style="577" customWidth="1"/>
    <col min="3076" max="3076" width="12.140625" style="577" customWidth="1"/>
    <col min="3077" max="3077" width="14.42578125" style="577" customWidth="1"/>
    <col min="3078" max="3078" width="14.85546875" style="577" customWidth="1"/>
    <col min="3079" max="3328" width="10" style="577"/>
    <col min="3329" max="3329" width="50.7109375" style="577" customWidth="1"/>
    <col min="3330" max="3331" width="8.7109375" style="577" customWidth="1"/>
    <col min="3332" max="3332" width="12.140625" style="577" customWidth="1"/>
    <col min="3333" max="3333" width="14.42578125" style="577" customWidth="1"/>
    <col min="3334" max="3334" width="14.85546875" style="577" customWidth="1"/>
    <col min="3335" max="3584" width="10" style="577"/>
    <col min="3585" max="3585" width="50.7109375" style="577" customWidth="1"/>
    <col min="3586" max="3587" width="8.7109375" style="577" customWidth="1"/>
    <col min="3588" max="3588" width="12.140625" style="577" customWidth="1"/>
    <col min="3589" max="3589" width="14.42578125" style="577" customWidth="1"/>
    <col min="3590" max="3590" width="14.85546875" style="577" customWidth="1"/>
    <col min="3591" max="3840" width="10" style="577"/>
    <col min="3841" max="3841" width="50.7109375" style="577" customWidth="1"/>
    <col min="3842" max="3843" width="8.7109375" style="577" customWidth="1"/>
    <col min="3844" max="3844" width="12.140625" style="577" customWidth="1"/>
    <col min="3845" max="3845" width="14.42578125" style="577" customWidth="1"/>
    <col min="3846" max="3846" width="14.85546875" style="577" customWidth="1"/>
    <col min="3847" max="4096" width="10" style="577"/>
    <col min="4097" max="4097" width="50.7109375" style="577" customWidth="1"/>
    <col min="4098" max="4099" width="8.7109375" style="577" customWidth="1"/>
    <col min="4100" max="4100" width="12.140625" style="577" customWidth="1"/>
    <col min="4101" max="4101" width="14.42578125" style="577" customWidth="1"/>
    <col min="4102" max="4102" width="14.85546875" style="577" customWidth="1"/>
    <col min="4103" max="4352" width="10" style="577"/>
    <col min="4353" max="4353" width="50.7109375" style="577" customWidth="1"/>
    <col min="4354" max="4355" width="8.7109375" style="577" customWidth="1"/>
    <col min="4356" max="4356" width="12.140625" style="577" customWidth="1"/>
    <col min="4357" max="4357" width="14.42578125" style="577" customWidth="1"/>
    <col min="4358" max="4358" width="14.85546875" style="577" customWidth="1"/>
    <col min="4359" max="4608" width="10" style="577"/>
    <col min="4609" max="4609" width="50.7109375" style="577" customWidth="1"/>
    <col min="4610" max="4611" width="8.7109375" style="577" customWidth="1"/>
    <col min="4612" max="4612" width="12.140625" style="577" customWidth="1"/>
    <col min="4613" max="4613" width="14.42578125" style="577" customWidth="1"/>
    <col min="4614" max="4614" width="14.85546875" style="577" customWidth="1"/>
    <col min="4615" max="4864" width="10" style="577"/>
    <col min="4865" max="4865" width="50.7109375" style="577" customWidth="1"/>
    <col min="4866" max="4867" width="8.7109375" style="577" customWidth="1"/>
    <col min="4868" max="4868" width="12.140625" style="577" customWidth="1"/>
    <col min="4869" max="4869" width="14.42578125" style="577" customWidth="1"/>
    <col min="4870" max="4870" width="14.85546875" style="577" customWidth="1"/>
    <col min="4871" max="5120" width="10" style="577"/>
    <col min="5121" max="5121" width="50.7109375" style="577" customWidth="1"/>
    <col min="5122" max="5123" width="8.7109375" style="577" customWidth="1"/>
    <col min="5124" max="5124" width="12.140625" style="577" customWidth="1"/>
    <col min="5125" max="5125" width="14.42578125" style="577" customWidth="1"/>
    <col min="5126" max="5126" width="14.85546875" style="577" customWidth="1"/>
    <col min="5127" max="5376" width="10" style="577"/>
    <col min="5377" max="5377" width="50.7109375" style="577" customWidth="1"/>
    <col min="5378" max="5379" width="8.7109375" style="577" customWidth="1"/>
    <col min="5380" max="5380" width="12.140625" style="577" customWidth="1"/>
    <col min="5381" max="5381" width="14.42578125" style="577" customWidth="1"/>
    <col min="5382" max="5382" width="14.85546875" style="577" customWidth="1"/>
    <col min="5383" max="5632" width="10" style="577"/>
    <col min="5633" max="5633" width="50.7109375" style="577" customWidth="1"/>
    <col min="5634" max="5635" width="8.7109375" style="577" customWidth="1"/>
    <col min="5636" max="5636" width="12.140625" style="577" customWidth="1"/>
    <col min="5637" max="5637" width="14.42578125" style="577" customWidth="1"/>
    <col min="5638" max="5638" width="14.85546875" style="577" customWidth="1"/>
    <col min="5639" max="5888" width="10" style="577"/>
    <col min="5889" max="5889" width="50.7109375" style="577" customWidth="1"/>
    <col min="5890" max="5891" width="8.7109375" style="577" customWidth="1"/>
    <col min="5892" max="5892" width="12.140625" style="577" customWidth="1"/>
    <col min="5893" max="5893" width="14.42578125" style="577" customWidth="1"/>
    <col min="5894" max="5894" width="14.85546875" style="577" customWidth="1"/>
    <col min="5895" max="6144" width="10" style="577"/>
    <col min="6145" max="6145" width="50.7109375" style="577" customWidth="1"/>
    <col min="6146" max="6147" width="8.7109375" style="577" customWidth="1"/>
    <col min="6148" max="6148" width="12.140625" style="577" customWidth="1"/>
    <col min="6149" max="6149" width="14.42578125" style="577" customWidth="1"/>
    <col min="6150" max="6150" width="14.85546875" style="577" customWidth="1"/>
    <col min="6151" max="6400" width="10" style="577"/>
    <col min="6401" max="6401" width="50.7109375" style="577" customWidth="1"/>
    <col min="6402" max="6403" width="8.7109375" style="577" customWidth="1"/>
    <col min="6404" max="6404" width="12.140625" style="577" customWidth="1"/>
    <col min="6405" max="6405" width="14.42578125" style="577" customWidth="1"/>
    <col min="6406" max="6406" width="14.85546875" style="577" customWidth="1"/>
    <col min="6407" max="6656" width="10" style="577"/>
    <col min="6657" max="6657" width="50.7109375" style="577" customWidth="1"/>
    <col min="6658" max="6659" width="8.7109375" style="577" customWidth="1"/>
    <col min="6660" max="6660" width="12.140625" style="577" customWidth="1"/>
    <col min="6661" max="6661" width="14.42578125" style="577" customWidth="1"/>
    <col min="6662" max="6662" width="14.85546875" style="577" customWidth="1"/>
    <col min="6663" max="6912" width="10" style="577"/>
    <col min="6913" max="6913" width="50.7109375" style="577" customWidth="1"/>
    <col min="6914" max="6915" width="8.7109375" style="577" customWidth="1"/>
    <col min="6916" max="6916" width="12.140625" style="577" customWidth="1"/>
    <col min="6917" max="6917" width="14.42578125" style="577" customWidth="1"/>
    <col min="6918" max="6918" width="14.85546875" style="577" customWidth="1"/>
    <col min="6919" max="7168" width="10" style="577"/>
    <col min="7169" max="7169" width="50.7109375" style="577" customWidth="1"/>
    <col min="7170" max="7171" width="8.7109375" style="577" customWidth="1"/>
    <col min="7172" max="7172" width="12.140625" style="577" customWidth="1"/>
    <col min="7173" max="7173" width="14.42578125" style="577" customWidth="1"/>
    <col min="7174" max="7174" width="14.85546875" style="577" customWidth="1"/>
    <col min="7175" max="7424" width="10" style="577"/>
    <col min="7425" max="7425" width="50.7109375" style="577" customWidth="1"/>
    <col min="7426" max="7427" width="8.7109375" style="577" customWidth="1"/>
    <col min="7428" max="7428" width="12.140625" style="577" customWidth="1"/>
    <col min="7429" max="7429" width="14.42578125" style="577" customWidth="1"/>
    <col min="7430" max="7430" width="14.85546875" style="577" customWidth="1"/>
    <col min="7431" max="7680" width="10" style="577"/>
    <col min="7681" max="7681" width="50.7109375" style="577" customWidth="1"/>
    <col min="7682" max="7683" width="8.7109375" style="577" customWidth="1"/>
    <col min="7684" max="7684" width="12.140625" style="577" customWidth="1"/>
    <col min="7685" max="7685" width="14.42578125" style="577" customWidth="1"/>
    <col min="7686" max="7686" width="14.85546875" style="577" customWidth="1"/>
    <col min="7687" max="7936" width="10" style="577"/>
    <col min="7937" max="7937" width="50.7109375" style="577" customWidth="1"/>
    <col min="7938" max="7939" width="8.7109375" style="577" customWidth="1"/>
    <col min="7940" max="7940" width="12.140625" style="577" customWidth="1"/>
    <col min="7941" max="7941" width="14.42578125" style="577" customWidth="1"/>
    <col min="7942" max="7942" width="14.85546875" style="577" customWidth="1"/>
    <col min="7943" max="8192" width="10" style="577"/>
    <col min="8193" max="8193" width="50.7109375" style="577" customWidth="1"/>
    <col min="8194" max="8195" width="8.7109375" style="577" customWidth="1"/>
    <col min="8196" max="8196" width="12.140625" style="577" customWidth="1"/>
    <col min="8197" max="8197" width="14.42578125" style="577" customWidth="1"/>
    <col min="8198" max="8198" width="14.85546875" style="577" customWidth="1"/>
    <col min="8199" max="8448" width="10" style="577"/>
    <col min="8449" max="8449" width="50.7109375" style="577" customWidth="1"/>
    <col min="8450" max="8451" width="8.7109375" style="577" customWidth="1"/>
    <col min="8452" max="8452" width="12.140625" style="577" customWidth="1"/>
    <col min="8453" max="8453" width="14.42578125" style="577" customWidth="1"/>
    <col min="8454" max="8454" width="14.85546875" style="577" customWidth="1"/>
    <col min="8455" max="8704" width="10" style="577"/>
    <col min="8705" max="8705" width="50.7109375" style="577" customWidth="1"/>
    <col min="8706" max="8707" width="8.7109375" style="577" customWidth="1"/>
    <col min="8708" max="8708" width="12.140625" style="577" customWidth="1"/>
    <col min="8709" max="8709" width="14.42578125" style="577" customWidth="1"/>
    <col min="8710" max="8710" width="14.85546875" style="577" customWidth="1"/>
    <col min="8711" max="8960" width="10" style="577"/>
    <col min="8961" max="8961" width="50.7109375" style="577" customWidth="1"/>
    <col min="8962" max="8963" width="8.7109375" style="577" customWidth="1"/>
    <col min="8964" max="8964" width="12.140625" style="577" customWidth="1"/>
    <col min="8965" max="8965" width="14.42578125" style="577" customWidth="1"/>
    <col min="8966" max="8966" width="14.85546875" style="577" customWidth="1"/>
    <col min="8967" max="9216" width="10" style="577"/>
    <col min="9217" max="9217" width="50.7109375" style="577" customWidth="1"/>
    <col min="9218" max="9219" width="8.7109375" style="577" customWidth="1"/>
    <col min="9220" max="9220" width="12.140625" style="577" customWidth="1"/>
    <col min="9221" max="9221" width="14.42578125" style="577" customWidth="1"/>
    <col min="9222" max="9222" width="14.85546875" style="577" customWidth="1"/>
    <col min="9223" max="9472" width="10" style="577"/>
    <col min="9473" max="9473" width="50.7109375" style="577" customWidth="1"/>
    <col min="9474" max="9475" width="8.7109375" style="577" customWidth="1"/>
    <col min="9476" max="9476" width="12.140625" style="577" customWidth="1"/>
    <col min="9477" max="9477" width="14.42578125" style="577" customWidth="1"/>
    <col min="9478" max="9478" width="14.85546875" style="577" customWidth="1"/>
    <col min="9479" max="9728" width="10" style="577"/>
    <col min="9729" max="9729" width="50.7109375" style="577" customWidth="1"/>
    <col min="9730" max="9731" width="8.7109375" style="577" customWidth="1"/>
    <col min="9732" max="9732" width="12.140625" style="577" customWidth="1"/>
    <col min="9733" max="9733" width="14.42578125" style="577" customWidth="1"/>
    <col min="9734" max="9734" width="14.85546875" style="577" customWidth="1"/>
    <col min="9735" max="9984" width="10" style="577"/>
    <col min="9985" max="9985" width="50.7109375" style="577" customWidth="1"/>
    <col min="9986" max="9987" width="8.7109375" style="577" customWidth="1"/>
    <col min="9988" max="9988" width="12.140625" style="577" customWidth="1"/>
    <col min="9989" max="9989" width="14.42578125" style="577" customWidth="1"/>
    <col min="9990" max="9990" width="14.85546875" style="577" customWidth="1"/>
    <col min="9991" max="10240" width="10" style="577"/>
    <col min="10241" max="10241" width="50.7109375" style="577" customWidth="1"/>
    <col min="10242" max="10243" width="8.7109375" style="577" customWidth="1"/>
    <col min="10244" max="10244" width="12.140625" style="577" customWidth="1"/>
    <col min="10245" max="10245" width="14.42578125" style="577" customWidth="1"/>
    <col min="10246" max="10246" width="14.85546875" style="577" customWidth="1"/>
    <col min="10247" max="10496" width="10" style="577"/>
    <col min="10497" max="10497" width="50.7109375" style="577" customWidth="1"/>
    <col min="10498" max="10499" width="8.7109375" style="577" customWidth="1"/>
    <col min="10500" max="10500" width="12.140625" style="577" customWidth="1"/>
    <col min="10501" max="10501" width="14.42578125" style="577" customWidth="1"/>
    <col min="10502" max="10502" width="14.85546875" style="577" customWidth="1"/>
    <col min="10503" max="10752" width="10" style="577"/>
    <col min="10753" max="10753" width="50.7109375" style="577" customWidth="1"/>
    <col min="10754" max="10755" width="8.7109375" style="577" customWidth="1"/>
    <col min="10756" max="10756" width="12.140625" style="577" customWidth="1"/>
    <col min="10757" max="10757" width="14.42578125" style="577" customWidth="1"/>
    <col min="10758" max="10758" width="14.85546875" style="577" customWidth="1"/>
    <col min="10759" max="11008" width="10" style="577"/>
    <col min="11009" max="11009" width="50.7109375" style="577" customWidth="1"/>
    <col min="11010" max="11011" width="8.7109375" style="577" customWidth="1"/>
    <col min="11012" max="11012" width="12.140625" style="577" customWidth="1"/>
    <col min="11013" max="11013" width="14.42578125" style="577" customWidth="1"/>
    <col min="11014" max="11014" width="14.85546875" style="577" customWidth="1"/>
    <col min="11015" max="11264" width="10" style="577"/>
    <col min="11265" max="11265" width="50.7109375" style="577" customWidth="1"/>
    <col min="11266" max="11267" width="8.7109375" style="577" customWidth="1"/>
    <col min="11268" max="11268" width="12.140625" style="577" customWidth="1"/>
    <col min="11269" max="11269" width="14.42578125" style="577" customWidth="1"/>
    <col min="11270" max="11270" width="14.85546875" style="577" customWidth="1"/>
    <col min="11271" max="11520" width="10" style="577"/>
    <col min="11521" max="11521" width="50.7109375" style="577" customWidth="1"/>
    <col min="11522" max="11523" width="8.7109375" style="577" customWidth="1"/>
    <col min="11524" max="11524" width="12.140625" style="577" customWidth="1"/>
    <col min="11525" max="11525" width="14.42578125" style="577" customWidth="1"/>
    <col min="11526" max="11526" width="14.85546875" style="577" customWidth="1"/>
    <col min="11527" max="11776" width="10" style="577"/>
    <col min="11777" max="11777" width="50.7109375" style="577" customWidth="1"/>
    <col min="11778" max="11779" width="8.7109375" style="577" customWidth="1"/>
    <col min="11780" max="11780" width="12.140625" style="577" customWidth="1"/>
    <col min="11781" max="11781" width="14.42578125" style="577" customWidth="1"/>
    <col min="11782" max="11782" width="14.85546875" style="577" customWidth="1"/>
    <col min="11783" max="12032" width="10" style="577"/>
    <col min="12033" max="12033" width="50.7109375" style="577" customWidth="1"/>
    <col min="12034" max="12035" width="8.7109375" style="577" customWidth="1"/>
    <col min="12036" max="12036" width="12.140625" style="577" customWidth="1"/>
    <col min="12037" max="12037" width="14.42578125" style="577" customWidth="1"/>
    <col min="12038" max="12038" width="14.85546875" style="577" customWidth="1"/>
    <col min="12039" max="12288" width="10" style="577"/>
    <col min="12289" max="12289" width="50.7109375" style="577" customWidth="1"/>
    <col min="12290" max="12291" width="8.7109375" style="577" customWidth="1"/>
    <col min="12292" max="12292" width="12.140625" style="577" customWidth="1"/>
    <col min="12293" max="12293" width="14.42578125" style="577" customWidth="1"/>
    <col min="12294" max="12294" width="14.85546875" style="577" customWidth="1"/>
    <col min="12295" max="12544" width="10" style="577"/>
    <col min="12545" max="12545" width="50.7109375" style="577" customWidth="1"/>
    <col min="12546" max="12547" width="8.7109375" style="577" customWidth="1"/>
    <col min="12548" max="12548" width="12.140625" style="577" customWidth="1"/>
    <col min="12549" max="12549" width="14.42578125" style="577" customWidth="1"/>
    <col min="12550" max="12550" width="14.85546875" style="577" customWidth="1"/>
    <col min="12551" max="12800" width="10" style="577"/>
    <col min="12801" max="12801" width="50.7109375" style="577" customWidth="1"/>
    <col min="12802" max="12803" width="8.7109375" style="577" customWidth="1"/>
    <col min="12804" max="12804" width="12.140625" style="577" customWidth="1"/>
    <col min="12805" max="12805" width="14.42578125" style="577" customWidth="1"/>
    <col min="12806" max="12806" width="14.85546875" style="577" customWidth="1"/>
    <col min="12807" max="13056" width="10" style="577"/>
    <col min="13057" max="13057" width="50.7109375" style="577" customWidth="1"/>
    <col min="13058" max="13059" width="8.7109375" style="577" customWidth="1"/>
    <col min="13060" max="13060" width="12.140625" style="577" customWidth="1"/>
    <col min="13061" max="13061" width="14.42578125" style="577" customWidth="1"/>
    <col min="13062" max="13062" width="14.85546875" style="577" customWidth="1"/>
    <col min="13063" max="13312" width="10" style="577"/>
    <col min="13313" max="13313" width="50.7109375" style="577" customWidth="1"/>
    <col min="13314" max="13315" width="8.7109375" style="577" customWidth="1"/>
    <col min="13316" max="13316" width="12.140625" style="577" customWidth="1"/>
    <col min="13317" max="13317" width="14.42578125" style="577" customWidth="1"/>
    <col min="13318" max="13318" width="14.85546875" style="577" customWidth="1"/>
    <col min="13319" max="13568" width="10" style="577"/>
    <col min="13569" max="13569" width="50.7109375" style="577" customWidth="1"/>
    <col min="13570" max="13571" width="8.7109375" style="577" customWidth="1"/>
    <col min="13572" max="13572" width="12.140625" style="577" customWidth="1"/>
    <col min="13573" max="13573" width="14.42578125" style="577" customWidth="1"/>
    <col min="13574" max="13574" width="14.85546875" style="577" customWidth="1"/>
    <col min="13575" max="13824" width="10" style="577"/>
    <col min="13825" max="13825" width="50.7109375" style="577" customWidth="1"/>
    <col min="13826" max="13827" width="8.7109375" style="577" customWidth="1"/>
    <col min="13828" max="13828" width="12.140625" style="577" customWidth="1"/>
    <col min="13829" max="13829" width="14.42578125" style="577" customWidth="1"/>
    <col min="13830" max="13830" width="14.85546875" style="577" customWidth="1"/>
    <col min="13831" max="14080" width="10" style="577"/>
    <col min="14081" max="14081" width="50.7109375" style="577" customWidth="1"/>
    <col min="14082" max="14083" width="8.7109375" style="577" customWidth="1"/>
    <col min="14084" max="14084" width="12.140625" style="577" customWidth="1"/>
    <col min="14085" max="14085" width="14.42578125" style="577" customWidth="1"/>
    <col min="14086" max="14086" width="14.85546875" style="577" customWidth="1"/>
    <col min="14087" max="14336" width="10" style="577"/>
    <col min="14337" max="14337" width="50.7109375" style="577" customWidth="1"/>
    <col min="14338" max="14339" width="8.7109375" style="577" customWidth="1"/>
    <col min="14340" max="14340" width="12.140625" style="577" customWidth="1"/>
    <col min="14341" max="14341" width="14.42578125" style="577" customWidth="1"/>
    <col min="14342" max="14342" width="14.85546875" style="577" customWidth="1"/>
    <col min="14343" max="14592" width="10" style="577"/>
    <col min="14593" max="14593" width="50.7109375" style="577" customWidth="1"/>
    <col min="14594" max="14595" width="8.7109375" style="577" customWidth="1"/>
    <col min="14596" max="14596" width="12.140625" style="577" customWidth="1"/>
    <col min="14597" max="14597" width="14.42578125" style="577" customWidth="1"/>
    <col min="14598" max="14598" width="14.85546875" style="577" customWidth="1"/>
    <col min="14599" max="14848" width="10" style="577"/>
    <col min="14849" max="14849" width="50.7109375" style="577" customWidth="1"/>
    <col min="14850" max="14851" width="8.7109375" style="577" customWidth="1"/>
    <col min="14852" max="14852" width="12.140625" style="577" customWidth="1"/>
    <col min="14853" max="14853" width="14.42578125" style="577" customWidth="1"/>
    <col min="14854" max="14854" width="14.85546875" style="577" customWidth="1"/>
    <col min="14855" max="15104" width="10" style="577"/>
    <col min="15105" max="15105" width="50.7109375" style="577" customWidth="1"/>
    <col min="15106" max="15107" width="8.7109375" style="577" customWidth="1"/>
    <col min="15108" max="15108" width="12.140625" style="577" customWidth="1"/>
    <col min="15109" max="15109" width="14.42578125" style="577" customWidth="1"/>
    <col min="15110" max="15110" width="14.85546875" style="577" customWidth="1"/>
    <col min="15111" max="15360" width="10" style="577"/>
    <col min="15361" max="15361" width="50.7109375" style="577" customWidth="1"/>
    <col min="15362" max="15363" width="8.7109375" style="577" customWidth="1"/>
    <col min="15364" max="15364" width="12.140625" style="577" customWidth="1"/>
    <col min="15365" max="15365" width="14.42578125" style="577" customWidth="1"/>
    <col min="15366" max="15366" width="14.85546875" style="577" customWidth="1"/>
    <col min="15367" max="15616" width="10" style="577"/>
    <col min="15617" max="15617" width="50.7109375" style="577" customWidth="1"/>
    <col min="15618" max="15619" width="8.7109375" style="577" customWidth="1"/>
    <col min="15620" max="15620" width="12.140625" style="577" customWidth="1"/>
    <col min="15621" max="15621" width="14.42578125" style="577" customWidth="1"/>
    <col min="15622" max="15622" width="14.85546875" style="577" customWidth="1"/>
    <col min="15623" max="15872" width="10" style="577"/>
    <col min="15873" max="15873" width="50.7109375" style="577" customWidth="1"/>
    <col min="15874" max="15875" width="8.7109375" style="577" customWidth="1"/>
    <col min="15876" max="15876" width="12.140625" style="577" customWidth="1"/>
    <col min="15877" max="15877" width="14.42578125" style="577" customWidth="1"/>
    <col min="15878" max="15878" width="14.85546875" style="577" customWidth="1"/>
    <col min="15879" max="16128" width="10" style="577"/>
    <col min="16129" max="16129" width="50.7109375" style="577" customWidth="1"/>
    <col min="16130" max="16131" width="8.7109375" style="577" customWidth="1"/>
    <col min="16132" max="16132" width="12.140625" style="577" customWidth="1"/>
    <col min="16133" max="16133" width="14.42578125" style="577" customWidth="1"/>
    <col min="16134" max="16134" width="14.85546875" style="577" customWidth="1"/>
    <col min="16135" max="16384" width="10" style="577"/>
  </cols>
  <sheetData>
    <row r="1" spans="1:8" s="575" customFormat="1" ht="21.75" customHeight="1">
      <c r="A1" s="788" t="s">
        <v>5556</v>
      </c>
      <c r="B1" s="789"/>
      <c r="C1" s="789"/>
      <c r="D1" s="789"/>
      <c r="E1" s="789"/>
      <c r="F1" s="790"/>
      <c r="H1" s="576"/>
    </row>
    <row r="2" spans="1:8" ht="12.75" customHeight="1">
      <c r="A2" s="785" t="s">
        <v>5557</v>
      </c>
      <c r="B2" s="786"/>
      <c r="C2" s="786"/>
      <c r="D2" s="786"/>
      <c r="E2" s="786"/>
      <c r="F2" s="787"/>
    </row>
    <row r="3" spans="1:8" s="575" customFormat="1" ht="22.35" customHeight="1">
      <c r="A3" s="791" t="s">
        <v>5558</v>
      </c>
      <c r="B3" s="792"/>
      <c r="C3" s="792"/>
      <c r="D3" s="792"/>
      <c r="E3" s="792"/>
      <c r="F3" s="793"/>
      <c r="H3" s="576"/>
    </row>
    <row r="4" spans="1:8" s="575" customFormat="1" ht="14.1" customHeight="1">
      <c r="A4" s="785" t="s">
        <v>5559</v>
      </c>
      <c r="B4" s="786"/>
      <c r="C4" s="786"/>
      <c r="D4" s="786"/>
      <c r="E4" s="786"/>
      <c r="F4" s="787"/>
      <c r="H4" s="576"/>
    </row>
    <row r="5" spans="1:8" s="575" customFormat="1" ht="70.5" customHeight="1">
      <c r="A5" s="794" t="s">
        <v>5897</v>
      </c>
      <c r="B5" s="795"/>
      <c r="C5" s="795"/>
      <c r="D5" s="795"/>
      <c r="E5" s="795"/>
      <c r="F5" s="796"/>
      <c r="H5" s="576"/>
    </row>
    <row r="6" spans="1:8" s="575" customFormat="1" ht="13.8">
      <c r="A6" s="785"/>
      <c r="B6" s="786"/>
      <c r="C6" s="786"/>
      <c r="D6" s="786"/>
      <c r="E6" s="786"/>
      <c r="F6" s="787"/>
      <c r="H6" s="576"/>
    </row>
    <row r="7" spans="1:8" s="575" customFormat="1" ht="114.9" customHeight="1">
      <c r="A7" s="803" t="s">
        <v>5560</v>
      </c>
      <c r="B7" s="804"/>
      <c r="C7" s="804"/>
      <c r="D7" s="804"/>
      <c r="E7" s="804"/>
      <c r="F7" s="805"/>
      <c r="H7" s="576"/>
    </row>
    <row r="8" spans="1:8" s="575" customFormat="1" ht="7.8" customHeight="1">
      <c r="A8" s="785"/>
      <c r="B8" s="786"/>
      <c r="C8" s="786"/>
      <c r="D8" s="786"/>
      <c r="E8" s="786"/>
      <c r="F8" s="787"/>
      <c r="H8" s="576"/>
    </row>
    <row r="9" spans="1:8" s="578" customFormat="1" ht="13.8">
      <c r="A9" s="806" t="s">
        <v>5561</v>
      </c>
      <c r="B9" s="807"/>
      <c r="C9" s="807"/>
      <c r="D9" s="807"/>
      <c r="E9" s="807"/>
      <c r="F9" s="808"/>
      <c r="H9" s="579"/>
    </row>
    <row r="10" spans="1:8" s="578" customFormat="1" ht="13.8">
      <c r="A10" s="809" t="s">
        <v>5562</v>
      </c>
      <c r="B10" s="810"/>
      <c r="C10" s="810"/>
      <c r="D10" s="810"/>
      <c r="E10" s="810"/>
      <c r="F10" s="811"/>
      <c r="H10" s="579"/>
    </row>
    <row r="11" spans="1:8" ht="11.4" customHeight="1">
      <c r="A11" s="812"/>
      <c r="B11" s="813"/>
      <c r="C11" s="813"/>
      <c r="D11" s="813"/>
      <c r="E11" s="813"/>
      <c r="F11" s="814"/>
    </row>
    <row r="12" spans="1:8" s="582" customFormat="1" ht="20.399999999999999">
      <c r="A12" s="580" t="s">
        <v>5563</v>
      </c>
      <c r="B12" s="581" t="s">
        <v>5564</v>
      </c>
      <c r="C12" s="324" t="s">
        <v>5565</v>
      </c>
      <c r="D12" s="594" t="s">
        <v>5566</v>
      </c>
      <c r="E12" s="594" t="s">
        <v>5567</v>
      </c>
      <c r="F12" s="508" t="s">
        <v>5568</v>
      </c>
    </row>
    <row r="13" spans="1:8">
      <c r="A13" s="509"/>
      <c r="B13" s="366"/>
      <c r="C13" s="367"/>
      <c r="D13" s="597"/>
      <c r="E13" s="595"/>
      <c r="F13" s="510"/>
    </row>
    <row r="14" spans="1:8" s="575" customFormat="1" ht="22.5" customHeight="1">
      <c r="A14" s="511" t="s">
        <v>5569</v>
      </c>
      <c r="B14" s="368"/>
      <c r="C14" s="369"/>
      <c r="D14" s="619"/>
      <c r="E14" s="596">
        <f>E17+E28</f>
        <v>0</v>
      </c>
      <c r="F14" s="512" t="s">
        <v>5570</v>
      </c>
      <c r="H14" s="576"/>
    </row>
    <row r="15" spans="1:8">
      <c r="A15" s="513" t="s">
        <v>5571</v>
      </c>
      <c r="B15" s="371"/>
      <c r="C15" s="372"/>
      <c r="D15" s="592"/>
      <c r="E15" s="597"/>
      <c r="F15" s="514"/>
    </row>
    <row r="16" spans="1:8">
      <c r="A16" s="513"/>
      <c r="B16" s="371"/>
      <c r="C16" s="372"/>
      <c r="D16" s="592"/>
      <c r="E16" s="595"/>
      <c r="F16" s="514"/>
    </row>
    <row r="17" spans="1:8" s="584" customFormat="1" ht="12">
      <c r="A17" s="515" t="s">
        <v>5572</v>
      </c>
      <c r="B17" s="371"/>
      <c r="C17" s="372"/>
      <c r="D17" s="620"/>
      <c r="E17" s="598">
        <f>SUM(E18:E27)</f>
        <v>0</v>
      </c>
      <c r="F17" s="516" t="s">
        <v>5570</v>
      </c>
      <c r="H17" s="577"/>
    </row>
    <row r="18" spans="1:8" s="584" customFormat="1" ht="12">
      <c r="A18" s="513" t="str">
        <f>A35</f>
        <v>STROJOVNY</v>
      </c>
      <c r="B18" s="373"/>
      <c r="C18" s="374"/>
      <c r="D18" s="592"/>
      <c r="E18" s="599">
        <f>E35</f>
        <v>0</v>
      </c>
      <c r="F18" s="516"/>
      <c r="H18" s="585"/>
    </row>
    <row r="19" spans="1:8" s="584" customFormat="1" ht="12">
      <c r="A19" s="513" t="str">
        <f>A116</f>
        <v>ARMATURY</v>
      </c>
      <c r="B19" s="373"/>
      <c r="C19" s="374"/>
      <c r="D19" s="592"/>
      <c r="E19" s="599">
        <f>E116</f>
        <v>0</v>
      </c>
      <c r="F19" s="516"/>
      <c r="H19" s="585"/>
    </row>
    <row r="20" spans="1:8">
      <c r="A20" s="513" t="str">
        <f>A199</f>
        <v>ROZVOD POTRUBÍ</v>
      </c>
      <c r="B20" s="371"/>
      <c r="C20" s="372"/>
      <c r="D20" s="592"/>
      <c r="E20" s="599">
        <f>E199</f>
        <v>0</v>
      </c>
      <c r="F20" s="516"/>
      <c r="H20" s="585"/>
    </row>
    <row r="21" spans="1:8">
      <c r="A21" s="513" t="str">
        <f>A292</f>
        <v>IZOLACE TEPELNÉ</v>
      </c>
      <c r="B21" s="371"/>
      <c r="C21" s="372"/>
      <c r="D21" s="592"/>
      <c r="E21" s="599">
        <f>E292</f>
        <v>0</v>
      </c>
      <c r="F21" s="517"/>
      <c r="H21" s="585"/>
    </row>
    <row r="22" spans="1:8">
      <c r="A22" s="513" t="str">
        <f>A337</f>
        <v>KONSTRUKCE ZÁMEČNICKÉ</v>
      </c>
      <c r="B22" s="371"/>
      <c r="C22" s="372"/>
      <c r="D22" s="592"/>
      <c r="E22" s="599">
        <f>E337</f>
        <v>0</v>
      </c>
      <c r="F22" s="517"/>
      <c r="H22" s="585"/>
    </row>
    <row r="23" spans="1:8">
      <c r="A23" s="513" t="str">
        <f>A345</f>
        <v>NÁTĚRY</v>
      </c>
      <c r="B23" s="371"/>
      <c r="C23" s="372"/>
      <c r="D23" s="592"/>
      <c r="E23" s="599">
        <f>E345</f>
        <v>0</v>
      </c>
      <c r="F23" s="517"/>
      <c r="H23" s="585"/>
    </row>
    <row r="24" spans="1:8">
      <c r="A24" s="513" t="str">
        <f>A366</f>
        <v>DEMONTÁŽE</v>
      </c>
      <c r="B24" s="371"/>
      <c r="C24" s="372"/>
      <c r="D24" s="592"/>
      <c r="E24" s="599">
        <f>E366</f>
        <v>0</v>
      </c>
      <c r="F24" s="517"/>
      <c r="H24" s="585"/>
    </row>
    <row r="25" spans="1:8">
      <c r="A25" s="513" t="str">
        <f>A375</f>
        <v>ZPROVOZNĚNÍ A MONTÁŽ</v>
      </c>
      <c r="B25" s="371"/>
      <c r="C25" s="372"/>
      <c r="D25" s="592"/>
      <c r="E25" s="599">
        <f>E375</f>
        <v>0</v>
      </c>
      <c r="F25" s="517"/>
      <c r="H25" s="585"/>
    </row>
    <row r="26" spans="1:8">
      <c r="A26" s="513" t="str">
        <f>A393</f>
        <v>STAVEBNÍ ÚPRAVY</v>
      </c>
      <c r="B26" s="371"/>
      <c r="C26" s="372"/>
      <c r="D26" s="592"/>
      <c r="E26" s="599">
        <f>E393</f>
        <v>0</v>
      </c>
      <c r="F26" s="517"/>
      <c r="H26" s="585"/>
    </row>
    <row r="27" spans="1:8">
      <c r="A27" s="513"/>
      <c r="B27" s="371"/>
      <c r="C27" s="372"/>
      <c r="D27" s="592"/>
      <c r="E27" s="592"/>
      <c r="F27" s="517"/>
    </row>
    <row r="28" spans="1:8" s="584" customFormat="1" ht="12">
      <c r="A28" s="515" t="s">
        <v>5573</v>
      </c>
      <c r="B28" s="371"/>
      <c r="C28" s="372"/>
      <c r="D28" s="592"/>
      <c r="E28" s="598">
        <f>SUM(E29:E31)</f>
        <v>0</v>
      </c>
      <c r="F28" s="516" t="s">
        <v>5570</v>
      </c>
      <c r="H28" s="577"/>
    </row>
    <row r="29" spans="1:8">
      <c r="A29" s="583" t="s">
        <v>5574</v>
      </c>
      <c r="B29" s="326" t="s">
        <v>2699</v>
      </c>
      <c r="C29" s="327">
        <v>1</v>
      </c>
      <c r="D29" s="507">
        <v>0</v>
      </c>
      <c r="E29" s="592">
        <f>C29*D29</f>
        <v>0</v>
      </c>
      <c r="F29" s="517"/>
    </row>
    <row r="30" spans="1:8">
      <c r="A30" s="583" t="s">
        <v>5575</v>
      </c>
      <c r="B30" s="326" t="s">
        <v>2699</v>
      </c>
      <c r="C30" s="327">
        <v>1</v>
      </c>
      <c r="D30" s="507">
        <v>0</v>
      </c>
      <c r="E30" s="592">
        <f>C30*D30</f>
        <v>0</v>
      </c>
      <c r="F30" s="517"/>
    </row>
    <row r="31" spans="1:8">
      <c r="A31" s="583" t="s">
        <v>5576</v>
      </c>
      <c r="B31" s="326" t="s">
        <v>2699</v>
      </c>
      <c r="C31" s="327">
        <v>1</v>
      </c>
      <c r="D31" s="507">
        <v>0</v>
      </c>
      <c r="E31" s="592">
        <f>C31*D31</f>
        <v>0</v>
      </c>
      <c r="F31" s="517"/>
    </row>
    <row r="32" spans="1:8">
      <c r="A32" s="513"/>
      <c r="B32" s="371"/>
      <c r="C32" s="372"/>
      <c r="D32" s="592"/>
      <c r="E32" s="592"/>
      <c r="F32" s="517"/>
    </row>
    <row r="33" spans="1:6">
      <c r="A33" s="518"/>
      <c r="B33" s="375"/>
      <c r="C33" s="376"/>
      <c r="D33" s="600"/>
      <c r="E33" s="600"/>
      <c r="F33" s="519"/>
    </row>
    <row r="34" spans="1:6">
      <c r="A34" s="520"/>
      <c r="B34" s="373"/>
      <c r="C34" s="374"/>
      <c r="D34" s="592"/>
      <c r="E34" s="601"/>
      <c r="F34" s="521"/>
    </row>
    <row r="35" spans="1:6" ht="12">
      <c r="A35" s="522" t="s">
        <v>5577</v>
      </c>
      <c r="B35" s="377"/>
      <c r="C35" s="378"/>
      <c r="D35" s="621"/>
      <c r="E35" s="593">
        <f>SUM(E39:E107)</f>
        <v>0</v>
      </c>
      <c r="F35" s="523" t="s">
        <v>5570</v>
      </c>
    </row>
    <row r="36" spans="1:6">
      <c r="A36" s="513"/>
      <c r="B36" s="373"/>
      <c r="C36" s="374"/>
      <c r="D36" s="592"/>
      <c r="E36" s="602"/>
      <c r="F36" s="516"/>
    </row>
    <row r="37" spans="1:6" ht="24">
      <c r="A37" s="524" t="s">
        <v>5578</v>
      </c>
      <c r="B37" s="379"/>
      <c r="C37" s="380"/>
      <c r="D37" s="604"/>
      <c r="E37" s="603"/>
      <c r="F37" s="525"/>
    </row>
    <row r="38" spans="1:6" ht="11.1" customHeight="1">
      <c r="A38" s="526"/>
      <c r="B38" s="373"/>
      <c r="C38" s="374"/>
      <c r="D38" s="592"/>
      <c r="E38" s="602"/>
      <c r="F38" s="516"/>
    </row>
    <row r="39" spans="1:6" ht="58.8">
      <c r="A39" s="586" t="s">
        <v>5579</v>
      </c>
      <c r="B39" s="326" t="s">
        <v>2699</v>
      </c>
      <c r="C39" s="327">
        <v>2</v>
      </c>
      <c r="D39" s="507">
        <v>0</v>
      </c>
      <c r="E39" s="592">
        <f>C39*D39</f>
        <v>0</v>
      </c>
      <c r="F39" s="528" t="s">
        <v>5580</v>
      </c>
    </row>
    <row r="40" spans="1:6" ht="11.1" customHeight="1">
      <c r="A40" s="527"/>
      <c r="B40" s="371"/>
      <c r="C40" s="372"/>
      <c r="D40" s="622"/>
      <c r="E40" s="592"/>
      <c r="F40" s="528"/>
    </row>
    <row r="41" spans="1:6" ht="70.2">
      <c r="A41" s="527" t="s">
        <v>5581</v>
      </c>
      <c r="B41" s="371" t="s">
        <v>2699</v>
      </c>
      <c r="C41" s="372">
        <v>1</v>
      </c>
      <c r="D41" s="507">
        <v>0</v>
      </c>
      <c r="E41" s="592">
        <f>C41*D41</f>
        <v>0</v>
      </c>
      <c r="F41" s="528" t="s">
        <v>5582</v>
      </c>
    </row>
    <row r="42" spans="1:6" ht="9.75" customHeight="1">
      <c r="A42" s="527"/>
      <c r="B42" s="371"/>
      <c r="C42" s="372"/>
      <c r="D42" s="623"/>
      <c r="E42" s="592"/>
      <c r="F42" s="528"/>
    </row>
    <row r="43" spans="1:6" ht="58.8">
      <c r="A43" s="527" t="s">
        <v>5583</v>
      </c>
      <c r="B43" s="371" t="s">
        <v>2699</v>
      </c>
      <c r="C43" s="372">
        <v>1</v>
      </c>
      <c r="D43" s="507">
        <v>0</v>
      </c>
      <c r="E43" s="592">
        <f>C43*D43</f>
        <v>0</v>
      </c>
      <c r="F43" s="528" t="s">
        <v>5584</v>
      </c>
    </row>
    <row r="44" spans="1:6" ht="13.35" customHeight="1">
      <c r="A44" s="527"/>
      <c r="B44" s="371"/>
      <c r="C44" s="372"/>
      <c r="D44" s="624"/>
      <c r="E44" s="592"/>
      <c r="F44" s="528"/>
    </row>
    <row r="45" spans="1:6" ht="58.8">
      <c r="A45" s="527" t="s">
        <v>5585</v>
      </c>
      <c r="B45" s="371" t="s">
        <v>2699</v>
      </c>
      <c r="C45" s="372">
        <v>1</v>
      </c>
      <c r="D45" s="625">
        <v>0</v>
      </c>
      <c r="E45" s="592">
        <f>C45*D45</f>
        <v>0</v>
      </c>
      <c r="F45" s="529" t="s">
        <v>5586</v>
      </c>
    </row>
    <row r="46" spans="1:6" ht="13.35" customHeight="1">
      <c r="A46" s="527"/>
      <c r="B46" s="371"/>
      <c r="C46" s="372"/>
      <c r="D46" s="623"/>
      <c r="E46" s="592"/>
      <c r="F46" s="528"/>
    </row>
    <row r="47" spans="1:6" ht="58.8">
      <c r="A47" s="527" t="s">
        <v>5587</v>
      </c>
      <c r="B47" s="371" t="s">
        <v>2699</v>
      </c>
      <c r="C47" s="372">
        <v>1</v>
      </c>
      <c r="D47" s="507">
        <v>0</v>
      </c>
      <c r="E47" s="592">
        <f>C47*D47</f>
        <v>0</v>
      </c>
      <c r="F47" s="529" t="s">
        <v>5588</v>
      </c>
    </row>
    <row r="48" spans="1:6" ht="13.35" customHeight="1">
      <c r="A48" s="527"/>
      <c r="B48" s="371"/>
      <c r="C48" s="372"/>
      <c r="D48" s="623"/>
      <c r="E48" s="592"/>
      <c r="F48" s="528"/>
    </row>
    <row r="49" spans="1:6" ht="58.8">
      <c r="A49" s="527" t="s">
        <v>5589</v>
      </c>
      <c r="B49" s="371" t="s">
        <v>2699</v>
      </c>
      <c r="C49" s="372">
        <v>1</v>
      </c>
      <c r="D49" s="507">
        <v>0</v>
      </c>
      <c r="E49" s="592">
        <f>C49*D49</f>
        <v>0</v>
      </c>
      <c r="F49" s="529" t="s">
        <v>5590</v>
      </c>
    </row>
    <row r="50" spans="1:6" ht="13.35" customHeight="1">
      <c r="A50" s="527"/>
      <c r="B50" s="371"/>
      <c r="C50" s="372"/>
      <c r="D50" s="623"/>
      <c r="E50" s="592"/>
      <c r="F50" s="528"/>
    </row>
    <row r="51" spans="1:6" ht="58.8">
      <c r="A51" s="527" t="s">
        <v>5591</v>
      </c>
      <c r="B51" s="371" t="s">
        <v>2699</v>
      </c>
      <c r="C51" s="372">
        <v>1</v>
      </c>
      <c r="D51" s="507">
        <v>0</v>
      </c>
      <c r="E51" s="592">
        <f>C51*D51</f>
        <v>0</v>
      </c>
      <c r="F51" s="528" t="s">
        <v>5592</v>
      </c>
    </row>
    <row r="52" spans="1:6" ht="13.35" customHeight="1">
      <c r="A52" s="527"/>
      <c r="B52" s="371"/>
      <c r="C52" s="372"/>
      <c r="D52" s="623"/>
      <c r="E52" s="592"/>
      <c r="F52" s="528"/>
    </row>
    <row r="53" spans="1:6" ht="58.8">
      <c r="A53" s="527" t="s">
        <v>5593</v>
      </c>
      <c r="B53" s="371" t="s">
        <v>2699</v>
      </c>
      <c r="C53" s="372">
        <v>1</v>
      </c>
      <c r="D53" s="507">
        <v>0</v>
      </c>
      <c r="E53" s="592">
        <f>C53*D53</f>
        <v>0</v>
      </c>
      <c r="F53" s="528" t="s">
        <v>5594</v>
      </c>
    </row>
    <row r="54" spans="1:6" ht="13.35" customHeight="1">
      <c r="A54" s="527"/>
      <c r="B54" s="371"/>
      <c r="C54" s="372"/>
      <c r="D54" s="623"/>
      <c r="E54" s="592"/>
      <c r="F54" s="528"/>
    </row>
    <row r="55" spans="1:6" ht="58.8">
      <c r="A55" s="527" t="s">
        <v>5595</v>
      </c>
      <c r="B55" s="371" t="s">
        <v>2699</v>
      </c>
      <c r="C55" s="372">
        <v>1</v>
      </c>
      <c r="D55" s="507">
        <v>0</v>
      </c>
      <c r="E55" s="592">
        <f>C55*D55</f>
        <v>0</v>
      </c>
      <c r="F55" s="528" t="s">
        <v>5596</v>
      </c>
    </row>
    <row r="56" spans="1:6" ht="13.35" customHeight="1">
      <c r="A56" s="527"/>
      <c r="B56" s="371"/>
      <c r="C56" s="372"/>
      <c r="D56" s="623"/>
      <c r="E56" s="592"/>
      <c r="F56" s="528"/>
    </row>
    <row r="57" spans="1:6" ht="13.35" customHeight="1">
      <c r="A57" s="524" t="s">
        <v>5597</v>
      </c>
      <c r="B57" s="381"/>
      <c r="C57" s="382"/>
      <c r="D57" s="626"/>
      <c r="E57" s="604"/>
      <c r="F57" s="530"/>
    </row>
    <row r="58" spans="1:6" ht="13.35" customHeight="1">
      <c r="A58" s="527"/>
      <c r="B58" s="371"/>
      <c r="C58" s="372"/>
      <c r="D58" s="623"/>
      <c r="E58" s="592"/>
      <c r="F58" s="528"/>
    </row>
    <row r="59" spans="1:6" ht="36">
      <c r="A59" s="531" t="s">
        <v>5598</v>
      </c>
      <c r="B59" s="371" t="s">
        <v>2699</v>
      </c>
      <c r="C59" s="372">
        <v>1</v>
      </c>
      <c r="D59" s="507">
        <v>0</v>
      </c>
      <c r="E59" s="592">
        <f>C59*D59</f>
        <v>0</v>
      </c>
      <c r="F59" s="529" t="s">
        <v>5599</v>
      </c>
    </row>
    <row r="60" spans="1:6">
      <c r="A60" s="527"/>
      <c r="B60" s="384"/>
      <c r="C60" s="385"/>
      <c r="D60" s="623"/>
      <c r="E60" s="592"/>
      <c r="F60" s="532"/>
    </row>
    <row r="61" spans="1:6" ht="36">
      <c r="A61" s="531" t="s">
        <v>5600</v>
      </c>
      <c r="B61" s="371" t="s">
        <v>2699</v>
      </c>
      <c r="C61" s="372">
        <v>1</v>
      </c>
      <c r="D61" s="507">
        <v>0</v>
      </c>
      <c r="E61" s="592">
        <f>C61*D61</f>
        <v>0</v>
      </c>
      <c r="F61" s="529" t="s">
        <v>5601</v>
      </c>
    </row>
    <row r="62" spans="1:6">
      <c r="A62" s="527"/>
      <c r="B62" s="384"/>
      <c r="C62" s="385"/>
      <c r="D62" s="623"/>
      <c r="E62" s="592"/>
      <c r="F62" s="532"/>
    </row>
    <row r="63" spans="1:6" ht="36">
      <c r="A63" s="531" t="s">
        <v>5602</v>
      </c>
      <c r="B63" s="371" t="s">
        <v>2699</v>
      </c>
      <c r="C63" s="372">
        <v>1</v>
      </c>
      <c r="D63" s="507">
        <v>0</v>
      </c>
      <c r="E63" s="592">
        <f>C63*D63</f>
        <v>0</v>
      </c>
      <c r="F63" s="529" t="s">
        <v>5603</v>
      </c>
    </row>
    <row r="64" spans="1:6">
      <c r="A64" s="513"/>
      <c r="B64" s="371"/>
      <c r="C64" s="372"/>
      <c r="D64" s="623"/>
      <c r="E64" s="592"/>
      <c r="F64" s="532"/>
    </row>
    <row r="65" spans="1:6" hidden="1">
      <c r="A65" s="527"/>
      <c r="B65" s="384"/>
      <c r="C65" s="385"/>
      <c r="D65" s="507"/>
      <c r="E65" s="592"/>
      <c r="F65" s="532"/>
    </row>
    <row r="66" spans="1:6" hidden="1">
      <c r="A66" s="513"/>
      <c r="B66" s="371"/>
      <c r="C66" s="372"/>
      <c r="D66" s="507"/>
      <c r="E66" s="592"/>
      <c r="F66" s="532"/>
    </row>
    <row r="67" spans="1:6" ht="36">
      <c r="A67" s="531" t="s">
        <v>5604</v>
      </c>
      <c r="B67" s="371" t="s">
        <v>2699</v>
      </c>
      <c r="C67" s="372">
        <v>1</v>
      </c>
      <c r="D67" s="507">
        <v>0</v>
      </c>
      <c r="E67" s="592">
        <f>C67*D67</f>
        <v>0</v>
      </c>
      <c r="F67" s="528" t="s">
        <v>5605</v>
      </c>
    </row>
    <row r="68" spans="1:6">
      <c r="A68" s="527"/>
      <c r="B68" s="371"/>
      <c r="C68" s="372"/>
      <c r="D68" s="623"/>
      <c r="E68" s="592"/>
      <c r="F68" s="532"/>
    </row>
    <row r="69" spans="1:6" ht="36">
      <c r="A69" s="531" t="s">
        <v>5606</v>
      </c>
      <c r="B69" s="371" t="s">
        <v>2699</v>
      </c>
      <c r="C69" s="372">
        <v>1</v>
      </c>
      <c r="D69" s="507">
        <v>0</v>
      </c>
      <c r="E69" s="592">
        <f>C69*D69</f>
        <v>0</v>
      </c>
      <c r="F69" s="528" t="s">
        <v>5607</v>
      </c>
    </row>
    <row r="70" spans="1:6">
      <c r="A70" s="527"/>
      <c r="B70" s="371"/>
      <c r="C70" s="372"/>
      <c r="D70" s="623"/>
      <c r="E70" s="592"/>
      <c r="F70" s="532"/>
    </row>
    <row r="71" spans="1:6" ht="36">
      <c r="A71" s="531" t="s">
        <v>5608</v>
      </c>
      <c r="B71" s="371" t="s">
        <v>2699</v>
      </c>
      <c r="C71" s="372">
        <v>1</v>
      </c>
      <c r="D71" s="507">
        <v>0</v>
      </c>
      <c r="E71" s="592">
        <f>C71*D71</f>
        <v>0</v>
      </c>
      <c r="F71" s="528" t="s">
        <v>5609</v>
      </c>
    </row>
    <row r="72" spans="1:6">
      <c r="A72" s="531"/>
      <c r="B72" s="386"/>
      <c r="C72" s="387"/>
      <c r="D72" s="627"/>
      <c r="E72" s="605"/>
      <c r="F72" s="532"/>
    </row>
    <row r="73" spans="1:6" ht="172.8">
      <c r="A73" s="531" t="s">
        <v>5610</v>
      </c>
      <c r="B73" s="371" t="s">
        <v>2699</v>
      </c>
      <c r="C73" s="372">
        <v>1</v>
      </c>
      <c r="D73" s="507">
        <v>0</v>
      </c>
      <c r="E73" s="592">
        <f>C73*D73</f>
        <v>0</v>
      </c>
      <c r="F73" s="529" t="s">
        <v>5611</v>
      </c>
    </row>
    <row r="74" spans="1:6">
      <c r="A74" s="527"/>
      <c r="B74" s="371"/>
      <c r="C74" s="372"/>
      <c r="D74" s="623"/>
      <c r="E74" s="592"/>
      <c r="F74" s="532"/>
    </row>
    <row r="75" spans="1:6" ht="36">
      <c r="A75" s="531" t="s">
        <v>5612</v>
      </c>
      <c r="B75" s="371" t="s">
        <v>2699</v>
      </c>
      <c r="C75" s="372">
        <v>2</v>
      </c>
      <c r="D75" s="507">
        <v>0</v>
      </c>
      <c r="E75" s="592">
        <f>C75*D75</f>
        <v>0</v>
      </c>
      <c r="F75" s="528" t="s">
        <v>5613</v>
      </c>
    </row>
    <row r="76" spans="1:6" ht="11.4" customHeight="1">
      <c r="A76" s="531"/>
      <c r="B76" s="371"/>
      <c r="C76" s="372"/>
      <c r="D76" s="623"/>
      <c r="E76" s="592"/>
      <c r="F76" s="528"/>
    </row>
    <row r="77" spans="1:6" ht="17.850000000000001" customHeight="1">
      <c r="A77" s="533" t="s">
        <v>5614</v>
      </c>
      <c r="B77" s="381"/>
      <c r="C77" s="382"/>
      <c r="D77" s="626"/>
      <c r="E77" s="604"/>
      <c r="F77" s="530"/>
    </row>
    <row r="78" spans="1:6" ht="11.4" customHeight="1">
      <c r="A78" s="531"/>
      <c r="B78" s="371"/>
      <c r="C78" s="372"/>
      <c r="D78" s="623"/>
      <c r="E78" s="592"/>
      <c r="F78" s="528"/>
    </row>
    <row r="79" spans="1:6" ht="24.6">
      <c r="A79" s="531" t="s">
        <v>5615</v>
      </c>
      <c r="B79" s="371" t="s">
        <v>2699</v>
      </c>
      <c r="C79" s="372">
        <v>2</v>
      </c>
      <c r="D79" s="507">
        <v>0</v>
      </c>
      <c r="E79" s="592">
        <f>C79*D79</f>
        <v>0</v>
      </c>
      <c r="F79" s="528"/>
    </row>
    <row r="80" spans="1:6" ht="11.4" customHeight="1">
      <c r="A80" s="531"/>
      <c r="B80" s="371"/>
      <c r="C80" s="372"/>
      <c r="D80" s="623"/>
      <c r="E80" s="592"/>
      <c r="F80" s="528"/>
    </row>
    <row r="81" spans="1:6" ht="24.6">
      <c r="A81" s="531" t="s">
        <v>5616</v>
      </c>
      <c r="B81" s="371" t="s">
        <v>2699</v>
      </c>
      <c r="C81" s="372">
        <v>1</v>
      </c>
      <c r="D81" s="507">
        <v>0</v>
      </c>
      <c r="E81" s="592">
        <f>C81*D81</f>
        <v>0</v>
      </c>
      <c r="F81" s="528"/>
    </row>
    <row r="82" spans="1:6" ht="11.4" customHeight="1">
      <c r="A82" s="531"/>
      <c r="B82" s="371"/>
      <c r="C82" s="372"/>
      <c r="D82" s="623"/>
      <c r="E82" s="592"/>
      <c r="F82" s="528"/>
    </row>
    <row r="83" spans="1:6" ht="24.6">
      <c r="A83" s="531" t="s">
        <v>5617</v>
      </c>
      <c r="B83" s="371" t="s">
        <v>2699</v>
      </c>
      <c r="C83" s="372">
        <v>1</v>
      </c>
      <c r="D83" s="507">
        <v>0</v>
      </c>
      <c r="E83" s="592">
        <f>C83*D83</f>
        <v>0</v>
      </c>
      <c r="F83" s="528"/>
    </row>
    <row r="84" spans="1:6" ht="11.4" customHeight="1">
      <c r="A84" s="531"/>
      <c r="B84" s="371"/>
      <c r="C84" s="372"/>
      <c r="D84" s="623"/>
      <c r="E84" s="592"/>
      <c r="F84" s="528"/>
    </row>
    <row r="85" spans="1:6" ht="36">
      <c r="A85" s="527" t="s">
        <v>5618</v>
      </c>
      <c r="B85" s="371" t="s">
        <v>2699</v>
      </c>
      <c r="C85" s="372">
        <v>1</v>
      </c>
      <c r="D85" s="507">
        <v>0</v>
      </c>
      <c r="E85" s="592">
        <f>C85*D85</f>
        <v>0</v>
      </c>
      <c r="F85" s="528"/>
    </row>
    <row r="86" spans="1:6" ht="11.4" customHeight="1">
      <c r="A86" s="531"/>
      <c r="B86" s="371"/>
      <c r="C86" s="372"/>
      <c r="D86" s="623"/>
      <c r="E86" s="592"/>
      <c r="F86" s="528"/>
    </row>
    <row r="87" spans="1:6" ht="36">
      <c r="A87" s="527" t="s">
        <v>5619</v>
      </c>
      <c r="B87" s="371" t="s">
        <v>2699</v>
      </c>
      <c r="C87" s="372">
        <v>1</v>
      </c>
      <c r="D87" s="507">
        <v>0</v>
      </c>
      <c r="E87" s="592">
        <f>C87*D87</f>
        <v>0</v>
      </c>
      <c r="F87" s="528"/>
    </row>
    <row r="88" spans="1:6" ht="11.4" customHeight="1">
      <c r="A88" s="531"/>
      <c r="B88" s="371"/>
      <c r="C88" s="372"/>
      <c r="D88" s="623"/>
      <c r="E88" s="592"/>
      <c r="F88" s="528"/>
    </row>
    <row r="89" spans="1:6" ht="36">
      <c r="A89" s="527" t="s">
        <v>5620</v>
      </c>
      <c r="B89" s="371" t="s">
        <v>2699</v>
      </c>
      <c r="C89" s="372">
        <v>1</v>
      </c>
      <c r="D89" s="507">
        <v>0</v>
      </c>
      <c r="E89" s="592">
        <f>C89*D89</f>
        <v>0</v>
      </c>
      <c r="F89" s="528"/>
    </row>
    <row r="90" spans="1:6" ht="11.4" customHeight="1">
      <c r="A90" s="531"/>
      <c r="B90" s="371"/>
      <c r="C90" s="372"/>
      <c r="D90" s="623"/>
      <c r="E90" s="592"/>
      <c r="F90" s="528"/>
    </row>
    <row r="91" spans="1:6" s="587" customFormat="1" ht="21.6" customHeight="1">
      <c r="A91" s="533" t="s">
        <v>5621</v>
      </c>
      <c r="B91" s="388"/>
      <c r="C91" s="389"/>
      <c r="D91" s="628"/>
      <c r="E91" s="606"/>
      <c r="F91" s="534"/>
    </row>
    <row r="92" spans="1:6" ht="11.4" customHeight="1">
      <c r="A92" s="531"/>
      <c r="B92" s="371"/>
      <c r="C92" s="372"/>
      <c r="D92" s="623"/>
      <c r="E92" s="592"/>
      <c r="F92" s="528"/>
    </row>
    <row r="93" spans="1:6" ht="25.2" customHeight="1">
      <c r="A93" s="535" t="s">
        <v>5622</v>
      </c>
      <c r="B93" s="371"/>
      <c r="C93" s="372"/>
      <c r="D93" s="623"/>
      <c r="E93" s="592"/>
      <c r="F93" s="528"/>
    </row>
    <row r="94" spans="1:6" ht="11.4" customHeight="1">
      <c r="A94" s="531"/>
      <c r="B94" s="371"/>
      <c r="C94" s="372"/>
      <c r="D94" s="623"/>
      <c r="E94" s="592"/>
      <c r="F94" s="528"/>
    </row>
    <row r="95" spans="1:6" ht="58.8">
      <c r="A95" s="527" t="s">
        <v>5623</v>
      </c>
      <c r="B95" s="371" t="s">
        <v>2699</v>
      </c>
      <c r="C95" s="372">
        <v>1</v>
      </c>
      <c r="D95" s="507">
        <v>0</v>
      </c>
      <c r="E95" s="592">
        <f>C95*D95</f>
        <v>0</v>
      </c>
      <c r="F95" s="528"/>
    </row>
    <row r="96" spans="1:6" ht="11.4" customHeight="1">
      <c r="A96" s="531"/>
      <c r="B96" s="371"/>
      <c r="C96" s="372"/>
      <c r="D96" s="623"/>
      <c r="E96" s="592"/>
      <c r="F96" s="528"/>
    </row>
    <row r="97" spans="1:17" ht="58.8">
      <c r="A97" s="527" t="s">
        <v>5624</v>
      </c>
      <c r="B97" s="371" t="s">
        <v>2699</v>
      </c>
      <c r="C97" s="372">
        <v>1</v>
      </c>
      <c r="D97" s="507">
        <v>0</v>
      </c>
      <c r="E97" s="592">
        <f>C97*D97</f>
        <v>0</v>
      </c>
      <c r="F97" s="528"/>
    </row>
    <row r="98" spans="1:17" ht="11.4" customHeight="1">
      <c r="A98" s="531"/>
      <c r="B98" s="371"/>
      <c r="C98" s="372"/>
      <c r="D98" s="623"/>
      <c r="E98" s="592"/>
      <c r="F98" s="528"/>
    </row>
    <row r="99" spans="1:17" ht="104.4">
      <c r="A99" s="531" t="s">
        <v>5625</v>
      </c>
      <c r="B99" s="371" t="s">
        <v>2699</v>
      </c>
      <c r="C99" s="372">
        <v>2</v>
      </c>
      <c r="D99" s="507">
        <v>0</v>
      </c>
      <c r="E99" s="592">
        <f>C99*D99</f>
        <v>0</v>
      </c>
      <c r="F99" s="528"/>
    </row>
    <row r="100" spans="1:17" ht="11.4" customHeight="1">
      <c r="A100" s="531"/>
      <c r="B100" s="371"/>
      <c r="C100" s="372"/>
      <c r="D100" s="623"/>
      <c r="E100" s="592"/>
      <c r="F100" s="528"/>
    </row>
    <row r="101" spans="1:17" ht="58.8">
      <c r="A101" s="531" t="s">
        <v>5626</v>
      </c>
      <c r="B101" s="371" t="s">
        <v>2699</v>
      </c>
      <c r="C101" s="372">
        <v>1</v>
      </c>
      <c r="D101" s="507">
        <v>0</v>
      </c>
      <c r="E101" s="592">
        <f>C101*D101</f>
        <v>0</v>
      </c>
      <c r="F101" s="528"/>
    </row>
    <row r="102" spans="1:17" ht="11.4" customHeight="1">
      <c r="A102" s="531"/>
      <c r="B102" s="371"/>
      <c r="C102" s="372"/>
      <c r="D102" s="623"/>
      <c r="E102" s="592"/>
      <c r="F102" s="528"/>
    </row>
    <row r="103" spans="1:17" ht="409.6">
      <c r="A103" s="527" t="s">
        <v>5627</v>
      </c>
      <c r="B103" s="371" t="s">
        <v>2699</v>
      </c>
      <c r="C103" s="372">
        <v>1</v>
      </c>
      <c r="D103" s="507">
        <v>0</v>
      </c>
      <c r="E103" s="592">
        <v>0</v>
      </c>
      <c r="F103" s="528"/>
    </row>
    <row r="104" spans="1:17" ht="19.2">
      <c r="A104" s="586"/>
      <c r="D104" s="623"/>
      <c r="E104" s="592"/>
      <c r="F104" s="528"/>
    </row>
    <row r="105" spans="1:17" ht="231">
      <c r="A105" s="586" t="s">
        <v>5628</v>
      </c>
      <c r="B105" s="326" t="s">
        <v>2699</v>
      </c>
      <c r="C105" s="327">
        <v>1</v>
      </c>
      <c r="D105" s="507">
        <v>0</v>
      </c>
      <c r="E105" s="592">
        <f>C105*D105</f>
        <v>0</v>
      </c>
      <c r="F105" s="528"/>
    </row>
    <row r="106" spans="1:17">
      <c r="A106" s="527"/>
      <c r="B106" s="371"/>
      <c r="C106" s="372"/>
      <c r="D106" s="507"/>
      <c r="E106" s="592"/>
      <c r="F106" s="532"/>
    </row>
    <row r="107" spans="1:17" ht="262.8">
      <c r="A107" s="526" t="s">
        <v>5629</v>
      </c>
      <c r="B107" s="371" t="s">
        <v>2699</v>
      </c>
      <c r="C107" s="372">
        <v>1</v>
      </c>
      <c r="D107" s="507">
        <v>0</v>
      </c>
      <c r="E107" s="592">
        <f>C107*D107</f>
        <v>0</v>
      </c>
      <c r="F107" s="516"/>
      <c r="G107" s="274"/>
      <c r="H107" s="274"/>
      <c r="I107" s="274"/>
      <c r="J107" s="274"/>
      <c r="K107" s="274"/>
      <c r="L107" s="274"/>
      <c r="M107" s="274"/>
      <c r="N107" s="274"/>
      <c r="O107" s="274"/>
      <c r="P107" s="274"/>
      <c r="Q107" s="274"/>
    </row>
    <row r="108" spans="1:17" ht="3.45" customHeight="1">
      <c r="A108" s="588"/>
      <c r="B108" s="589"/>
      <c r="C108" s="329"/>
      <c r="D108" s="615"/>
      <c r="E108" s="607"/>
      <c r="F108" s="537"/>
    </row>
    <row r="109" spans="1:17">
      <c r="A109" s="520"/>
      <c r="B109" s="373"/>
      <c r="C109" s="374"/>
      <c r="D109" s="623"/>
      <c r="E109" s="592"/>
      <c r="F109" s="516"/>
    </row>
    <row r="110" spans="1:17" ht="12">
      <c r="A110" s="515" t="s">
        <v>5630</v>
      </c>
      <c r="B110" s="371"/>
      <c r="C110" s="372"/>
      <c r="D110" s="623"/>
      <c r="E110" s="593">
        <f>SUM(E111:E113)</f>
        <v>0</v>
      </c>
      <c r="F110" s="516" t="s">
        <v>5570</v>
      </c>
    </row>
    <row r="111" spans="1:17" ht="8.25" customHeight="1">
      <c r="A111" s="515"/>
      <c r="B111" s="371"/>
      <c r="C111" s="372"/>
      <c r="D111" s="623"/>
      <c r="E111" s="608"/>
      <c r="F111" s="516"/>
    </row>
    <row r="112" spans="1:17">
      <c r="A112" s="538" t="s">
        <v>5631</v>
      </c>
      <c r="B112" s="371"/>
      <c r="C112" s="372"/>
      <c r="D112" s="623"/>
      <c r="E112" s="608"/>
      <c r="F112" s="516"/>
    </row>
    <row r="113" spans="1:13">
      <c r="A113" s="539"/>
      <c r="B113" s="392"/>
      <c r="C113" s="393"/>
      <c r="D113" s="629"/>
      <c r="E113" s="609"/>
      <c r="F113" s="516"/>
    </row>
    <row r="114" spans="1:13" ht="3.45" customHeight="1">
      <c r="A114" s="536"/>
      <c r="B114" s="390"/>
      <c r="C114" s="391"/>
      <c r="D114" s="615"/>
      <c r="E114" s="607"/>
      <c r="F114" s="537"/>
    </row>
    <row r="115" spans="1:13">
      <c r="A115" s="527"/>
      <c r="B115" s="371"/>
      <c r="C115" s="372"/>
      <c r="D115" s="623"/>
      <c r="E115" s="592"/>
      <c r="F115" s="516"/>
      <c r="G115" s="274"/>
      <c r="H115" s="274"/>
      <c r="I115" s="274"/>
      <c r="J115" s="274"/>
      <c r="K115" s="274"/>
      <c r="L115" s="274"/>
      <c r="M115" s="274"/>
    </row>
    <row r="116" spans="1:13" ht="12">
      <c r="A116" s="515" t="s">
        <v>5632</v>
      </c>
      <c r="B116" s="373"/>
      <c r="C116" s="374"/>
      <c r="D116" s="623"/>
      <c r="E116" s="593">
        <f>SUM(E118:E196)</f>
        <v>0</v>
      </c>
      <c r="F116" s="516" t="s">
        <v>5570</v>
      </c>
    </row>
    <row r="117" spans="1:13" ht="12">
      <c r="A117" s="515"/>
      <c r="B117" s="373"/>
      <c r="C117" s="374"/>
      <c r="D117" s="623"/>
      <c r="E117" s="608"/>
      <c r="F117" s="516"/>
    </row>
    <row r="118" spans="1:13">
      <c r="A118" s="513" t="s">
        <v>5633</v>
      </c>
      <c r="B118" s="371"/>
      <c r="C118" s="372"/>
      <c r="D118" s="623"/>
      <c r="E118" s="592"/>
      <c r="F118" s="516"/>
    </row>
    <row r="119" spans="1:13">
      <c r="A119" s="513" t="s">
        <v>5634</v>
      </c>
      <c r="B119" s="371" t="s">
        <v>2699</v>
      </c>
      <c r="C119" s="372">
        <v>13</v>
      </c>
      <c r="D119" s="507">
        <v>0</v>
      </c>
      <c r="E119" s="592">
        <f>C119*D119</f>
        <v>0</v>
      </c>
      <c r="F119" s="516"/>
    </row>
    <row r="120" spans="1:13">
      <c r="A120" s="513"/>
      <c r="B120" s="371"/>
      <c r="C120" s="372"/>
      <c r="D120" s="623"/>
      <c r="E120" s="592"/>
      <c r="F120" s="516"/>
    </row>
    <row r="121" spans="1:13">
      <c r="A121" s="513" t="s">
        <v>5635</v>
      </c>
      <c r="B121" s="371"/>
      <c r="C121" s="372"/>
      <c r="D121" s="623"/>
      <c r="E121" s="592"/>
      <c r="F121" s="516"/>
    </row>
    <row r="122" spans="1:13">
      <c r="A122" s="513" t="s">
        <v>5636</v>
      </c>
      <c r="B122" s="371" t="s">
        <v>2699</v>
      </c>
      <c r="C122" s="372">
        <f>6+4</f>
        <v>10</v>
      </c>
      <c r="D122" s="507">
        <v>0</v>
      </c>
      <c r="E122" s="592">
        <f>C122*D122</f>
        <v>0</v>
      </c>
      <c r="F122" s="516"/>
    </row>
    <row r="123" spans="1:13">
      <c r="A123" s="513"/>
      <c r="B123" s="371"/>
      <c r="C123" s="372"/>
      <c r="D123" s="623"/>
      <c r="E123" s="592"/>
      <c r="F123" s="516"/>
    </row>
    <row r="124" spans="1:13">
      <c r="A124" s="540" t="s">
        <v>5637</v>
      </c>
      <c r="B124" s="392"/>
      <c r="C124" s="393"/>
      <c r="D124" s="629"/>
      <c r="E124" s="609"/>
      <c r="F124" s="541"/>
    </row>
    <row r="125" spans="1:13">
      <c r="A125" s="540" t="s">
        <v>5638</v>
      </c>
      <c r="B125" s="392" t="s">
        <v>2699</v>
      </c>
      <c r="C125" s="393">
        <v>8</v>
      </c>
      <c r="D125" s="630">
        <v>0</v>
      </c>
      <c r="E125" s="609">
        <f>C125*D125</f>
        <v>0</v>
      </c>
      <c r="F125" s="541"/>
    </row>
    <row r="126" spans="1:13">
      <c r="A126" s="513"/>
      <c r="B126" s="371"/>
      <c r="C126" s="372"/>
      <c r="D126" s="623"/>
      <c r="E126" s="592"/>
      <c r="F126" s="516"/>
    </row>
    <row r="127" spans="1:13">
      <c r="A127" s="542" t="s">
        <v>5639</v>
      </c>
      <c r="B127" s="371"/>
      <c r="C127" s="372"/>
      <c r="D127" s="623"/>
      <c r="E127" s="592"/>
      <c r="F127" s="516"/>
    </row>
    <row r="128" spans="1:13">
      <c r="A128" s="513" t="s">
        <v>5636</v>
      </c>
      <c r="B128" s="371" t="s">
        <v>2699</v>
      </c>
      <c r="C128" s="372">
        <f>4+2+8</f>
        <v>14</v>
      </c>
      <c r="D128" s="507">
        <v>0</v>
      </c>
      <c r="E128" s="592">
        <f t="shared" ref="E128:E133" si="0">C128*D128</f>
        <v>0</v>
      </c>
      <c r="F128" s="516"/>
    </row>
    <row r="129" spans="1:6">
      <c r="A129" s="513" t="s">
        <v>5634</v>
      </c>
      <c r="B129" s="371" t="s">
        <v>2699</v>
      </c>
      <c r="C129" s="372">
        <v>3</v>
      </c>
      <c r="D129" s="507">
        <v>0</v>
      </c>
      <c r="E129" s="592">
        <f t="shared" si="0"/>
        <v>0</v>
      </c>
      <c r="F129" s="516"/>
    </row>
    <row r="130" spans="1:6">
      <c r="A130" s="513" t="s">
        <v>5640</v>
      </c>
      <c r="B130" s="371" t="s">
        <v>2699</v>
      </c>
      <c r="C130" s="372">
        <v>21</v>
      </c>
      <c r="D130" s="507">
        <v>0</v>
      </c>
      <c r="E130" s="592">
        <f t="shared" si="0"/>
        <v>0</v>
      </c>
      <c r="F130" s="516"/>
    </row>
    <row r="131" spans="1:6">
      <c r="A131" s="513" t="s">
        <v>5641</v>
      </c>
      <c r="B131" s="371" t="s">
        <v>2699</v>
      </c>
      <c r="C131" s="372">
        <v>10</v>
      </c>
      <c r="D131" s="507">
        <v>0</v>
      </c>
      <c r="E131" s="592">
        <f t="shared" si="0"/>
        <v>0</v>
      </c>
      <c r="F131" s="516"/>
    </row>
    <row r="132" spans="1:6">
      <c r="A132" s="513" t="s">
        <v>5642</v>
      </c>
      <c r="B132" s="371" t="s">
        <v>2699</v>
      </c>
      <c r="C132" s="372">
        <v>5</v>
      </c>
      <c r="D132" s="507">
        <v>0</v>
      </c>
      <c r="E132" s="592">
        <f t="shared" si="0"/>
        <v>0</v>
      </c>
      <c r="F132" s="516"/>
    </row>
    <row r="133" spans="1:6">
      <c r="A133" s="513" t="s">
        <v>5643</v>
      </c>
      <c r="B133" s="371" t="s">
        <v>2699</v>
      </c>
      <c r="C133" s="372">
        <v>6</v>
      </c>
      <c r="D133" s="507">
        <v>0</v>
      </c>
      <c r="E133" s="592">
        <f t="shared" si="0"/>
        <v>0</v>
      </c>
      <c r="F133" s="516"/>
    </row>
    <row r="134" spans="1:6">
      <c r="A134" s="513"/>
      <c r="B134" s="371"/>
      <c r="C134" s="372"/>
      <c r="D134" s="623"/>
      <c r="E134" s="592"/>
      <c r="F134" s="516"/>
    </row>
    <row r="135" spans="1:6">
      <c r="A135" s="540" t="s">
        <v>5644</v>
      </c>
      <c r="B135" s="392"/>
      <c r="C135" s="393"/>
      <c r="D135" s="629"/>
      <c r="E135" s="609"/>
      <c r="F135" s="541"/>
    </row>
    <row r="136" spans="1:6">
      <c r="A136" s="540" t="s">
        <v>5645</v>
      </c>
      <c r="B136" s="392" t="s">
        <v>2699</v>
      </c>
      <c r="C136" s="393">
        <v>18</v>
      </c>
      <c r="D136" s="630">
        <v>0</v>
      </c>
      <c r="E136" s="609">
        <f>C136*D136</f>
        <v>0</v>
      </c>
      <c r="F136" s="541"/>
    </row>
    <row r="137" spans="1:6">
      <c r="A137" s="540" t="s">
        <v>5646</v>
      </c>
      <c r="B137" s="392" t="s">
        <v>2699</v>
      </c>
      <c r="C137" s="393">
        <v>14</v>
      </c>
      <c r="D137" s="630">
        <v>0</v>
      </c>
      <c r="E137" s="609">
        <f>C137*D137</f>
        <v>0</v>
      </c>
      <c r="F137" s="541"/>
    </row>
    <row r="138" spans="1:6">
      <c r="A138" s="513"/>
      <c r="B138" s="371"/>
      <c r="C138" s="372"/>
      <c r="D138" s="623"/>
      <c r="E138" s="592"/>
      <c r="F138" s="516"/>
    </row>
    <row r="139" spans="1:6">
      <c r="A139" s="542" t="s">
        <v>5647</v>
      </c>
      <c r="B139" s="371"/>
      <c r="C139" s="372"/>
      <c r="D139" s="623"/>
      <c r="E139" s="592"/>
      <c r="F139" s="516"/>
    </row>
    <row r="140" spans="1:6">
      <c r="A140" s="513" t="s">
        <v>5636</v>
      </c>
      <c r="B140" s="371" t="s">
        <v>2699</v>
      </c>
      <c r="C140" s="372">
        <v>3</v>
      </c>
      <c r="D140" s="507">
        <v>0</v>
      </c>
      <c r="E140" s="592">
        <f>C140*D140</f>
        <v>0</v>
      </c>
      <c r="F140" s="516"/>
    </row>
    <row r="141" spans="1:6">
      <c r="A141" s="513" t="s">
        <v>5640</v>
      </c>
      <c r="B141" s="371" t="s">
        <v>2699</v>
      </c>
      <c r="C141" s="372">
        <v>3</v>
      </c>
      <c r="D141" s="507">
        <v>0</v>
      </c>
      <c r="E141" s="592">
        <f>C141*D141</f>
        <v>0</v>
      </c>
      <c r="F141" s="516"/>
    </row>
    <row r="142" spans="1:6">
      <c r="A142" s="513" t="s">
        <v>5641</v>
      </c>
      <c r="B142" s="371" t="s">
        <v>2699</v>
      </c>
      <c r="C142" s="372">
        <v>3</v>
      </c>
      <c r="D142" s="507">
        <v>0</v>
      </c>
      <c r="E142" s="592">
        <f>C142*D142</f>
        <v>0</v>
      </c>
      <c r="F142" s="516"/>
    </row>
    <row r="143" spans="1:6">
      <c r="A143" s="513" t="s">
        <v>5642</v>
      </c>
      <c r="B143" s="371" t="s">
        <v>2699</v>
      </c>
      <c r="C143" s="372">
        <v>2</v>
      </c>
      <c r="D143" s="507">
        <v>0</v>
      </c>
      <c r="E143" s="592">
        <f>C143*D143</f>
        <v>0</v>
      </c>
      <c r="F143" s="516"/>
    </row>
    <row r="144" spans="1:6">
      <c r="A144" s="513" t="s">
        <v>5643</v>
      </c>
      <c r="B144" s="371" t="s">
        <v>2699</v>
      </c>
      <c r="C144" s="372">
        <v>4</v>
      </c>
      <c r="D144" s="507">
        <v>0</v>
      </c>
      <c r="E144" s="592">
        <f>C144*D144</f>
        <v>0</v>
      </c>
      <c r="F144" s="516"/>
    </row>
    <row r="145" spans="1:6">
      <c r="A145" s="513"/>
      <c r="B145" s="371"/>
      <c r="C145" s="372"/>
      <c r="D145" s="623"/>
      <c r="E145" s="592"/>
      <c r="F145" s="516"/>
    </row>
    <row r="146" spans="1:6">
      <c r="A146" s="542" t="s">
        <v>5648</v>
      </c>
      <c r="B146" s="371"/>
      <c r="C146" s="372"/>
      <c r="D146" s="623"/>
      <c r="E146" s="592"/>
      <c r="F146" s="516"/>
    </row>
    <row r="147" spans="1:6">
      <c r="A147" s="513" t="s">
        <v>5638</v>
      </c>
      <c r="B147" s="371" t="s">
        <v>2699</v>
      </c>
      <c r="C147" s="372">
        <v>1</v>
      </c>
      <c r="D147" s="507">
        <v>0</v>
      </c>
      <c r="E147" s="592">
        <f>C147*D147</f>
        <v>0</v>
      </c>
      <c r="F147" s="516"/>
    </row>
    <row r="148" spans="1:6">
      <c r="A148" s="513"/>
      <c r="B148" s="371"/>
      <c r="C148" s="372"/>
      <c r="D148" s="623"/>
      <c r="E148" s="592"/>
      <c r="F148" s="516"/>
    </row>
    <row r="149" spans="1:6">
      <c r="A149" s="513"/>
      <c r="B149" s="371"/>
      <c r="C149" s="372"/>
      <c r="D149" s="623"/>
      <c r="E149" s="592"/>
      <c r="F149" s="516"/>
    </row>
    <row r="150" spans="1:6">
      <c r="A150" s="543" t="s">
        <v>5649</v>
      </c>
      <c r="B150" s="386"/>
      <c r="C150" s="387"/>
      <c r="D150" s="627"/>
      <c r="E150" s="605"/>
      <c r="F150" s="516"/>
    </row>
    <row r="151" spans="1:6">
      <c r="A151" s="513" t="s">
        <v>5640</v>
      </c>
      <c r="B151" s="386" t="s">
        <v>2699</v>
      </c>
      <c r="C151" s="387">
        <v>1</v>
      </c>
      <c r="D151" s="631">
        <v>0</v>
      </c>
      <c r="E151" s="605">
        <f>C151*D151</f>
        <v>0</v>
      </c>
      <c r="F151" s="516"/>
    </row>
    <row r="152" spans="1:6">
      <c r="A152" s="513" t="s">
        <v>5641</v>
      </c>
      <c r="B152" s="386" t="s">
        <v>2699</v>
      </c>
      <c r="C152" s="387">
        <v>3</v>
      </c>
      <c r="D152" s="631">
        <v>0</v>
      </c>
      <c r="E152" s="605">
        <f>C152*D152</f>
        <v>0</v>
      </c>
      <c r="F152" s="516"/>
    </row>
    <row r="153" spans="1:6">
      <c r="A153" s="513" t="s">
        <v>5642</v>
      </c>
      <c r="B153" s="386" t="s">
        <v>2699</v>
      </c>
      <c r="C153" s="387">
        <v>1</v>
      </c>
      <c r="D153" s="631">
        <v>0</v>
      </c>
      <c r="E153" s="605">
        <f>C153*D153</f>
        <v>0</v>
      </c>
      <c r="F153" s="516"/>
    </row>
    <row r="154" spans="1:6">
      <c r="A154" s="513" t="s">
        <v>5643</v>
      </c>
      <c r="B154" s="371" t="s">
        <v>2699</v>
      </c>
      <c r="C154" s="372">
        <v>2</v>
      </c>
      <c r="D154" s="507">
        <v>0</v>
      </c>
      <c r="E154" s="592">
        <f>C154*D154</f>
        <v>0</v>
      </c>
      <c r="F154" s="516"/>
    </row>
    <row r="155" spans="1:6">
      <c r="A155" s="513"/>
      <c r="B155" s="371"/>
      <c r="C155" s="372"/>
      <c r="D155" s="623"/>
      <c r="E155" s="592"/>
      <c r="F155" s="516"/>
    </row>
    <row r="156" spans="1:6">
      <c r="A156" s="543" t="s">
        <v>5650</v>
      </c>
      <c r="B156" s="386"/>
      <c r="C156" s="387"/>
      <c r="D156" s="627"/>
      <c r="E156" s="605"/>
      <c r="F156" s="516"/>
    </row>
    <row r="157" spans="1:6">
      <c r="A157" s="513" t="s">
        <v>5651</v>
      </c>
      <c r="B157" s="386" t="s">
        <v>2699</v>
      </c>
      <c r="C157" s="387">
        <v>2</v>
      </c>
      <c r="D157" s="631">
        <v>0</v>
      </c>
      <c r="E157" s="605">
        <f>C157*D157</f>
        <v>0</v>
      </c>
      <c r="F157" s="516"/>
    </row>
    <row r="158" spans="1:6">
      <c r="A158" s="513" t="s">
        <v>5638</v>
      </c>
      <c r="B158" s="386" t="s">
        <v>2699</v>
      </c>
      <c r="C158" s="387">
        <v>2</v>
      </c>
      <c r="D158" s="631">
        <v>0</v>
      </c>
      <c r="E158" s="605">
        <f>C158*D158</f>
        <v>0</v>
      </c>
      <c r="F158" s="516"/>
    </row>
    <row r="159" spans="1:6">
      <c r="A159" s="543"/>
      <c r="B159" s="386"/>
      <c r="C159" s="387"/>
      <c r="D159" s="627"/>
      <c r="E159" s="605"/>
      <c r="F159" s="516"/>
    </row>
    <row r="160" spans="1:6">
      <c r="A160" s="542" t="s">
        <v>5652</v>
      </c>
      <c r="B160" s="371"/>
      <c r="C160" s="372"/>
      <c r="D160" s="623"/>
      <c r="E160" s="592"/>
      <c r="F160" s="516"/>
    </row>
    <row r="161" spans="1:6">
      <c r="A161" s="513" t="s">
        <v>5640</v>
      </c>
      <c r="B161" s="371" t="s">
        <v>2699</v>
      </c>
      <c r="C161" s="372">
        <v>1</v>
      </c>
      <c r="D161" s="507">
        <v>0</v>
      </c>
      <c r="E161" s="605">
        <f>C161*D161</f>
        <v>0</v>
      </c>
      <c r="F161" s="516"/>
    </row>
    <row r="162" spans="1:6">
      <c r="A162" s="513" t="s">
        <v>5641</v>
      </c>
      <c r="B162" s="371" t="s">
        <v>2699</v>
      </c>
      <c r="C162" s="372">
        <v>9</v>
      </c>
      <c r="D162" s="507">
        <v>0</v>
      </c>
      <c r="E162" s="605">
        <f>C162*D162</f>
        <v>0</v>
      </c>
      <c r="F162" s="516"/>
    </row>
    <row r="163" spans="1:6">
      <c r="A163" s="513" t="s">
        <v>5653</v>
      </c>
      <c r="B163" s="371" t="s">
        <v>2699</v>
      </c>
      <c r="C163" s="372">
        <v>4</v>
      </c>
      <c r="D163" s="507">
        <v>0</v>
      </c>
      <c r="E163" s="605">
        <f>C163*D163</f>
        <v>0</v>
      </c>
      <c r="F163" s="516"/>
    </row>
    <row r="164" spans="1:6">
      <c r="A164" s="513" t="s">
        <v>5643</v>
      </c>
      <c r="B164" s="371" t="s">
        <v>2699</v>
      </c>
      <c r="C164" s="372">
        <v>8</v>
      </c>
      <c r="D164" s="507">
        <v>0</v>
      </c>
      <c r="E164" s="605">
        <f>C164*D164</f>
        <v>0</v>
      </c>
      <c r="F164" s="516"/>
    </row>
    <row r="165" spans="1:6">
      <c r="A165" s="513"/>
      <c r="B165" s="371"/>
      <c r="C165" s="372"/>
      <c r="D165" s="623"/>
      <c r="E165" s="592"/>
      <c r="F165" s="516"/>
    </row>
    <row r="166" spans="1:6">
      <c r="A166" s="542" t="s">
        <v>5654</v>
      </c>
      <c r="B166" s="371"/>
      <c r="C166" s="372"/>
      <c r="D166" s="623"/>
      <c r="E166" s="592"/>
      <c r="F166" s="516"/>
    </row>
    <row r="167" spans="1:6">
      <c r="A167" s="513" t="s">
        <v>5655</v>
      </c>
      <c r="B167" s="371" t="s">
        <v>2699</v>
      </c>
      <c r="C167" s="372">
        <v>4</v>
      </c>
      <c r="D167" s="507">
        <v>0</v>
      </c>
      <c r="E167" s="592">
        <f>C167*D167</f>
        <v>0</v>
      </c>
      <c r="F167" s="516"/>
    </row>
    <row r="168" spans="1:6">
      <c r="A168" s="513"/>
      <c r="B168" s="371"/>
      <c r="C168" s="372"/>
      <c r="D168" s="623"/>
      <c r="E168" s="592"/>
      <c r="F168" s="516"/>
    </row>
    <row r="169" spans="1:6">
      <c r="A169" s="542" t="s">
        <v>5656</v>
      </c>
      <c r="B169" s="371"/>
      <c r="C169" s="372"/>
      <c r="D169" s="623"/>
      <c r="E169" s="592"/>
      <c r="F169" s="516"/>
    </row>
    <row r="170" spans="1:6">
      <c r="A170" s="513" t="s">
        <v>5657</v>
      </c>
      <c r="B170" s="371" t="s">
        <v>2699</v>
      </c>
      <c r="C170" s="372">
        <v>2</v>
      </c>
      <c r="D170" s="507">
        <v>0</v>
      </c>
      <c r="E170" s="592">
        <f>C170*D170</f>
        <v>0</v>
      </c>
      <c r="F170" s="516"/>
    </row>
    <row r="171" spans="1:6">
      <c r="A171" s="513"/>
      <c r="B171" s="371"/>
      <c r="C171" s="372"/>
      <c r="D171" s="623"/>
      <c r="E171" s="592"/>
      <c r="F171" s="516"/>
    </row>
    <row r="172" spans="1:6">
      <c r="A172" s="542" t="s">
        <v>5658</v>
      </c>
      <c r="B172" s="371"/>
      <c r="C172" s="372"/>
      <c r="D172" s="623"/>
      <c r="E172" s="592"/>
      <c r="F172" s="516"/>
    </row>
    <row r="173" spans="1:6">
      <c r="A173" s="513" t="s">
        <v>5659</v>
      </c>
      <c r="B173" s="371" t="s">
        <v>2699</v>
      </c>
      <c r="C173" s="372">
        <v>2</v>
      </c>
      <c r="D173" s="507">
        <v>0</v>
      </c>
      <c r="E173" s="592">
        <f>C173*D173</f>
        <v>0</v>
      </c>
      <c r="F173" s="516"/>
    </row>
    <row r="174" spans="1:6">
      <c r="A174" s="513"/>
      <c r="B174" s="371"/>
      <c r="C174" s="372"/>
      <c r="D174" s="623"/>
      <c r="E174" s="592"/>
      <c r="F174" s="516"/>
    </row>
    <row r="175" spans="1:6">
      <c r="A175" s="513" t="s">
        <v>5660</v>
      </c>
      <c r="B175" s="371"/>
      <c r="C175" s="372"/>
      <c r="D175" s="623"/>
      <c r="E175" s="592"/>
      <c r="F175" s="516"/>
    </row>
    <row r="176" spans="1:6">
      <c r="A176" s="513" t="s">
        <v>5636</v>
      </c>
      <c r="B176" s="371" t="s">
        <v>2699</v>
      </c>
      <c r="C176" s="372">
        <v>3</v>
      </c>
      <c r="D176" s="507">
        <v>0</v>
      </c>
      <c r="E176" s="592">
        <f>C176*D176</f>
        <v>0</v>
      </c>
      <c r="F176" s="516"/>
    </row>
    <row r="177" spans="1:6">
      <c r="A177" s="513"/>
      <c r="B177" s="371"/>
      <c r="C177" s="372"/>
      <c r="D177" s="623"/>
      <c r="E177" s="592"/>
      <c r="F177" s="516"/>
    </row>
    <row r="178" spans="1:6">
      <c r="A178" s="513" t="s">
        <v>5661</v>
      </c>
      <c r="B178" s="371"/>
      <c r="C178" s="372"/>
      <c r="D178" s="623"/>
      <c r="E178" s="592"/>
      <c r="F178" s="516"/>
    </row>
    <row r="179" spans="1:6">
      <c r="A179" s="513" t="s">
        <v>5640</v>
      </c>
      <c r="B179" s="371" t="s">
        <v>2699</v>
      </c>
      <c r="C179" s="372">
        <v>8</v>
      </c>
      <c r="D179" s="507">
        <v>0</v>
      </c>
      <c r="E179" s="592">
        <f>C179*D179</f>
        <v>0</v>
      </c>
      <c r="F179" s="516"/>
    </row>
    <row r="180" spans="1:6">
      <c r="A180" s="513" t="s">
        <v>5642</v>
      </c>
      <c r="B180" s="371" t="s">
        <v>2699</v>
      </c>
      <c r="C180" s="372">
        <v>2</v>
      </c>
      <c r="D180" s="507">
        <v>0</v>
      </c>
      <c r="E180" s="592">
        <f>C180*D180</f>
        <v>0</v>
      </c>
      <c r="F180" s="516"/>
    </row>
    <row r="181" spans="1:6">
      <c r="A181" s="513" t="s">
        <v>5643</v>
      </c>
      <c r="B181" s="371" t="s">
        <v>2699</v>
      </c>
      <c r="C181" s="372">
        <v>1</v>
      </c>
      <c r="D181" s="507">
        <v>0</v>
      </c>
      <c r="E181" s="592">
        <f>C181*D181</f>
        <v>0</v>
      </c>
      <c r="F181" s="516"/>
    </row>
    <row r="182" spans="1:6">
      <c r="A182" s="513"/>
      <c r="B182" s="371"/>
      <c r="C182" s="372"/>
      <c r="D182" s="623"/>
      <c r="E182" s="592"/>
      <c r="F182" s="516"/>
    </row>
    <row r="183" spans="1:6">
      <c r="A183" s="513" t="s">
        <v>5662</v>
      </c>
      <c r="B183" s="371" t="s">
        <v>2699</v>
      </c>
      <c r="C183" s="372"/>
      <c r="D183" s="623"/>
      <c r="E183" s="592"/>
      <c r="F183" s="516"/>
    </row>
    <row r="184" spans="1:6">
      <c r="A184" s="513" t="s">
        <v>5651</v>
      </c>
      <c r="B184" s="371" t="s">
        <v>2699</v>
      </c>
      <c r="C184" s="372">
        <v>1</v>
      </c>
      <c r="D184" s="507">
        <v>0</v>
      </c>
      <c r="E184" s="592">
        <f>C184*D184</f>
        <v>0</v>
      </c>
      <c r="F184" s="516"/>
    </row>
    <row r="185" spans="1:6">
      <c r="A185" s="513"/>
      <c r="B185" s="371"/>
      <c r="C185" s="372"/>
      <c r="D185" s="623"/>
      <c r="E185" s="592"/>
      <c r="F185" s="516"/>
    </row>
    <row r="186" spans="1:6" ht="34.200000000000003">
      <c r="A186" s="544" t="s">
        <v>5663</v>
      </c>
      <c r="B186" s="392" t="s">
        <v>2699</v>
      </c>
      <c r="C186" s="394">
        <v>20</v>
      </c>
      <c r="D186" s="632">
        <v>0</v>
      </c>
      <c r="E186" s="609">
        <f>C186*D186</f>
        <v>0</v>
      </c>
      <c r="F186" s="545"/>
    </row>
    <row r="187" spans="1:6">
      <c r="A187" s="513"/>
      <c r="B187" s="371"/>
      <c r="C187" s="372"/>
      <c r="D187" s="623"/>
      <c r="E187" s="592"/>
      <c r="F187" s="516"/>
    </row>
    <row r="188" spans="1:6" ht="34.200000000000003">
      <c r="A188" s="527" t="s">
        <v>5664</v>
      </c>
      <c r="B188" s="371" t="s">
        <v>2699</v>
      </c>
      <c r="C188" s="372">
        <v>8</v>
      </c>
      <c r="D188" s="507">
        <v>0</v>
      </c>
      <c r="E188" s="592">
        <f>C188*D188</f>
        <v>0</v>
      </c>
      <c r="F188" s="516"/>
    </row>
    <row r="189" spans="1:6" ht="34.200000000000003">
      <c r="A189" s="527" t="s">
        <v>5665</v>
      </c>
      <c r="B189" s="371" t="s">
        <v>2699</v>
      </c>
      <c r="C189" s="372">
        <v>16</v>
      </c>
      <c r="D189" s="507">
        <v>0</v>
      </c>
      <c r="E189" s="592">
        <f>C189*D189</f>
        <v>0</v>
      </c>
      <c r="F189" s="516"/>
    </row>
    <row r="190" spans="1:6">
      <c r="A190" s="527"/>
      <c r="B190" s="371"/>
      <c r="C190" s="372"/>
      <c r="D190" s="623"/>
      <c r="E190" s="592"/>
      <c r="F190" s="516"/>
    </row>
    <row r="191" spans="1:6">
      <c r="A191" s="546" t="s">
        <v>5666</v>
      </c>
      <c r="B191" s="392" t="s">
        <v>2699</v>
      </c>
      <c r="C191" s="372">
        <v>4</v>
      </c>
      <c r="D191" s="507">
        <v>0</v>
      </c>
      <c r="E191" s="592">
        <f>C191*D191</f>
        <v>0</v>
      </c>
      <c r="F191" s="545"/>
    </row>
    <row r="192" spans="1:6">
      <c r="A192" s="546"/>
      <c r="B192" s="392"/>
      <c r="C192" s="394"/>
      <c r="D192" s="633"/>
      <c r="E192" s="609"/>
      <c r="F192" s="545"/>
    </row>
    <row r="193" spans="1:6">
      <c r="A193" s="546" t="s">
        <v>5667</v>
      </c>
      <c r="B193" s="392" t="s">
        <v>2699</v>
      </c>
      <c r="C193" s="372">
        <v>2</v>
      </c>
      <c r="D193" s="507">
        <v>0</v>
      </c>
      <c r="E193" s="592">
        <f>C193*D193</f>
        <v>0</v>
      </c>
      <c r="F193" s="545"/>
    </row>
    <row r="194" spans="1:6">
      <c r="A194" s="546"/>
      <c r="B194" s="392"/>
      <c r="C194" s="394"/>
      <c r="D194" s="633"/>
      <c r="E194" s="609"/>
      <c r="F194" s="545"/>
    </row>
    <row r="195" spans="1:6">
      <c r="A195" s="539" t="s">
        <v>5668</v>
      </c>
      <c r="B195" s="392" t="s">
        <v>2699</v>
      </c>
      <c r="C195" s="372">
        <v>4</v>
      </c>
      <c r="D195" s="507">
        <v>0</v>
      </c>
      <c r="E195" s="592">
        <f>C195*D195</f>
        <v>0</v>
      </c>
      <c r="F195" s="545"/>
    </row>
    <row r="196" spans="1:6">
      <c r="A196" s="513"/>
      <c r="B196" s="371"/>
      <c r="C196" s="372"/>
      <c r="E196" s="592"/>
      <c r="F196" s="516"/>
    </row>
    <row r="197" spans="1:6" ht="3.45" customHeight="1">
      <c r="A197" s="536"/>
      <c r="B197" s="390"/>
      <c r="C197" s="391"/>
      <c r="D197" s="615"/>
      <c r="E197" s="607"/>
      <c r="F197" s="537"/>
    </row>
    <row r="198" spans="1:6">
      <c r="A198" s="513"/>
      <c r="B198" s="371"/>
      <c r="C198" s="370"/>
      <c r="D198" s="634"/>
      <c r="E198" s="592"/>
      <c r="F198" s="521"/>
    </row>
    <row r="199" spans="1:6" ht="12">
      <c r="A199" s="515" t="s">
        <v>5669</v>
      </c>
      <c r="B199" s="371"/>
      <c r="C199" s="370"/>
      <c r="D199" s="634"/>
      <c r="E199" s="593">
        <f>SUM(E203:E289)</f>
        <v>0</v>
      </c>
      <c r="F199" s="516" t="s">
        <v>5570</v>
      </c>
    </row>
    <row r="200" spans="1:6">
      <c r="A200" s="520"/>
      <c r="B200" s="373"/>
      <c r="C200" s="374"/>
      <c r="D200" s="634"/>
      <c r="E200" s="610"/>
      <c r="F200" s="521"/>
    </row>
    <row r="201" spans="1:6" ht="12">
      <c r="A201" s="547" t="s">
        <v>5670</v>
      </c>
      <c r="B201" s="395"/>
      <c r="C201" s="396"/>
      <c r="D201" s="635"/>
      <c r="E201" s="611"/>
      <c r="F201" s="548"/>
    </row>
    <row r="202" spans="1:6">
      <c r="A202" s="520"/>
      <c r="B202" s="373"/>
      <c r="C202" s="374"/>
      <c r="D202" s="634"/>
      <c r="E202" s="610"/>
      <c r="F202" s="521"/>
    </row>
    <row r="203" spans="1:6" ht="34.799999999999997">
      <c r="A203" s="526" t="s">
        <v>5671</v>
      </c>
      <c r="B203" s="371"/>
      <c r="C203" s="383"/>
      <c r="E203" s="592"/>
      <c r="F203" s="516"/>
    </row>
    <row r="204" spans="1:6">
      <c r="A204" s="520"/>
      <c r="B204" s="373"/>
      <c r="C204" s="374"/>
      <c r="D204" s="634"/>
      <c r="E204" s="610"/>
      <c r="F204" s="521"/>
    </row>
    <row r="205" spans="1:6">
      <c r="A205" s="513" t="s">
        <v>5636</v>
      </c>
      <c r="B205" s="371" t="s">
        <v>700</v>
      </c>
      <c r="C205" s="372">
        <v>7</v>
      </c>
      <c r="D205" s="636">
        <v>0</v>
      </c>
      <c r="E205" s="592">
        <f t="shared" ref="E205:E213" si="1">C205*D205</f>
        <v>0</v>
      </c>
      <c r="F205" s="521"/>
    </row>
    <row r="206" spans="1:6">
      <c r="A206" s="513" t="s">
        <v>5634</v>
      </c>
      <c r="B206" s="371" t="s">
        <v>700</v>
      </c>
      <c r="C206" s="372">
        <v>2</v>
      </c>
      <c r="D206" s="636">
        <v>0</v>
      </c>
      <c r="E206" s="592">
        <f t="shared" si="1"/>
        <v>0</v>
      </c>
      <c r="F206" s="521"/>
    </row>
    <row r="207" spans="1:6">
      <c r="A207" s="513" t="s">
        <v>5640</v>
      </c>
      <c r="B207" s="371" t="s">
        <v>700</v>
      </c>
      <c r="C207" s="372">
        <v>15</v>
      </c>
      <c r="D207" s="636">
        <v>0</v>
      </c>
      <c r="E207" s="592">
        <f t="shared" si="1"/>
        <v>0</v>
      </c>
      <c r="F207" s="521"/>
    </row>
    <row r="208" spans="1:6">
      <c r="A208" s="513" t="s">
        <v>5641</v>
      </c>
      <c r="B208" s="371" t="s">
        <v>700</v>
      </c>
      <c r="C208" s="372">
        <v>34</v>
      </c>
      <c r="D208" s="507">
        <v>0</v>
      </c>
      <c r="E208" s="592">
        <f t="shared" si="1"/>
        <v>0</v>
      </c>
      <c r="F208" s="521"/>
    </row>
    <row r="209" spans="1:6">
      <c r="A209" s="513" t="s">
        <v>5653</v>
      </c>
      <c r="B209" s="371" t="s">
        <v>700</v>
      </c>
      <c r="C209" s="372">
        <v>7</v>
      </c>
      <c r="D209" s="507">
        <v>0</v>
      </c>
      <c r="E209" s="592">
        <f t="shared" si="1"/>
        <v>0</v>
      </c>
      <c r="F209" s="521"/>
    </row>
    <row r="210" spans="1:6">
      <c r="A210" s="513" t="s">
        <v>5642</v>
      </c>
      <c r="B210" s="371" t="s">
        <v>700</v>
      </c>
      <c r="C210" s="372">
        <v>9</v>
      </c>
      <c r="D210" s="507">
        <v>0</v>
      </c>
      <c r="E210" s="592">
        <f t="shared" si="1"/>
        <v>0</v>
      </c>
      <c r="F210" s="521"/>
    </row>
    <row r="211" spans="1:6">
      <c r="A211" s="513" t="s">
        <v>5672</v>
      </c>
      <c r="B211" s="371" t="s">
        <v>700</v>
      </c>
      <c r="C211" s="372">
        <v>4</v>
      </c>
      <c r="D211" s="507">
        <v>0</v>
      </c>
      <c r="E211" s="592">
        <f t="shared" si="1"/>
        <v>0</v>
      </c>
      <c r="F211" s="521"/>
    </row>
    <row r="212" spans="1:6">
      <c r="A212" s="513" t="s">
        <v>5673</v>
      </c>
      <c r="B212" s="371" t="s">
        <v>700</v>
      </c>
      <c r="C212" s="372">
        <v>71</v>
      </c>
      <c r="D212" s="507">
        <v>0</v>
      </c>
      <c r="E212" s="592">
        <f t="shared" si="1"/>
        <v>0</v>
      </c>
      <c r="F212" s="521"/>
    </row>
    <row r="213" spans="1:6">
      <c r="A213" s="513" t="s">
        <v>5674</v>
      </c>
      <c r="B213" s="371" t="s">
        <v>700</v>
      </c>
      <c r="C213" s="372">
        <f>71*1.1</f>
        <v>78.100000000000009</v>
      </c>
      <c r="D213" s="507">
        <v>0</v>
      </c>
      <c r="E213" s="592">
        <f t="shared" si="1"/>
        <v>0</v>
      </c>
      <c r="F213" s="521"/>
    </row>
    <row r="214" spans="1:6">
      <c r="A214" s="513"/>
      <c r="B214" s="371"/>
      <c r="C214" s="372"/>
      <c r="E214" s="592"/>
      <c r="F214" s="521"/>
    </row>
    <row r="215" spans="1:6" ht="22.8">
      <c r="A215" s="527" t="s">
        <v>5675</v>
      </c>
      <c r="B215" s="371" t="s">
        <v>700</v>
      </c>
      <c r="C215" s="372">
        <f>SUM(C205:C210)</f>
        <v>74</v>
      </c>
      <c r="D215" s="507">
        <v>0</v>
      </c>
      <c r="E215" s="592">
        <f>C215*D215</f>
        <v>0</v>
      </c>
      <c r="F215" s="521"/>
    </row>
    <row r="216" spans="1:6">
      <c r="A216" s="527"/>
      <c r="B216" s="371"/>
      <c r="C216" s="372"/>
      <c r="E216" s="592"/>
      <c r="F216" s="521"/>
    </row>
    <row r="217" spans="1:6" ht="22.8">
      <c r="A217" s="527" t="s">
        <v>5676</v>
      </c>
      <c r="B217" s="371" t="s">
        <v>700</v>
      </c>
      <c r="C217" s="372">
        <f>SUM(C211:C213)</f>
        <v>153.10000000000002</v>
      </c>
      <c r="D217" s="507">
        <v>0</v>
      </c>
      <c r="E217" s="592">
        <f>C217*D217</f>
        <v>0</v>
      </c>
      <c r="F217" s="521"/>
    </row>
    <row r="218" spans="1:6">
      <c r="A218" s="527"/>
      <c r="B218" s="371"/>
      <c r="C218" s="372"/>
      <c r="E218" s="592"/>
      <c r="F218" s="521"/>
    </row>
    <row r="219" spans="1:6" ht="22.8">
      <c r="A219" s="527" t="s">
        <v>5677</v>
      </c>
      <c r="B219" s="371" t="s">
        <v>2699</v>
      </c>
      <c r="C219" s="372">
        <v>1</v>
      </c>
      <c r="D219" s="507">
        <v>0</v>
      </c>
      <c r="E219" s="592">
        <f>C219*D219</f>
        <v>0</v>
      </c>
      <c r="F219" s="521"/>
    </row>
    <row r="220" spans="1:6">
      <c r="A220" s="527"/>
      <c r="B220" s="371"/>
      <c r="C220" s="372"/>
      <c r="E220" s="592"/>
      <c r="F220" s="521"/>
    </row>
    <row r="221" spans="1:6" ht="12">
      <c r="A221" s="547" t="s">
        <v>5678</v>
      </c>
      <c r="B221" s="395"/>
      <c r="C221" s="396"/>
      <c r="D221" s="635"/>
      <c r="E221" s="611"/>
      <c r="F221" s="548"/>
    </row>
    <row r="222" spans="1:6">
      <c r="A222" s="520"/>
      <c r="B222" s="373"/>
      <c r="C222" s="374"/>
      <c r="D222" s="634"/>
      <c r="E222" s="610"/>
      <c r="F222" s="521"/>
    </row>
    <row r="223" spans="1:6" ht="34.799999999999997">
      <c r="A223" s="526" t="s">
        <v>5671</v>
      </c>
      <c r="B223" s="371"/>
      <c r="C223" s="383"/>
      <c r="E223" s="592"/>
      <c r="F223" s="516"/>
    </row>
    <row r="224" spans="1:6">
      <c r="A224" s="520"/>
      <c r="B224" s="373"/>
      <c r="C224" s="374"/>
      <c r="D224" s="634"/>
      <c r="E224" s="610"/>
      <c r="F224" s="521"/>
    </row>
    <row r="225" spans="1:6">
      <c r="A225" s="513" t="s">
        <v>5636</v>
      </c>
      <c r="B225" s="371" t="s">
        <v>700</v>
      </c>
      <c r="C225" s="372">
        <v>3</v>
      </c>
      <c r="D225" s="636">
        <v>0</v>
      </c>
      <c r="E225" s="592">
        <f t="shared" ref="E225:E233" si="2">C225*D225</f>
        <v>0</v>
      </c>
      <c r="F225" s="521"/>
    </row>
    <row r="226" spans="1:6">
      <c r="A226" s="513" t="s">
        <v>5634</v>
      </c>
      <c r="B226" s="371" t="s">
        <v>700</v>
      </c>
      <c r="C226" s="372">
        <v>1</v>
      </c>
      <c r="D226" s="636">
        <v>0</v>
      </c>
      <c r="E226" s="592">
        <f t="shared" si="2"/>
        <v>0</v>
      </c>
      <c r="F226" s="521"/>
    </row>
    <row r="227" spans="1:6">
      <c r="A227" s="513" t="s">
        <v>5640</v>
      </c>
      <c r="B227" s="371" t="s">
        <v>700</v>
      </c>
      <c r="C227" s="372">
        <v>4</v>
      </c>
      <c r="D227" s="636">
        <v>0</v>
      </c>
      <c r="E227" s="592">
        <f t="shared" si="2"/>
        <v>0</v>
      </c>
      <c r="F227" s="521"/>
    </row>
    <row r="228" spans="1:6">
      <c r="A228" s="513" t="s">
        <v>5641</v>
      </c>
      <c r="B228" s="371" t="s">
        <v>700</v>
      </c>
      <c r="C228" s="372">
        <v>6</v>
      </c>
      <c r="D228" s="507">
        <v>0</v>
      </c>
      <c r="E228" s="592">
        <f t="shared" si="2"/>
        <v>0</v>
      </c>
      <c r="F228" s="521"/>
    </row>
    <row r="229" spans="1:6">
      <c r="A229" s="513" t="s">
        <v>5653</v>
      </c>
      <c r="B229" s="371" t="s">
        <v>700</v>
      </c>
      <c r="C229" s="372">
        <v>1</v>
      </c>
      <c r="D229" s="507">
        <v>0</v>
      </c>
      <c r="E229" s="592">
        <f t="shared" si="2"/>
        <v>0</v>
      </c>
      <c r="F229" s="521"/>
    </row>
    <row r="230" spans="1:6">
      <c r="A230" s="513" t="s">
        <v>5642</v>
      </c>
      <c r="B230" s="371" t="s">
        <v>700</v>
      </c>
      <c r="C230" s="372">
        <v>13</v>
      </c>
      <c r="D230" s="507">
        <v>0</v>
      </c>
      <c r="E230" s="592">
        <f t="shared" si="2"/>
        <v>0</v>
      </c>
      <c r="F230" s="521"/>
    </row>
    <row r="231" spans="1:6">
      <c r="A231" s="513" t="s">
        <v>5672</v>
      </c>
      <c r="B231" s="371" t="s">
        <v>700</v>
      </c>
      <c r="C231" s="372">
        <v>13</v>
      </c>
      <c r="D231" s="507">
        <v>0</v>
      </c>
      <c r="E231" s="592">
        <f t="shared" si="2"/>
        <v>0</v>
      </c>
      <c r="F231" s="521"/>
    </row>
    <row r="232" spans="1:6">
      <c r="A232" s="513" t="s">
        <v>5673</v>
      </c>
      <c r="B232" s="371" t="s">
        <v>700</v>
      </c>
      <c r="C232" s="372">
        <v>4</v>
      </c>
      <c r="D232" s="507">
        <v>0</v>
      </c>
      <c r="E232" s="592">
        <f t="shared" si="2"/>
        <v>0</v>
      </c>
      <c r="F232" s="521"/>
    </row>
    <row r="233" spans="1:6">
      <c r="A233" s="513" t="s">
        <v>5674</v>
      </c>
      <c r="B233" s="371" t="s">
        <v>700</v>
      </c>
      <c r="C233" s="372">
        <v>27</v>
      </c>
      <c r="D233" s="507">
        <v>0</v>
      </c>
      <c r="E233" s="592">
        <f t="shared" si="2"/>
        <v>0</v>
      </c>
      <c r="F233" s="521"/>
    </row>
    <row r="234" spans="1:6">
      <c r="A234" s="513"/>
      <c r="B234" s="371"/>
      <c r="C234" s="372"/>
      <c r="E234" s="592"/>
      <c r="F234" s="521"/>
    </row>
    <row r="235" spans="1:6" ht="22.8">
      <c r="A235" s="527" t="s">
        <v>5675</v>
      </c>
      <c r="B235" s="371" t="s">
        <v>700</v>
      </c>
      <c r="C235" s="372">
        <f>SUM(C225:C230)</f>
        <v>28</v>
      </c>
      <c r="D235" s="507">
        <v>0</v>
      </c>
      <c r="E235" s="592">
        <f>C235*D235</f>
        <v>0</v>
      </c>
      <c r="F235" s="521"/>
    </row>
    <row r="236" spans="1:6">
      <c r="A236" s="527"/>
      <c r="B236" s="371"/>
      <c r="C236" s="372"/>
      <c r="E236" s="592"/>
      <c r="F236" s="521"/>
    </row>
    <row r="237" spans="1:6" ht="22.8">
      <c r="A237" s="527" t="s">
        <v>5676</v>
      </c>
      <c r="B237" s="371" t="s">
        <v>700</v>
      </c>
      <c r="C237" s="372">
        <f>SUM(C231:C233)</f>
        <v>44</v>
      </c>
      <c r="D237" s="507">
        <v>0</v>
      </c>
      <c r="E237" s="592">
        <f>C237*D237</f>
        <v>0</v>
      </c>
      <c r="F237" s="521"/>
    </row>
    <row r="238" spans="1:6">
      <c r="A238" s="527"/>
      <c r="B238" s="371"/>
      <c r="C238" s="372"/>
      <c r="E238" s="592"/>
      <c r="F238" s="521"/>
    </row>
    <row r="239" spans="1:6" ht="22.8">
      <c r="A239" s="527" t="s">
        <v>5677</v>
      </c>
      <c r="B239" s="371" t="s">
        <v>2699</v>
      </c>
      <c r="C239" s="372">
        <v>1</v>
      </c>
      <c r="D239" s="507">
        <v>0</v>
      </c>
      <c r="E239" s="592">
        <f>C239*D239</f>
        <v>0</v>
      </c>
      <c r="F239" s="521"/>
    </row>
    <row r="240" spans="1:6">
      <c r="A240" s="527"/>
      <c r="B240" s="371"/>
      <c r="C240" s="372"/>
      <c r="E240" s="592"/>
      <c r="F240" s="521"/>
    </row>
    <row r="241" spans="1:6" ht="12">
      <c r="A241" s="547" t="s">
        <v>5679</v>
      </c>
      <c r="B241" s="395"/>
      <c r="C241" s="396"/>
      <c r="D241" s="635"/>
      <c r="E241" s="611"/>
      <c r="F241" s="548"/>
    </row>
    <row r="242" spans="1:6">
      <c r="A242" s="520"/>
      <c r="B242" s="373"/>
      <c r="C242" s="374"/>
      <c r="D242" s="634"/>
      <c r="E242" s="610"/>
      <c r="F242" s="521"/>
    </row>
    <row r="243" spans="1:6">
      <c r="A243" s="797" t="s">
        <v>5680</v>
      </c>
      <c r="B243" s="798"/>
      <c r="C243" s="798"/>
      <c r="D243" s="798"/>
      <c r="E243" s="798"/>
      <c r="F243" s="799"/>
    </row>
    <row r="244" spans="1:6">
      <c r="A244" s="544"/>
      <c r="B244" s="392"/>
      <c r="C244" s="394"/>
      <c r="D244" s="637"/>
      <c r="E244" s="609"/>
      <c r="F244" s="545"/>
    </row>
    <row r="245" spans="1:6" ht="22.8">
      <c r="A245" s="544" t="s">
        <v>5681</v>
      </c>
      <c r="B245" s="392"/>
      <c r="C245" s="394"/>
      <c r="D245" s="637"/>
      <c r="E245" s="609"/>
      <c r="F245" s="545"/>
    </row>
    <row r="246" spans="1:6">
      <c r="A246" s="539" t="s">
        <v>5634</v>
      </c>
      <c r="B246" s="392" t="s">
        <v>700</v>
      </c>
      <c r="C246" s="393">
        <v>3</v>
      </c>
      <c r="D246" s="632">
        <v>0</v>
      </c>
      <c r="E246" s="609">
        <f>C246*D246</f>
        <v>0</v>
      </c>
      <c r="F246" s="541"/>
    </row>
    <row r="247" spans="1:6">
      <c r="A247" s="539" t="s">
        <v>5640</v>
      </c>
      <c r="B247" s="392" t="s">
        <v>700</v>
      </c>
      <c r="C247" s="393">
        <v>22</v>
      </c>
      <c r="D247" s="632">
        <v>0</v>
      </c>
      <c r="E247" s="609">
        <f>C247*D247</f>
        <v>0</v>
      </c>
      <c r="F247" s="541"/>
    </row>
    <row r="248" spans="1:6">
      <c r="A248" s="539"/>
      <c r="B248" s="392"/>
      <c r="C248" s="393"/>
      <c r="D248" s="637"/>
      <c r="E248" s="609"/>
      <c r="F248" s="541"/>
    </row>
    <row r="249" spans="1:6">
      <c r="A249" s="544" t="s">
        <v>5682</v>
      </c>
      <c r="B249" s="392"/>
      <c r="C249" s="394"/>
      <c r="D249" s="637"/>
      <c r="E249" s="609"/>
      <c r="F249" s="545"/>
    </row>
    <row r="250" spans="1:6">
      <c r="A250" s="539" t="s">
        <v>5683</v>
      </c>
      <c r="B250" s="392" t="s">
        <v>700</v>
      </c>
      <c r="C250" s="393">
        <v>10</v>
      </c>
      <c r="D250" s="632">
        <v>0</v>
      </c>
      <c r="E250" s="609">
        <f>C250*D250</f>
        <v>0</v>
      </c>
      <c r="F250" s="541"/>
    </row>
    <row r="251" spans="1:6">
      <c r="A251" s="527"/>
      <c r="B251" s="371"/>
      <c r="C251" s="372"/>
      <c r="E251" s="592"/>
      <c r="F251" s="521"/>
    </row>
    <row r="252" spans="1:6" ht="12">
      <c r="A252" s="547" t="s">
        <v>5684</v>
      </c>
      <c r="B252" s="395"/>
      <c r="C252" s="396"/>
      <c r="D252" s="635"/>
      <c r="E252" s="611"/>
      <c r="F252" s="548"/>
    </row>
    <row r="253" spans="1:6">
      <c r="A253" s="539"/>
      <c r="B253" s="392"/>
      <c r="C253" s="393"/>
      <c r="D253" s="638"/>
      <c r="E253" s="609"/>
      <c r="F253" s="521"/>
    </row>
    <row r="254" spans="1:6">
      <c r="A254" s="539" t="s">
        <v>5685</v>
      </c>
      <c r="B254" s="392" t="s">
        <v>700</v>
      </c>
      <c r="C254" s="393">
        <f>(1000+(4+5+8+8)*2*2)*1.15</f>
        <v>1265</v>
      </c>
      <c r="D254" s="630">
        <v>0</v>
      </c>
      <c r="E254" s="609">
        <f>C254*D254</f>
        <v>0</v>
      </c>
      <c r="F254" s="521"/>
    </row>
    <row r="255" spans="1:6">
      <c r="A255" s="527"/>
      <c r="B255" s="371"/>
      <c r="C255" s="397"/>
      <c r="E255" s="592"/>
      <c r="F255" s="521"/>
    </row>
    <row r="256" spans="1:6">
      <c r="A256" s="539" t="s">
        <v>5686</v>
      </c>
      <c r="B256" s="392" t="s">
        <v>700</v>
      </c>
      <c r="C256" s="398">
        <f>C254*0.07</f>
        <v>88.550000000000011</v>
      </c>
      <c r="D256" s="630">
        <v>0</v>
      </c>
      <c r="E256" s="609">
        <f>C256*D256</f>
        <v>0</v>
      </c>
      <c r="F256" s="521"/>
    </row>
    <row r="257" spans="1:6">
      <c r="A257" s="539"/>
      <c r="B257" s="392"/>
      <c r="C257" s="398"/>
      <c r="D257" s="638"/>
      <c r="E257" s="609"/>
      <c r="F257" s="521"/>
    </row>
    <row r="258" spans="1:6" ht="22.8">
      <c r="A258" s="527" t="s">
        <v>5687</v>
      </c>
      <c r="B258" s="371" t="s">
        <v>2699</v>
      </c>
      <c r="C258" s="372">
        <f>((4+5+8+8)*2)</f>
        <v>50</v>
      </c>
      <c r="D258" s="507">
        <v>0</v>
      </c>
      <c r="E258" s="592">
        <f>C258*D258</f>
        <v>0</v>
      </c>
      <c r="F258" s="521"/>
    </row>
    <row r="259" spans="1:6">
      <c r="A259" s="539"/>
      <c r="B259" s="392"/>
      <c r="C259" s="398"/>
      <c r="D259" s="638"/>
      <c r="E259" s="609"/>
      <c r="F259" s="521"/>
    </row>
    <row r="260" spans="1:6" ht="22.8">
      <c r="A260" s="549" t="s">
        <v>5688</v>
      </c>
      <c r="B260" s="371" t="s">
        <v>5689</v>
      </c>
      <c r="C260" s="372">
        <f>190.12*1.15</f>
        <v>218.63799999999998</v>
      </c>
      <c r="D260" s="639">
        <v>0</v>
      </c>
      <c r="E260" s="592">
        <f>C260*D260</f>
        <v>0</v>
      </c>
      <c r="F260" s="521"/>
    </row>
    <row r="261" spans="1:6">
      <c r="A261" s="550"/>
      <c r="B261" s="371"/>
      <c r="C261" s="372"/>
      <c r="D261" s="640"/>
      <c r="E261" s="592"/>
      <c r="F261" s="521"/>
    </row>
    <row r="262" spans="1:6" ht="34.200000000000003">
      <c r="A262" s="549" t="s">
        <v>5690</v>
      </c>
      <c r="B262" s="371" t="s">
        <v>700</v>
      </c>
      <c r="C262" s="372">
        <f>(391.88)*1.15</f>
        <v>450.66199999999998</v>
      </c>
      <c r="D262" s="639">
        <v>0</v>
      </c>
      <c r="E262" s="592">
        <f>C262*D262</f>
        <v>0</v>
      </c>
      <c r="F262" s="521"/>
    </row>
    <row r="263" spans="1:6">
      <c r="A263" s="551"/>
      <c r="B263" s="399"/>
      <c r="C263" s="400"/>
      <c r="D263" s="640"/>
      <c r="E263" s="599"/>
      <c r="F263" s="521"/>
    </row>
    <row r="264" spans="1:6" ht="13.8">
      <c r="A264" s="552" t="s">
        <v>5691</v>
      </c>
      <c r="B264" s="399" t="s">
        <v>5689</v>
      </c>
      <c r="C264" s="400">
        <f>C260</f>
        <v>218.63799999999998</v>
      </c>
      <c r="D264" s="639">
        <v>0</v>
      </c>
      <c r="E264" s="599">
        <f>C264*D264</f>
        <v>0</v>
      </c>
      <c r="F264" s="521"/>
    </row>
    <row r="265" spans="1:6">
      <c r="A265" s="553"/>
      <c r="B265" s="399"/>
      <c r="C265" s="400"/>
      <c r="D265" s="640"/>
      <c r="E265" s="599"/>
      <c r="F265" s="521"/>
    </row>
    <row r="266" spans="1:6" ht="23.4">
      <c r="A266" s="552" t="s">
        <v>5692</v>
      </c>
      <c r="B266" s="399" t="s">
        <v>5693</v>
      </c>
      <c r="C266" s="400">
        <v>1</v>
      </c>
      <c r="D266" s="639">
        <v>0</v>
      </c>
      <c r="E266" s="599">
        <f>C266*D266</f>
        <v>0</v>
      </c>
      <c r="F266" s="521"/>
    </row>
    <row r="267" spans="1:6">
      <c r="A267" s="539"/>
      <c r="B267" s="392"/>
      <c r="C267" s="398"/>
      <c r="D267" s="638"/>
      <c r="E267" s="609"/>
      <c r="F267" s="521"/>
    </row>
    <row r="268" spans="1:6" ht="12">
      <c r="A268" s="554" t="s">
        <v>5694</v>
      </c>
      <c r="B268" s="392"/>
      <c r="C268" s="393"/>
      <c r="D268" s="638"/>
      <c r="E268" s="609"/>
      <c r="F268" s="521"/>
    </row>
    <row r="269" spans="1:6" ht="102.6">
      <c r="A269" s="539" t="s">
        <v>5695</v>
      </c>
      <c r="B269" s="392"/>
      <c r="C269" s="393"/>
      <c r="D269" s="638"/>
      <c r="E269" s="609"/>
      <c r="F269" s="521"/>
    </row>
    <row r="270" spans="1:6">
      <c r="A270" s="539" t="s">
        <v>5696</v>
      </c>
      <c r="B270" s="392" t="s">
        <v>2699</v>
      </c>
      <c r="C270" s="393">
        <v>1</v>
      </c>
      <c r="D270" s="630">
        <v>0</v>
      </c>
      <c r="E270" s="609">
        <f>C270*D270</f>
        <v>0</v>
      </c>
      <c r="F270" s="521"/>
    </row>
    <row r="271" spans="1:6">
      <c r="A271" s="539" t="s">
        <v>5697</v>
      </c>
      <c r="B271" s="392" t="s">
        <v>2699</v>
      </c>
      <c r="C271" s="393">
        <v>1</v>
      </c>
      <c r="D271" s="630">
        <v>0</v>
      </c>
      <c r="E271" s="609">
        <f>C271*D271</f>
        <v>0</v>
      </c>
      <c r="F271" s="521"/>
    </row>
    <row r="272" spans="1:6">
      <c r="A272" s="539" t="s">
        <v>5698</v>
      </c>
      <c r="B272" s="392" t="s">
        <v>2699</v>
      </c>
      <c r="C272" s="393">
        <v>2</v>
      </c>
      <c r="D272" s="630">
        <v>0</v>
      </c>
      <c r="E272" s="609">
        <f>C272*D272</f>
        <v>0</v>
      </c>
      <c r="F272" s="521"/>
    </row>
    <row r="273" spans="1:6">
      <c r="A273" s="539"/>
      <c r="B273" s="392"/>
      <c r="C273" s="393"/>
      <c r="D273" s="638"/>
      <c r="E273" s="609"/>
      <c r="F273" s="521"/>
    </row>
    <row r="274" spans="1:6" ht="12">
      <c r="A274" s="554" t="s">
        <v>5699</v>
      </c>
      <c r="B274" s="392"/>
      <c r="C274" s="393"/>
      <c r="D274" s="638"/>
      <c r="E274" s="609"/>
      <c r="F274" s="521"/>
    </row>
    <row r="275" spans="1:6" ht="12">
      <c r="A275" s="554"/>
      <c r="B275" s="392"/>
      <c r="C275" s="393"/>
      <c r="D275" s="638"/>
      <c r="E275" s="609"/>
      <c r="F275" s="521"/>
    </row>
    <row r="276" spans="1:6" ht="34.200000000000003">
      <c r="A276" s="539" t="s">
        <v>5700</v>
      </c>
      <c r="B276" s="392" t="s">
        <v>2699</v>
      </c>
      <c r="C276" s="393">
        <f>C270+C271</f>
        <v>2</v>
      </c>
      <c r="D276" s="630">
        <v>0</v>
      </c>
      <c r="E276" s="609">
        <f>C276*D276</f>
        <v>0</v>
      </c>
      <c r="F276" s="521"/>
    </row>
    <row r="277" spans="1:6" ht="12">
      <c r="A277" s="554"/>
      <c r="B277" s="392"/>
      <c r="C277" s="393"/>
      <c r="D277" s="638"/>
      <c r="E277" s="609"/>
      <c r="F277" s="521"/>
    </row>
    <row r="278" spans="1:6" ht="34.200000000000003">
      <c r="A278" s="539" t="s">
        <v>5701</v>
      </c>
      <c r="B278" s="392" t="s">
        <v>2699</v>
      </c>
      <c r="C278" s="393">
        <f>C272</f>
        <v>2</v>
      </c>
      <c r="D278" s="630">
        <v>0</v>
      </c>
      <c r="E278" s="609">
        <f>C278*D278</f>
        <v>0</v>
      </c>
      <c r="F278" s="521"/>
    </row>
    <row r="279" spans="1:6">
      <c r="A279" s="539"/>
      <c r="B279" s="392"/>
      <c r="C279" s="393"/>
      <c r="D279" s="638"/>
      <c r="E279" s="609"/>
      <c r="F279" s="521"/>
    </row>
    <row r="280" spans="1:6" ht="22.8">
      <c r="A280" s="539" t="s">
        <v>5702</v>
      </c>
      <c r="B280" s="392" t="s">
        <v>5693</v>
      </c>
      <c r="C280" s="393">
        <v>1</v>
      </c>
      <c r="D280" s="630">
        <v>0</v>
      </c>
      <c r="E280" s="609">
        <f>C280*D280</f>
        <v>0</v>
      </c>
      <c r="F280" s="521"/>
    </row>
    <row r="281" spans="1:6">
      <c r="A281" s="539"/>
      <c r="B281" s="392"/>
      <c r="C281" s="393"/>
      <c r="D281" s="638"/>
      <c r="E281" s="609"/>
      <c r="F281" s="521"/>
    </row>
    <row r="282" spans="1:6" ht="24">
      <c r="A282" s="555" t="s">
        <v>5703</v>
      </c>
      <c r="B282" s="401"/>
      <c r="C282" s="402"/>
      <c r="D282" s="641"/>
      <c r="E282" s="612"/>
      <c r="F282" s="521"/>
    </row>
    <row r="283" spans="1:6" ht="12">
      <c r="A283" s="555"/>
      <c r="B283" s="401"/>
      <c r="C283" s="402"/>
      <c r="D283" s="641"/>
      <c r="E283" s="612"/>
      <c r="F283" s="521"/>
    </row>
    <row r="284" spans="1:6">
      <c r="A284" s="556" t="s">
        <v>5704</v>
      </c>
      <c r="B284" s="401" t="s">
        <v>2699</v>
      </c>
      <c r="C284" s="402">
        <f>(4+5+8+8)</f>
        <v>25</v>
      </c>
      <c r="D284" s="642">
        <v>0</v>
      </c>
      <c r="E284" s="612">
        <f>C284*D284</f>
        <v>0</v>
      </c>
      <c r="F284" s="521"/>
    </row>
    <row r="285" spans="1:6">
      <c r="A285" s="556"/>
      <c r="B285" s="401"/>
      <c r="C285" s="402"/>
      <c r="D285" s="643"/>
      <c r="E285" s="612"/>
      <c r="F285" s="521"/>
    </row>
    <row r="286" spans="1:6" ht="34.200000000000003">
      <c r="A286" s="557" t="s">
        <v>5705</v>
      </c>
      <c r="B286" s="386" t="s">
        <v>2699</v>
      </c>
      <c r="C286" s="387">
        <v>4</v>
      </c>
      <c r="D286" s="631">
        <v>0</v>
      </c>
      <c r="E286" s="605">
        <f>C286*D286</f>
        <v>0</v>
      </c>
      <c r="F286" s="521"/>
    </row>
    <row r="287" spans="1:6">
      <c r="A287" s="557"/>
      <c r="B287" s="386"/>
      <c r="C287" s="387"/>
      <c r="D287" s="644"/>
      <c r="E287" s="605"/>
      <c r="F287" s="521"/>
    </row>
    <row r="288" spans="1:6" ht="91.2">
      <c r="A288" s="558" t="s">
        <v>5706</v>
      </c>
      <c r="B288" s="403"/>
      <c r="C288" s="404"/>
      <c r="D288" s="645"/>
      <c r="E288" s="613"/>
      <c r="F288" s="559"/>
    </row>
    <row r="289" spans="1:9">
      <c r="A289" s="557"/>
      <c r="B289" s="386"/>
      <c r="C289" s="387"/>
      <c r="D289" s="644"/>
      <c r="E289" s="605"/>
      <c r="F289" s="521"/>
    </row>
    <row r="290" spans="1:9" ht="3.45" customHeight="1">
      <c r="A290" s="536"/>
      <c r="B290" s="390"/>
      <c r="C290" s="391"/>
      <c r="D290" s="615"/>
      <c r="E290" s="607"/>
      <c r="F290" s="537"/>
      <c r="I290" s="584"/>
    </row>
    <row r="291" spans="1:9" ht="12">
      <c r="A291" s="520"/>
      <c r="B291" s="373"/>
      <c r="C291" s="374"/>
      <c r="D291" s="634"/>
      <c r="E291" s="610"/>
      <c r="F291" s="521"/>
      <c r="I291" s="584"/>
    </row>
    <row r="292" spans="1:9" ht="12">
      <c r="A292" s="515" t="s">
        <v>5707</v>
      </c>
      <c r="B292" s="371"/>
      <c r="C292" s="372"/>
      <c r="D292" s="634"/>
      <c r="E292" s="593">
        <f>SUM(E293:E334)</f>
        <v>0</v>
      </c>
      <c r="F292" s="516" t="s">
        <v>5570</v>
      </c>
    </row>
    <row r="293" spans="1:9" ht="12">
      <c r="A293" s="560"/>
      <c r="B293" s="371"/>
      <c r="C293" s="372"/>
      <c r="D293" s="634"/>
      <c r="E293" s="592"/>
      <c r="F293" s="516"/>
    </row>
    <row r="294" spans="1:9" ht="12">
      <c r="A294" s="524" t="s">
        <v>5708</v>
      </c>
      <c r="B294" s="381"/>
      <c r="C294" s="382"/>
      <c r="D294" s="646"/>
      <c r="E294" s="604"/>
      <c r="F294" s="561"/>
    </row>
    <row r="295" spans="1:9" ht="12">
      <c r="A295" s="560"/>
      <c r="B295" s="371"/>
      <c r="C295" s="372"/>
      <c r="D295" s="634"/>
      <c r="E295" s="592"/>
      <c r="F295" s="516"/>
    </row>
    <row r="296" spans="1:9" ht="22.8">
      <c r="A296" s="539" t="s">
        <v>5709</v>
      </c>
      <c r="B296" s="392"/>
      <c r="C296" s="393"/>
      <c r="D296" s="637"/>
      <c r="E296" s="609"/>
      <c r="F296" s="562"/>
    </row>
    <row r="297" spans="1:9">
      <c r="A297" s="527"/>
      <c r="B297" s="392"/>
      <c r="C297" s="393"/>
      <c r="D297" s="637"/>
      <c r="E297" s="609"/>
      <c r="F297" s="562"/>
    </row>
    <row r="298" spans="1:9" ht="12">
      <c r="A298" s="554" t="s">
        <v>5710</v>
      </c>
      <c r="B298" s="392"/>
      <c r="C298" s="393"/>
      <c r="D298" s="637"/>
      <c r="E298" s="609"/>
      <c r="F298" s="562"/>
    </row>
    <row r="299" spans="1:9">
      <c r="A299" s="540" t="s">
        <v>5711</v>
      </c>
      <c r="B299" s="392" t="s">
        <v>700</v>
      </c>
      <c r="C299" s="393">
        <f t="shared" ref="C299:C305" si="3">C207</f>
        <v>15</v>
      </c>
      <c r="D299" s="632">
        <v>0</v>
      </c>
      <c r="E299" s="609">
        <f t="shared" ref="E299:E305" si="4">C299*D299</f>
        <v>0</v>
      </c>
      <c r="F299" s="562"/>
    </row>
    <row r="300" spans="1:9">
      <c r="A300" s="540" t="s">
        <v>5712</v>
      </c>
      <c r="B300" s="392" t="s">
        <v>700</v>
      </c>
      <c r="C300" s="393">
        <f t="shared" si="3"/>
        <v>34</v>
      </c>
      <c r="D300" s="632">
        <v>0</v>
      </c>
      <c r="E300" s="609">
        <f t="shared" si="4"/>
        <v>0</v>
      </c>
      <c r="F300" s="562"/>
    </row>
    <row r="301" spans="1:9">
      <c r="A301" s="540" t="s">
        <v>5713</v>
      </c>
      <c r="B301" s="392" t="s">
        <v>700</v>
      </c>
      <c r="C301" s="393">
        <f t="shared" si="3"/>
        <v>7</v>
      </c>
      <c r="D301" s="632">
        <v>0</v>
      </c>
      <c r="E301" s="609">
        <f t="shared" si="4"/>
        <v>0</v>
      </c>
      <c r="F301" s="562"/>
    </row>
    <row r="302" spans="1:9">
      <c r="A302" s="540" t="s">
        <v>5714</v>
      </c>
      <c r="B302" s="392" t="s">
        <v>700</v>
      </c>
      <c r="C302" s="393">
        <f t="shared" si="3"/>
        <v>9</v>
      </c>
      <c r="D302" s="632">
        <v>0</v>
      </c>
      <c r="E302" s="609">
        <f t="shared" si="4"/>
        <v>0</v>
      </c>
      <c r="F302" s="562"/>
    </row>
    <row r="303" spans="1:9">
      <c r="A303" s="540" t="s">
        <v>5715</v>
      </c>
      <c r="B303" s="392" t="s">
        <v>700</v>
      </c>
      <c r="C303" s="393">
        <f t="shared" si="3"/>
        <v>4</v>
      </c>
      <c r="D303" s="632">
        <v>0</v>
      </c>
      <c r="E303" s="609">
        <f t="shared" si="4"/>
        <v>0</v>
      </c>
      <c r="F303" s="562"/>
    </row>
    <row r="304" spans="1:9">
      <c r="A304" s="540" t="s">
        <v>5716</v>
      </c>
      <c r="B304" s="392" t="s">
        <v>700</v>
      </c>
      <c r="C304" s="393">
        <f t="shared" si="3"/>
        <v>71</v>
      </c>
      <c r="D304" s="632">
        <v>0</v>
      </c>
      <c r="E304" s="609">
        <f t="shared" si="4"/>
        <v>0</v>
      </c>
      <c r="F304" s="562"/>
    </row>
    <row r="305" spans="1:6">
      <c r="A305" s="540" t="s">
        <v>5717</v>
      </c>
      <c r="B305" s="392" t="s">
        <v>700</v>
      </c>
      <c r="C305" s="393">
        <f t="shared" si="3"/>
        <v>78.100000000000009</v>
      </c>
      <c r="D305" s="632">
        <v>0</v>
      </c>
      <c r="E305" s="609">
        <f t="shared" si="4"/>
        <v>0</v>
      </c>
      <c r="F305" s="562"/>
    </row>
    <row r="306" spans="1:6">
      <c r="A306" s="513"/>
      <c r="B306" s="392"/>
      <c r="C306" s="393"/>
      <c r="D306" s="634"/>
      <c r="E306" s="609"/>
      <c r="F306" s="516"/>
    </row>
    <row r="307" spans="1:6" ht="22.8">
      <c r="A307" s="527" t="s">
        <v>5718</v>
      </c>
      <c r="B307" s="371" t="s">
        <v>2699</v>
      </c>
      <c r="C307" s="371">
        <v>20</v>
      </c>
      <c r="D307" s="636">
        <v>0</v>
      </c>
      <c r="E307" s="592">
        <f>C307*D307</f>
        <v>0</v>
      </c>
      <c r="F307" s="517"/>
    </row>
    <row r="308" spans="1:6">
      <c r="A308" s="513"/>
      <c r="B308" s="371"/>
      <c r="C308" s="372"/>
      <c r="D308" s="634"/>
      <c r="E308" s="592"/>
      <c r="F308" s="516"/>
    </row>
    <row r="309" spans="1:6" ht="12">
      <c r="A309" s="524" t="s">
        <v>5719</v>
      </c>
      <c r="B309" s="381"/>
      <c r="C309" s="382"/>
      <c r="D309" s="646"/>
      <c r="E309" s="604"/>
      <c r="F309" s="561"/>
    </row>
    <row r="310" spans="1:6" ht="12">
      <c r="A310" s="526"/>
      <c r="B310" s="371"/>
      <c r="C310" s="372"/>
      <c r="D310" s="634"/>
      <c r="E310" s="592"/>
      <c r="F310" s="517"/>
    </row>
    <row r="311" spans="1:6" ht="23.4">
      <c r="A311" s="527" t="s">
        <v>5720</v>
      </c>
      <c r="B311" s="371"/>
      <c r="C311" s="372"/>
      <c r="D311" s="634"/>
      <c r="E311" s="592"/>
      <c r="F311" s="517"/>
    </row>
    <row r="312" spans="1:6">
      <c r="A312" s="513" t="s">
        <v>5721</v>
      </c>
      <c r="B312" s="371" t="s">
        <v>700</v>
      </c>
      <c r="C312" s="372">
        <f t="shared" ref="C312:C320" si="5">C225</f>
        <v>3</v>
      </c>
      <c r="D312" s="636">
        <v>0</v>
      </c>
      <c r="E312" s="592">
        <f t="shared" ref="E312:E320" si="6">C312*D312</f>
        <v>0</v>
      </c>
      <c r="F312" s="517"/>
    </row>
    <row r="313" spans="1:6">
      <c r="A313" s="513" t="s">
        <v>5722</v>
      </c>
      <c r="B313" s="371" t="s">
        <v>700</v>
      </c>
      <c r="C313" s="372">
        <f t="shared" si="5"/>
        <v>1</v>
      </c>
      <c r="D313" s="636">
        <v>0</v>
      </c>
      <c r="E313" s="592">
        <f t="shared" si="6"/>
        <v>0</v>
      </c>
      <c r="F313" s="517"/>
    </row>
    <row r="314" spans="1:6">
      <c r="A314" s="513" t="s">
        <v>5723</v>
      </c>
      <c r="B314" s="371" t="s">
        <v>700</v>
      </c>
      <c r="C314" s="372">
        <f t="shared" si="5"/>
        <v>4</v>
      </c>
      <c r="D314" s="636">
        <v>0</v>
      </c>
      <c r="E314" s="592">
        <f t="shared" si="6"/>
        <v>0</v>
      </c>
      <c r="F314" s="517"/>
    </row>
    <row r="315" spans="1:6">
      <c r="A315" s="513" t="s">
        <v>5724</v>
      </c>
      <c r="B315" s="371" t="s">
        <v>700</v>
      </c>
      <c r="C315" s="372">
        <f t="shared" si="5"/>
        <v>6</v>
      </c>
      <c r="D315" s="636">
        <v>0</v>
      </c>
      <c r="E315" s="592">
        <f t="shared" si="6"/>
        <v>0</v>
      </c>
      <c r="F315" s="517"/>
    </row>
    <row r="316" spans="1:6">
      <c r="A316" s="513" t="s">
        <v>5725</v>
      </c>
      <c r="B316" s="371" t="s">
        <v>700</v>
      </c>
      <c r="C316" s="372">
        <f t="shared" si="5"/>
        <v>1</v>
      </c>
      <c r="D316" s="636">
        <v>0</v>
      </c>
      <c r="E316" s="592">
        <f t="shared" si="6"/>
        <v>0</v>
      </c>
      <c r="F316" s="517"/>
    </row>
    <row r="317" spans="1:6">
      <c r="A317" s="513" t="s">
        <v>5726</v>
      </c>
      <c r="B317" s="371" t="s">
        <v>700</v>
      </c>
      <c r="C317" s="372">
        <f t="shared" si="5"/>
        <v>13</v>
      </c>
      <c r="D317" s="636">
        <v>0</v>
      </c>
      <c r="E317" s="592">
        <f t="shared" si="6"/>
        <v>0</v>
      </c>
      <c r="F317" s="517"/>
    </row>
    <row r="318" spans="1:6">
      <c r="A318" s="513" t="s">
        <v>5727</v>
      </c>
      <c r="B318" s="371" t="s">
        <v>700</v>
      </c>
      <c r="C318" s="372">
        <f t="shared" si="5"/>
        <v>13</v>
      </c>
      <c r="D318" s="636">
        <v>0</v>
      </c>
      <c r="E318" s="592">
        <f t="shared" si="6"/>
        <v>0</v>
      </c>
      <c r="F318" s="517"/>
    </row>
    <row r="319" spans="1:6">
      <c r="A319" s="513" t="s">
        <v>5728</v>
      </c>
      <c r="B319" s="371" t="s">
        <v>700</v>
      </c>
      <c r="C319" s="372">
        <f t="shared" si="5"/>
        <v>4</v>
      </c>
      <c r="D319" s="636">
        <v>0</v>
      </c>
      <c r="E319" s="592">
        <f t="shared" si="6"/>
        <v>0</v>
      </c>
      <c r="F319" s="517"/>
    </row>
    <row r="320" spans="1:6">
      <c r="A320" s="513" t="s">
        <v>5729</v>
      </c>
      <c r="B320" s="371" t="s">
        <v>700</v>
      </c>
      <c r="C320" s="372">
        <f t="shared" si="5"/>
        <v>27</v>
      </c>
      <c r="D320" s="636">
        <v>0</v>
      </c>
      <c r="E320" s="592">
        <f t="shared" si="6"/>
        <v>0</v>
      </c>
      <c r="F320" s="517"/>
    </row>
    <row r="321" spans="1:6" ht="12">
      <c r="A321" s="526"/>
      <c r="B321" s="371"/>
      <c r="C321" s="372"/>
      <c r="D321" s="634"/>
      <c r="E321" s="592"/>
      <c r="F321" s="517"/>
    </row>
    <row r="322" spans="1:6" ht="22.8">
      <c r="A322" s="563" t="s">
        <v>5730</v>
      </c>
      <c r="B322" s="371" t="s">
        <v>2699</v>
      </c>
      <c r="C322" s="371">
        <v>42</v>
      </c>
      <c r="D322" s="636">
        <v>0</v>
      </c>
      <c r="E322" s="592">
        <f>C322*D322</f>
        <v>0</v>
      </c>
      <c r="F322" s="517"/>
    </row>
    <row r="323" spans="1:6" ht="22.8">
      <c r="A323" s="563" t="s">
        <v>5731</v>
      </c>
      <c r="B323" s="371" t="s">
        <v>2699</v>
      </c>
      <c r="C323" s="371">
        <v>13</v>
      </c>
      <c r="D323" s="636">
        <v>0</v>
      </c>
      <c r="E323" s="592">
        <f>C323*D323</f>
        <v>0</v>
      </c>
      <c r="F323" s="517"/>
    </row>
    <row r="324" spans="1:6" ht="12">
      <c r="A324" s="526"/>
      <c r="B324" s="371"/>
      <c r="C324" s="372"/>
      <c r="D324" s="634"/>
      <c r="E324" s="592"/>
      <c r="F324" s="517"/>
    </row>
    <row r="325" spans="1:6">
      <c r="A325" s="527" t="s">
        <v>5732</v>
      </c>
      <c r="B325" s="371" t="s">
        <v>5693</v>
      </c>
      <c r="C325" s="372">
        <v>1</v>
      </c>
      <c r="D325" s="647">
        <v>0</v>
      </c>
      <c r="E325" s="592">
        <f>C325*D325</f>
        <v>0</v>
      </c>
      <c r="F325" s="516"/>
    </row>
    <row r="326" spans="1:6">
      <c r="A326" s="513"/>
      <c r="B326" s="371"/>
      <c r="C326" s="372"/>
      <c r="D326" s="634"/>
      <c r="E326" s="592"/>
      <c r="F326" s="516"/>
    </row>
    <row r="327" spans="1:6" ht="12">
      <c r="A327" s="524" t="s">
        <v>5733</v>
      </c>
      <c r="B327" s="381"/>
      <c r="C327" s="382"/>
      <c r="D327" s="646"/>
      <c r="E327" s="604"/>
      <c r="F327" s="561"/>
    </row>
    <row r="328" spans="1:6">
      <c r="A328" s="513"/>
      <c r="B328" s="371"/>
      <c r="C328" s="372"/>
      <c r="D328" s="634"/>
      <c r="E328" s="592"/>
      <c r="F328" s="516"/>
    </row>
    <row r="329" spans="1:6">
      <c r="A329" s="527" t="s">
        <v>5734</v>
      </c>
      <c r="B329" s="371"/>
      <c r="C329" s="372"/>
      <c r="D329" s="634"/>
      <c r="E329" s="592"/>
      <c r="F329" s="516"/>
    </row>
    <row r="330" spans="1:6" ht="12">
      <c r="A330" s="560"/>
      <c r="B330" s="371"/>
      <c r="C330" s="372"/>
      <c r="D330" s="634"/>
      <c r="E330" s="592"/>
      <c r="F330" s="516"/>
    </row>
    <row r="331" spans="1:6">
      <c r="A331" s="527" t="s">
        <v>5735</v>
      </c>
      <c r="B331" s="371"/>
      <c r="C331" s="372"/>
      <c r="D331" s="634"/>
      <c r="E331" s="592"/>
      <c r="F331" s="516"/>
    </row>
    <row r="332" spans="1:6">
      <c r="A332" s="527" t="s">
        <v>5736</v>
      </c>
      <c r="B332" s="371" t="s">
        <v>700</v>
      </c>
      <c r="C332" s="372">
        <f>C246</f>
        <v>3</v>
      </c>
      <c r="D332" s="636">
        <v>0</v>
      </c>
      <c r="E332" s="592">
        <f>C332*D332</f>
        <v>0</v>
      </c>
      <c r="F332" s="516"/>
    </row>
    <row r="333" spans="1:6">
      <c r="A333" s="527" t="s">
        <v>5737</v>
      </c>
      <c r="B333" s="371" t="s">
        <v>700</v>
      </c>
      <c r="C333" s="372">
        <f>C247</f>
        <v>22</v>
      </c>
      <c r="D333" s="636">
        <v>0</v>
      </c>
      <c r="E333" s="592">
        <f>C333*D333</f>
        <v>0</v>
      </c>
      <c r="F333" s="516"/>
    </row>
    <row r="334" spans="1:6">
      <c r="A334" s="513"/>
      <c r="B334" s="371"/>
      <c r="C334" s="372"/>
      <c r="D334" s="634"/>
      <c r="E334" s="592"/>
      <c r="F334" s="516"/>
    </row>
    <row r="335" spans="1:6" ht="3.45" customHeight="1">
      <c r="A335" s="536"/>
      <c r="B335" s="390"/>
      <c r="C335" s="391"/>
      <c r="D335" s="615"/>
      <c r="E335" s="607"/>
      <c r="F335" s="537"/>
    </row>
    <row r="336" spans="1:6">
      <c r="A336" s="520"/>
      <c r="B336" s="373"/>
      <c r="C336" s="374"/>
      <c r="D336" s="634"/>
      <c r="E336" s="610"/>
      <c r="F336" s="521"/>
    </row>
    <row r="337" spans="1:6" ht="12">
      <c r="A337" s="515" t="s">
        <v>5738</v>
      </c>
      <c r="B337" s="371"/>
      <c r="C337" s="372"/>
      <c r="D337" s="634"/>
      <c r="E337" s="593">
        <f>SUM(E339:E342)</f>
        <v>0</v>
      </c>
      <c r="F337" s="516" t="s">
        <v>5570</v>
      </c>
    </row>
    <row r="338" spans="1:6" ht="12">
      <c r="A338" s="560"/>
      <c r="B338" s="371"/>
      <c r="C338" s="372"/>
      <c r="D338" s="634"/>
      <c r="E338" s="592"/>
      <c r="F338" s="516"/>
    </row>
    <row r="339" spans="1:6">
      <c r="A339" s="527" t="s">
        <v>5739</v>
      </c>
      <c r="B339" s="371" t="s">
        <v>5693</v>
      </c>
      <c r="C339" s="383">
        <v>1</v>
      </c>
      <c r="D339" s="507">
        <v>0</v>
      </c>
      <c r="E339" s="592">
        <f>C339*D339</f>
        <v>0</v>
      </c>
      <c r="F339" s="516"/>
    </row>
    <row r="340" spans="1:6">
      <c r="A340" s="527" t="s">
        <v>5740</v>
      </c>
      <c r="B340" s="371" t="s">
        <v>5693</v>
      </c>
      <c r="C340" s="383">
        <v>1</v>
      </c>
      <c r="D340" s="507">
        <v>0</v>
      </c>
      <c r="E340" s="592">
        <f>C340*D340</f>
        <v>0</v>
      </c>
      <c r="F340" s="516"/>
    </row>
    <row r="341" spans="1:6">
      <c r="A341" s="527" t="s">
        <v>5741</v>
      </c>
      <c r="B341" s="371" t="s">
        <v>2699</v>
      </c>
      <c r="C341" s="383">
        <v>2</v>
      </c>
      <c r="D341" s="636">
        <v>0</v>
      </c>
      <c r="E341" s="592">
        <f>C341*D341</f>
        <v>0</v>
      </c>
      <c r="F341" s="517"/>
    </row>
    <row r="342" spans="1:6">
      <c r="A342" s="520"/>
      <c r="B342" s="373"/>
      <c r="C342" s="374"/>
      <c r="D342" s="634"/>
      <c r="E342" s="610"/>
      <c r="F342" s="521"/>
    </row>
    <row r="343" spans="1:6" ht="3.45" customHeight="1">
      <c r="A343" s="536"/>
      <c r="B343" s="390"/>
      <c r="C343" s="391"/>
      <c r="D343" s="615"/>
      <c r="E343" s="607"/>
      <c r="F343" s="537"/>
    </row>
    <row r="344" spans="1:6">
      <c r="A344" s="520"/>
      <c r="B344" s="373"/>
      <c r="C344" s="374"/>
      <c r="D344" s="634"/>
      <c r="E344" s="610"/>
      <c r="F344" s="521"/>
    </row>
    <row r="345" spans="1:6" ht="12">
      <c r="A345" s="515" t="s">
        <v>5742</v>
      </c>
      <c r="B345" s="371"/>
      <c r="C345" s="372"/>
      <c r="D345" s="634"/>
      <c r="E345" s="593">
        <f>SUM(E347:E363)</f>
        <v>0</v>
      </c>
      <c r="F345" s="516" t="s">
        <v>5570</v>
      </c>
    </row>
    <row r="346" spans="1:6" ht="12">
      <c r="A346" s="560"/>
      <c r="B346" s="371"/>
      <c r="C346" s="372"/>
      <c r="D346" s="634"/>
      <c r="E346" s="592"/>
      <c r="F346" s="516"/>
    </row>
    <row r="347" spans="1:6" ht="22.8">
      <c r="A347" s="527" t="s">
        <v>5743</v>
      </c>
      <c r="B347" s="371" t="s">
        <v>2699</v>
      </c>
      <c r="C347" s="372">
        <v>1</v>
      </c>
      <c r="D347" s="507">
        <v>0</v>
      </c>
      <c r="E347" s="592">
        <f>C347*D347</f>
        <v>0</v>
      </c>
      <c r="F347" s="517"/>
    </row>
    <row r="348" spans="1:6">
      <c r="A348" s="527"/>
      <c r="B348" s="371"/>
      <c r="C348" s="372"/>
      <c r="E348" s="592"/>
      <c r="F348" s="517"/>
    </row>
    <row r="349" spans="1:6" ht="22.8">
      <c r="A349" s="539" t="s">
        <v>5744</v>
      </c>
      <c r="B349" s="371"/>
      <c r="C349" s="393"/>
      <c r="D349" s="638"/>
      <c r="E349" s="609"/>
      <c r="F349" s="562"/>
    </row>
    <row r="350" spans="1:6">
      <c r="A350" s="527"/>
      <c r="B350" s="371"/>
      <c r="C350" s="393" t="s">
        <v>5745</v>
      </c>
      <c r="D350" s="638"/>
      <c r="E350" s="609"/>
      <c r="F350" s="562"/>
    </row>
    <row r="351" spans="1:6">
      <c r="A351" s="513" t="s">
        <v>5636</v>
      </c>
      <c r="B351" s="371" t="s">
        <v>700</v>
      </c>
      <c r="C351" s="372">
        <f t="shared" ref="C351:C356" si="7">+C205+C225</f>
        <v>10</v>
      </c>
      <c r="D351" s="636">
        <v>0</v>
      </c>
      <c r="E351" s="592">
        <f t="shared" ref="E351:E356" si="8">C351*D351</f>
        <v>0</v>
      </c>
      <c r="F351" s="521"/>
    </row>
    <row r="352" spans="1:6">
      <c r="A352" s="513" t="s">
        <v>5634</v>
      </c>
      <c r="B352" s="371" t="s">
        <v>700</v>
      </c>
      <c r="C352" s="372">
        <f t="shared" si="7"/>
        <v>3</v>
      </c>
      <c r="D352" s="636">
        <v>0</v>
      </c>
      <c r="E352" s="592">
        <f t="shared" si="8"/>
        <v>0</v>
      </c>
      <c r="F352" s="521"/>
    </row>
    <row r="353" spans="1:6">
      <c r="A353" s="539" t="s">
        <v>5640</v>
      </c>
      <c r="B353" s="392" t="s">
        <v>700</v>
      </c>
      <c r="C353" s="372">
        <f t="shared" si="7"/>
        <v>19</v>
      </c>
      <c r="D353" s="630">
        <v>0</v>
      </c>
      <c r="E353" s="609">
        <f t="shared" si="8"/>
        <v>0</v>
      </c>
      <c r="F353" s="562"/>
    </row>
    <row r="354" spans="1:6">
      <c r="A354" s="539" t="s">
        <v>5641</v>
      </c>
      <c r="B354" s="392" t="s">
        <v>700</v>
      </c>
      <c r="C354" s="372">
        <f t="shared" si="7"/>
        <v>40</v>
      </c>
      <c r="D354" s="630">
        <v>0</v>
      </c>
      <c r="E354" s="609">
        <f t="shared" si="8"/>
        <v>0</v>
      </c>
      <c r="F354" s="562"/>
    </row>
    <row r="355" spans="1:6">
      <c r="A355" s="539" t="s">
        <v>5653</v>
      </c>
      <c r="B355" s="392" t="s">
        <v>700</v>
      </c>
      <c r="C355" s="372">
        <f t="shared" si="7"/>
        <v>8</v>
      </c>
      <c r="D355" s="630">
        <v>0</v>
      </c>
      <c r="E355" s="609">
        <f t="shared" si="8"/>
        <v>0</v>
      </c>
      <c r="F355" s="562"/>
    </row>
    <row r="356" spans="1:6">
      <c r="A356" s="539" t="s">
        <v>5642</v>
      </c>
      <c r="B356" s="392" t="s">
        <v>700</v>
      </c>
      <c r="C356" s="372">
        <f t="shared" si="7"/>
        <v>22</v>
      </c>
      <c r="D356" s="630">
        <v>0</v>
      </c>
      <c r="E356" s="609">
        <f t="shared" si="8"/>
        <v>0</v>
      </c>
      <c r="F356" s="562"/>
    </row>
    <row r="357" spans="1:6">
      <c r="A357" s="527"/>
      <c r="B357" s="371"/>
      <c r="C357" s="393"/>
      <c r="D357" s="638"/>
      <c r="E357" s="609"/>
      <c r="F357" s="562"/>
    </row>
    <row r="358" spans="1:6" ht="22.8">
      <c r="A358" s="539" t="s">
        <v>5746</v>
      </c>
      <c r="B358" s="371"/>
      <c r="C358" s="393"/>
      <c r="D358" s="638"/>
      <c r="E358" s="609"/>
      <c r="F358" s="562"/>
    </row>
    <row r="359" spans="1:6">
      <c r="A359" s="527"/>
      <c r="B359" s="371"/>
      <c r="C359" s="393"/>
      <c r="D359" s="638"/>
      <c r="E359" s="609"/>
      <c r="F359" s="562"/>
    </row>
    <row r="360" spans="1:6">
      <c r="A360" s="513" t="s">
        <v>5672</v>
      </c>
      <c r="B360" s="371" t="s">
        <v>700</v>
      </c>
      <c r="C360" s="372">
        <f>+C211+C231</f>
        <v>17</v>
      </c>
      <c r="D360" s="507">
        <v>0</v>
      </c>
      <c r="E360" s="592">
        <f>C360*D360</f>
        <v>0</v>
      </c>
      <c r="F360" s="521"/>
    </row>
    <row r="361" spans="1:6">
      <c r="A361" s="513" t="s">
        <v>5673</v>
      </c>
      <c r="B361" s="371" t="s">
        <v>700</v>
      </c>
      <c r="C361" s="372">
        <f>+C212+C232</f>
        <v>75</v>
      </c>
      <c r="D361" s="507">
        <v>0</v>
      </c>
      <c r="E361" s="592">
        <f>C361*D361</f>
        <v>0</v>
      </c>
      <c r="F361" s="521"/>
    </row>
    <row r="362" spans="1:6">
      <c r="A362" s="513" t="s">
        <v>5674</v>
      </c>
      <c r="B362" s="371" t="s">
        <v>700</v>
      </c>
      <c r="C362" s="372">
        <f>+C213+C233</f>
        <v>105.10000000000001</v>
      </c>
      <c r="D362" s="507">
        <v>0</v>
      </c>
      <c r="E362" s="592">
        <f>C362*D362</f>
        <v>0</v>
      </c>
      <c r="F362" s="521"/>
    </row>
    <row r="363" spans="1:6">
      <c r="A363" s="520"/>
      <c r="B363" s="373"/>
      <c r="C363" s="374"/>
      <c r="E363" s="601"/>
      <c r="F363" s="521"/>
    </row>
    <row r="364" spans="1:6" ht="3.45" customHeight="1">
      <c r="A364" s="536"/>
      <c r="B364" s="390"/>
      <c r="C364" s="391"/>
      <c r="D364" s="615"/>
      <c r="E364" s="607"/>
      <c r="F364" s="537"/>
    </row>
    <row r="365" spans="1:6">
      <c r="A365" s="520"/>
      <c r="B365" s="373"/>
      <c r="C365" s="374"/>
      <c r="E365" s="601"/>
      <c r="F365" s="521"/>
    </row>
    <row r="366" spans="1:6" ht="12">
      <c r="A366" s="564" t="s">
        <v>5747</v>
      </c>
      <c r="B366" s="371"/>
      <c r="C366" s="372"/>
      <c r="E366" s="593">
        <f>SUM(E368:E371)</f>
        <v>0</v>
      </c>
      <c r="F366" s="516"/>
    </row>
    <row r="367" spans="1:6" ht="12">
      <c r="A367" s="564"/>
      <c r="B367" s="371"/>
      <c r="C367" s="372"/>
      <c r="E367" s="608"/>
      <c r="F367" s="516"/>
    </row>
    <row r="368" spans="1:6" ht="68.400000000000006">
      <c r="A368" s="544" t="s">
        <v>5748</v>
      </c>
      <c r="B368" s="405" t="s">
        <v>307</v>
      </c>
      <c r="C368" s="406">
        <v>1.3</v>
      </c>
      <c r="D368" s="648">
        <v>0</v>
      </c>
      <c r="E368" s="614">
        <f>C368*D368</f>
        <v>0</v>
      </c>
      <c r="F368" s="565"/>
    </row>
    <row r="369" spans="1:6" ht="34.200000000000003">
      <c r="A369" s="544" t="s">
        <v>5749</v>
      </c>
      <c r="B369" s="405" t="s">
        <v>307</v>
      </c>
      <c r="C369" s="406">
        <v>0.2</v>
      </c>
      <c r="D369" s="648">
        <v>0</v>
      </c>
      <c r="E369" s="614">
        <f>C369*D369</f>
        <v>0</v>
      </c>
      <c r="F369" s="565"/>
    </row>
    <row r="370" spans="1:6" ht="12">
      <c r="A370" s="564"/>
      <c r="B370" s="371"/>
      <c r="C370" s="372"/>
      <c r="E370" s="608"/>
      <c r="F370" s="516"/>
    </row>
    <row r="371" spans="1:6" ht="22.8">
      <c r="A371" s="566" t="s">
        <v>5750</v>
      </c>
      <c r="B371" s="371"/>
      <c r="C371" s="372"/>
      <c r="E371" s="608"/>
      <c r="F371" s="516"/>
    </row>
    <row r="372" spans="1:6">
      <c r="A372" s="520"/>
      <c r="B372" s="373"/>
      <c r="C372" s="374"/>
      <c r="E372" s="601"/>
      <c r="F372" s="521"/>
    </row>
    <row r="373" spans="1:6" ht="3.45" customHeight="1">
      <c r="A373" s="536"/>
      <c r="B373" s="390"/>
      <c r="C373" s="391"/>
      <c r="D373" s="615"/>
      <c r="E373" s="607"/>
      <c r="F373" s="537"/>
    </row>
    <row r="374" spans="1:6">
      <c r="A374" s="520"/>
      <c r="B374" s="373"/>
      <c r="C374" s="374"/>
      <c r="E374" s="601"/>
      <c r="F374" s="521"/>
    </row>
    <row r="375" spans="1:6" ht="12">
      <c r="A375" s="564" t="s">
        <v>5751</v>
      </c>
      <c r="B375" s="371"/>
      <c r="C375" s="372"/>
      <c r="E375" s="593">
        <f>SUM(E377:E390)</f>
        <v>0</v>
      </c>
      <c r="F375" s="516" t="s">
        <v>5570</v>
      </c>
    </row>
    <row r="376" spans="1:6">
      <c r="A376" s="513"/>
      <c r="B376" s="371"/>
      <c r="C376" s="372"/>
      <c r="E376" s="592"/>
      <c r="F376" s="517"/>
    </row>
    <row r="377" spans="1:6">
      <c r="A377" s="513" t="s">
        <v>5752</v>
      </c>
      <c r="B377" s="371" t="s">
        <v>2699</v>
      </c>
      <c r="C377" s="372">
        <v>2</v>
      </c>
      <c r="D377" s="507">
        <v>0</v>
      </c>
      <c r="E377" s="592">
        <f t="shared" ref="E377:E389" si="9">C377*D377</f>
        <v>0</v>
      </c>
      <c r="F377" s="517"/>
    </row>
    <row r="378" spans="1:6">
      <c r="A378" s="513" t="s">
        <v>5753</v>
      </c>
      <c r="B378" s="371" t="s">
        <v>2699</v>
      </c>
      <c r="C378" s="372">
        <v>2</v>
      </c>
      <c r="D378" s="507">
        <v>0</v>
      </c>
      <c r="E378" s="592">
        <f t="shared" si="9"/>
        <v>0</v>
      </c>
      <c r="F378" s="517"/>
    </row>
    <row r="379" spans="1:6">
      <c r="A379" s="540" t="s">
        <v>5754</v>
      </c>
      <c r="B379" s="392" t="s">
        <v>2699</v>
      </c>
      <c r="C379" s="393">
        <v>18</v>
      </c>
      <c r="D379" s="507">
        <v>0</v>
      </c>
      <c r="E379" s="609">
        <f t="shared" si="9"/>
        <v>0</v>
      </c>
      <c r="F379" s="562"/>
    </row>
    <row r="380" spans="1:6">
      <c r="A380" s="513" t="s">
        <v>5755</v>
      </c>
      <c r="B380" s="371" t="s">
        <v>2699</v>
      </c>
      <c r="C380" s="372">
        <v>1</v>
      </c>
      <c r="D380" s="507">
        <v>0</v>
      </c>
      <c r="E380" s="592">
        <f t="shared" si="9"/>
        <v>0</v>
      </c>
      <c r="F380" s="517"/>
    </row>
    <row r="381" spans="1:6">
      <c r="A381" s="513" t="s">
        <v>5756</v>
      </c>
      <c r="B381" s="371" t="s">
        <v>4704</v>
      </c>
      <c r="C381" s="372">
        <v>48</v>
      </c>
      <c r="D381" s="507">
        <v>0</v>
      </c>
      <c r="E381" s="592">
        <f t="shared" si="9"/>
        <v>0</v>
      </c>
      <c r="F381" s="517"/>
    </row>
    <row r="382" spans="1:6">
      <c r="A382" s="513" t="s">
        <v>5757</v>
      </c>
      <c r="B382" s="371" t="s">
        <v>4704</v>
      </c>
      <c r="C382" s="372">
        <v>24</v>
      </c>
      <c r="D382" s="507">
        <v>0</v>
      </c>
      <c r="E382" s="592">
        <f t="shared" si="9"/>
        <v>0</v>
      </c>
      <c r="F382" s="517"/>
    </row>
    <row r="383" spans="1:6">
      <c r="A383" s="513" t="s">
        <v>5758</v>
      </c>
      <c r="B383" s="371" t="s">
        <v>2699</v>
      </c>
      <c r="C383" s="372">
        <v>1</v>
      </c>
      <c r="D383" s="507">
        <v>0</v>
      </c>
      <c r="E383" s="592">
        <f t="shared" si="9"/>
        <v>0</v>
      </c>
      <c r="F383" s="517"/>
    </row>
    <row r="384" spans="1:6">
      <c r="A384" s="513" t="s">
        <v>5759</v>
      </c>
      <c r="B384" s="371" t="s">
        <v>2699</v>
      </c>
      <c r="C384" s="372">
        <v>1</v>
      </c>
      <c r="D384" s="507">
        <v>0</v>
      </c>
      <c r="E384" s="592">
        <f t="shared" si="9"/>
        <v>0</v>
      </c>
      <c r="F384" s="517"/>
    </row>
    <row r="385" spans="1:6">
      <c r="A385" s="513" t="s">
        <v>5760</v>
      </c>
      <c r="B385" s="371" t="s">
        <v>2699</v>
      </c>
      <c r="C385" s="372">
        <v>1</v>
      </c>
      <c r="D385" s="507">
        <v>0</v>
      </c>
      <c r="E385" s="592">
        <f t="shared" si="9"/>
        <v>0</v>
      </c>
      <c r="F385" s="517"/>
    </row>
    <row r="386" spans="1:6">
      <c r="A386" s="540" t="s">
        <v>5761</v>
      </c>
      <c r="B386" s="392" t="s">
        <v>5693</v>
      </c>
      <c r="C386" s="393">
        <v>1</v>
      </c>
      <c r="D386" s="630">
        <v>0</v>
      </c>
      <c r="E386" s="609">
        <f t="shared" si="9"/>
        <v>0</v>
      </c>
      <c r="F386" s="517"/>
    </row>
    <row r="387" spans="1:6">
      <c r="A387" s="540" t="s">
        <v>5762</v>
      </c>
      <c r="B387" s="392" t="s">
        <v>5693</v>
      </c>
      <c r="C387" s="393">
        <v>1</v>
      </c>
      <c r="D387" s="630">
        <v>0</v>
      </c>
      <c r="E387" s="609">
        <f t="shared" si="9"/>
        <v>0</v>
      </c>
      <c r="F387" s="517"/>
    </row>
    <row r="388" spans="1:6">
      <c r="A388" s="542" t="s">
        <v>5763</v>
      </c>
      <c r="B388" s="392" t="s">
        <v>5693</v>
      </c>
      <c r="C388" s="393">
        <v>1</v>
      </c>
      <c r="D388" s="630">
        <v>0</v>
      </c>
      <c r="E388" s="609">
        <f t="shared" si="9"/>
        <v>0</v>
      </c>
      <c r="F388" s="517"/>
    </row>
    <row r="389" spans="1:6" ht="22.8">
      <c r="A389" s="567" t="s">
        <v>5764</v>
      </c>
      <c r="B389" s="392" t="s">
        <v>5693</v>
      </c>
      <c r="C389" s="393">
        <v>1</v>
      </c>
      <c r="D389" s="630">
        <v>0</v>
      </c>
      <c r="E389" s="609">
        <f t="shared" si="9"/>
        <v>0</v>
      </c>
      <c r="F389" s="517"/>
    </row>
    <row r="390" spans="1:6">
      <c r="A390" s="513"/>
      <c r="B390" s="371"/>
      <c r="C390" s="372"/>
      <c r="F390" s="517"/>
    </row>
    <row r="391" spans="1:6" ht="3.45" customHeight="1">
      <c r="A391" s="536"/>
      <c r="B391" s="390"/>
      <c r="C391" s="391"/>
      <c r="D391" s="615"/>
      <c r="E391" s="615"/>
      <c r="F391" s="537"/>
    </row>
    <row r="392" spans="1:6" ht="14.85" customHeight="1">
      <c r="A392" s="520"/>
      <c r="B392" s="373"/>
      <c r="C392" s="374"/>
      <c r="E392" s="616"/>
      <c r="F392" s="521"/>
    </row>
    <row r="393" spans="1:6" ht="14.85" customHeight="1">
      <c r="A393" s="564" t="s">
        <v>5765</v>
      </c>
      <c r="B393" s="371"/>
      <c r="C393" s="372"/>
      <c r="E393" s="505">
        <f>SUM(E395:E401)</f>
        <v>0</v>
      </c>
      <c r="F393" s="516" t="s">
        <v>5570</v>
      </c>
    </row>
    <row r="394" spans="1:6" ht="14.85" customHeight="1">
      <c r="A394" s="513"/>
      <c r="B394" s="371"/>
      <c r="C394" s="372"/>
      <c r="E394" s="592"/>
      <c r="F394" s="517"/>
    </row>
    <row r="395" spans="1:6" ht="22.8">
      <c r="A395" s="527" t="s">
        <v>5766</v>
      </c>
      <c r="B395" s="371" t="s">
        <v>2699</v>
      </c>
      <c r="C395" s="372">
        <v>10</v>
      </c>
      <c r="D395" s="507">
        <v>0</v>
      </c>
      <c r="E395" s="592">
        <f>C395*D395</f>
        <v>0</v>
      </c>
      <c r="F395" s="517"/>
    </row>
    <row r="396" spans="1:6">
      <c r="A396" s="527"/>
      <c r="B396" s="371"/>
      <c r="C396" s="372"/>
      <c r="E396" s="592"/>
      <c r="F396" s="517"/>
    </row>
    <row r="397" spans="1:6">
      <c r="A397" s="513" t="s">
        <v>5767</v>
      </c>
      <c r="B397" s="371" t="s">
        <v>2699</v>
      </c>
      <c r="C397" s="372">
        <v>1</v>
      </c>
      <c r="D397" s="507">
        <v>0</v>
      </c>
      <c r="E397" s="592">
        <f>C397*D397</f>
        <v>0</v>
      </c>
      <c r="F397" s="517"/>
    </row>
    <row r="398" spans="1:6">
      <c r="A398" s="513"/>
      <c r="B398" s="371"/>
      <c r="C398" s="372"/>
      <c r="E398" s="592"/>
      <c r="F398" s="517"/>
    </row>
    <row r="399" spans="1:6">
      <c r="A399" s="527" t="s">
        <v>5768</v>
      </c>
      <c r="B399" s="371" t="s">
        <v>5693</v>
      </c>
      <c r="C399" s="372">
        <v>1</v>
      </c>
      <c r="D399" s="507">
        <v>0</v>
      </c>
      <c r="E399" s="592">
        <f>C399*D399</f>
        <v>0</v>
      </c>
      <c r="F399" s="517"/>
    </row>
    <row r="400" spans="1:6">
      <c r="A400" s="513"/>
      <c r="B400" s="371"/>
      <c r="C400" s="372"/>
      <c r="E400" s="592"/>
      <c r="F400" s="517"/>
    </row>
    <row r="401" spans="1:6">
      <c r="A401" s="527" t="s">
        <v>5769</v>
      </c>
      <c r="B401" s="371" t="s">
        <v>5693</v>
      </c>
      <c r="C401" s="372">
        <v>1</v>
      </c>
      <c r="D401" s="507">
        <v>0</v>
      </c>
      <c r="E401" s="592">
        <f>C401*D401</f>
        <v>0</v>
      </c>
      <c r="F401" s="517"/>
    </row>
    <row r="402" spans="1:6">
      <c r="A402" s="527"/>
      <c r="B402" s="371"/>
      <c r="C402" s="372"/>
      <c r="E402" s="592"/>
      <c r="F402" s="517"/>
    </row>
    <row r="403" spans="1:6">
      <c r="A403" s="800" t="s">
        <v>5770</v>
      </c>
      <c r="B403" s="801"/>
      <c r="C403" s="801"/>
      <c r="D403" s="801"/>
      <c r="E403" s="801"/>
      <c r="F403" s="802"/>
    </row>
    <row r="404" spans="1:6" ht="12">
      <c r="A404" s="590" t="s">
        <v>5771</v>
      </c>
      <c r="B404" s="591"/>
      <c r="C404" s="591"/>
      <c r="D404" s="649"/>
      <c r="E404" s="617"/>
      <c r="F404" s="568"/>
    </row>
    <row r="405" spans="1:6">
      <c r="A405" s="577"/>
      <c r="B405" s="577"/>
      <c r="C405" s="577"/>
      <c r="D405" s="618"/>
      <c r="E405" s="618"/>
      <c r="F405" s="577"/>
    </row>
    <row r="406" spans="1:6">
      <c r="A406" s="577"/>
      <c r="B406" s="577"/>
      <c r="C406" s="577"/>
      <c r="D406" s="618"/>
      <c r="E406" s="618"/>
      <c r="F406" s="577"/>
    </row>
    <row r="407" spans="1:6">
      <c r="A407" s="577"/>
      <c r="B407" s="577"/>
      <c r="C407" s="577"/>
      <c r="D407" s="618"/>
      <c r="E407" s="618"/>
      <c r="F407" s="577"/>
    </row>
    <row r="408" spans="1:6">
      <c r="A408" s="577"/>
      <c r="B408" s="577"/>
      <c r="C408" s="577"/>
      <c r="D408" s="618"/>
      <c r="E408" s="618"/>
      <c r="F408" s="577"/>
    </row>
    <row r="409" spans="1:6">
      <c r="A409" s="577"/>
      <c r="B409" s="577"/>
      <c r="C409" s="577"/>
      <c r="D409" s="618"/>
      <c r="E409" s="618"/>
      <c r="F409" s="577"/>
    </row>
    <row r="410" spans="1:6">
      <c r="A410" s="577"/>
      <c r="B410" s="577"/>
      <c r="C410" s="577"/>
      <c r="D410" s="618"/>
      <c r="E410" s="618"/>
      <c r="F410" s="577"/>
    </row>
    <row r="411" spans="1:6">
      <c r="A411" s="577"/>
      <c r="B411" s="577"/>
      <c r="C411" s="577"/>
      <c r="D411" s="618"/>
      <c r="E411" s="618"/>
      <c r="F411" s="577"/>
    </row>
    <row r="412" spans="1:6">
      <c r="A412" s="577"/>
      <c r="B412" s="577"/>
      <c r="C412" s="577"/>
      <c r="D412" s="618"/>
      <c r="E412" s="618"/>
      <c r="F412" s="577"/>
    </row>
    <row r="413" spans="1:6">
      <c r="A413" s="577"/>
      <c r="B413" s="577"/>
      <c r="C413" s="577"/>
      <c r="D413" s="618"/>
      <c r="E413" s="618"/>
      <c r="F413" s="577"/>
    </row>
    <row r="414" spans="1:6">
      <c r="A414" s="577"/>
      <c r="B414" s="577"/>
      <c r="C414" s="577"/>
      <c r="D414" s="618"/>
      <c r="E414" s="618"/>
      <c r="F414" s="577"/>
    </row>
    <row r="415" spans="1:6">
      <c r="A415" s="577"/>
      <c r="B415" s="577"/>
      <c r="C415" s="577"/>
      <c r="D415" s="618"/>
      <c r="E415" s="618"/>
      <c r="F415" s="577"/>
    </row>
    <row r="416" spans="1:6">
      <c r="A416" s="577"/>
      <c r="B416" s="577"/>
      <c r="C416" s="577"/>
      <c r="D416" s="618"/>
      <c r="E416" s="618"/>
      <c r="F416" s="577"/>
    </row>
    <row r="417" spans="1:6">
      <c r="A417" s="577"/>
      <c r="B417" s="577"/>
      <c r="C417" s="577"/>
      <c r="D417" s="618"/>
      <c r="E417" s="618"/>
      <c r="F417" s="577"/>
    </row>
    <row r="418" spans="1:6">
      <c r="A418" s="577"/>
      <c r="B418" s="577"/>
      <c r="C418" s="577"/>
      <c r="D418" s="618"/>
      <c r="E418" s="618"/>
      <c r="F418" s="577"/>
    </row>
    <row r="419" spans="1:6">
      <c r="A419" s="577"/>
      <c r="B419" s="577"/>
      <c r="C419" s="577"/>
      <c r="D419" s="618"/>
      <c r="E419" s="618"/>
      <c r="F419" s="577"/>
    </row>
    <row r="420" spans="1:6">
      <c r="A420" s="577"/>
      <c r="B420" s="577"/>
      <c r="C420" s="577"/>
      <c r="D420" s="618"/>
      <c r="E420" s="618"/>
      <c r="F420" s="577"/>
    </row>
    <row r="421" spans="1:6">
      <c r="A421" s="577"/>
      <c r="B421" s="577"/>
      <c r="C421" s="577"/>
      <c r="D421" s="618"/>
      <c r="E421" s="618"/>
      <c r="F421" s="577"/>
    </row>
    <row r="422" spans="1:6">
      <c r="A422" s="577"/>
      <c r="B422" s="577"/>
      <c r="C422" s="577"/>
      <c r="D422" s="618"/>
      <c r="E422" s="618"/>
      <c r="F422" s="577"/>
    </row>
    <row r="423" spans="1:6">
      <c r="A423" s="577"/>
      <c r="B423" s="577"/>
      <c r="C423" s="577"/>
      <c r="D423" s="618"/>
      <c r="E423" s="618"/>
      <c r="F423" s="577"/>
    </row>
    <row r="424" spans="1:6">
      <c r="A424" s="577"/>
      <c r="B424" s="577"/>
      <c r="C424" s="577"/>
      <c r="D424" s="618"/>
      <c r="E424" s="618"/>
      <c r="F424" s="577"/>
    </row>
    <row r="425" spans="1:6">
      <c r="A425" s="577"/>
      <c r="B425" s="577"/>
      <c r="C425" s="577"/>
      <c r="D425" s="618"/>
      <c r="E425" s="618"/>
      <c r="F425" s="577"/>
    </row>
    <row r="426" spans="1:6">
      <c r="A426" s="577"/>
      <c r="B426" s="577"/>
      <c r="C426" s="577"/>
      <c r="D426" s="618"/>
      <c r="E426" s="618"/>
      <c r="F426" s="577"/>
    </row>
    <row r="427" spans="1:6">
      <c r="A427" s="577"/>
      <c r="B427" s="577"/>
      <c r="C427" s="577"/>
      <c r="D427" s="618"/>
      <c r="E427" s="618"/>
      <c r="F427" s="577"/>
    </row>
    <row r="428" spans="1:6">
      <c r="A428" s="577"/>
      <c r="B428" s="577"/>
      <c r="C428" s="577"/>
      <c r="D428" s="618"/>
      <c r="E428" s="618"/>
      <c r="F428" s="577"/>
    </row>
    <row r="429" spans="1:6">
      <c r="A429" s="577"/>
      <c r="B429" s="577"/>
      <c r="C429" s="577"/>
      <c r="D429" s="618"/>
      <c r="E429" s="618"/>
      <c r="F429" s="577"/>
    </row>
    <row r="430" spans="1:6">
      <c r="A430" s="577"/>
      <c r="B430" s="577"/>
      <c r="C430" s="577"/>
      <c r="D430" s="618"/>
      <c r="E430" s="618"/>
      <c r="F430" s="577"/>
    </row>
    <row r="431" spans="1:6">
      <c r="A431" s="577"/>
      <c r="B431" s="577"/>
      <c r="C431" s="577"/>
      <c r="D431" s="618"/>
      <c r="E431" s="618"/>
      <c r="F431" s="577"/>
    </row>
    <row r="432" spans="1:6">
      <c r="A432" s="577"/>
      <c r="B432" s="577"/>
      <c r="C432" s="577"/>
      <c r="D432" s="618"/>
      <c r="E432" s="618"/>
      <c r="F432" s="577"/>
    </row>
    <row r="433" spans="1:6">
      <c r="A433" s="577"/>
      <c r="B433" s="577"/>
      <c r="C433" s="577"/>
      <c r="D433" s="618"/>
      <c r="E433" s="618"/>
      <c r="F433" s="577"/>
    </row>
    <row r="434" spans="1:6">
      <c r="A434" s="577"/>
      <c r="B434" s="577"/>
      <c r="C434" s="577"/>
      <c r="D434" s="618"/>
      <c r="E434" s="618"/>
      <c r="F434" s="577"/>
    </row>
    <row r="435" spans="1:6">
      <c r="A435" s="577"/>
      <c r="B435" s="577"/>
      <c r="C435" s="577"/>
      <c r="D435" s="618"/>
      <c r="E435" s="618"/>
      <c r="F435" s="577"/>
    </row>
    <row r="436" spans="1:6">
      <c r="A436" s="577"/>
      <c r="B436" s="577"/>
      <c r="C436" s="577"/>
      <c r="D436" s="618"/>
      <c r="E436" s="618"/>
      <c r="F436" s="577"/>
    </row>
    <row r="437" spans="1:6">
      <c r="A437" s="577"/>
      <c r="B437" s="577"/>
      <c r="C437" s="577"/>
      <c r="D437" s="618"/>
      <c r="E437" s="618"/>
      <c r="F437" s="577"/>
    </row>
    <row r="438" spans="1:6">
      <c r="A438" s="577"/>
      <c r="B438" s="577"/>
      <c r="C438" s="577"/>
      <c r="D438" s="618"/>
      <c r="E438" s="618"/>
      <c r="F438" s="577"/>
    </row>
    <row r="439" spans="1:6">
      <c r="A439" s="577"/>
      <c r="B439" s="577"/>
      <c r="C439" s="577"/>
      <c r="D439" s="618"/>
      <c r="E439" s="618"/>
      <c r="F439" s="577"/>
    </row>
    <row r="440" spans="1:6">
      <c r="A440" s="577"/>
      <c r="B440" s="577"/>
      <c r="C440" s="577"/>
      <c r="D440" s="618"/>
      <c r="E440" s="618"/>
      <c r="F440" s="577"/>
    </row>
    <row r="441" spans="1:6">
      <c r="A441" s="577"/>
      <c r="B441" s="577"/>
      <c r="C441" s="577"/>
      <c r="D441" s="618"/>
      <c r="E441" s="618"/>
      <c r="F441" s="577"/>
    </row>
    <row r="442" spans="1:6">
      <c r="A442" s="577"/>
      <c r="B442" s="577"/>
      <c r="C442" s="577"/>
      <c r="D442" s="618"/>
      <c r="E442" s="618"/>
      <c r="F442" s="577"/>
    </row>
    <row r="443" spans="1:6">
      <c r="A443" s="577"/>
      <c r="B443" s="577"/>
      <c r="C443" s="577"/>
      <c r="D443" s="618"/>
      <c r="E443" s="618"/>
      <c r="F443" s="577"/>
    </row>
    <row r="444" spans="1:6">
      <c r="A444" s="577"/>
      <c r="B444" s="577"/>
      <c r="C444" s="577"/>
      <c r="D444" s="618"/>
      <c r="E444" s="618"/>
      <c r="F444" s="577"/>
    </row>
    <row r="445" spans="1:6">
      <c r="A445" s="577"/>
      <c r="B445" s="577"/>
      <c r="C445" s="577"/>
      <c r="D445" s="618"/>
      <c r="E445" s="618"/>
      <c r="F445" s="577"/>
    </row>
    <row r="446" spans="1:6">
      <c r="A446" s="577"/>
      <c r="B446" s="577"/>
      <c r="C446" s="577"/>
      <c r="D446" s="618"/>
      <c r="E446" s="618"/>
      <c r="F446" s="577"/>
    </row>
    <row r="447" spans="1:6">
      <c r="A447" s="577"/>
      <c r="B447" s="577"/>
      <c r="C447" s="577"/>
      <c r="D447" s="618"/>
      <c r="E447" s="618"/>
      <c r="F447" s="577"/>
    </row>
    <row r="448" spans="1:6">
      <c r="A448" s="577"/>
      <c r="B448" s="577"/>
      <c r="C448" s="577"/>
      <c r="D448" s="618"/>
      <c r="E448" s="618"/>
      <c r="F448" s="577"/>
    </row>
    <row r="449" spans="1:6">
      <c r="A449" s="577"/>
      <c r="B449" s="577"/>
      <c r="C449" s="577"/>
      <c r="D449" s="618"/>
      <c r="E449" s="618"/>
      <c r="F449" s="577"/>
    </row>
    <row r="450" spans="1:6">
      <c r="A450" s="577"/>
      <c r="B450" s="577"/>
      <c r="C450" s="577"/>
      <c r="D450" s="618"/>
      <c r="E450" s="618"/>
      <c r="F450" s="577"/>
    </row>
    <row r="451" spans="1:6">
      <c r="A451" s="577"/>
      <c r="B451" s="577"/>
      <c r="C451" s="577"/>
      <c r="D451" s="618"/>
      <c r="E451" s="618"/>
      <c r="F451" s="577"/>
    </row>
    <row r="452" spans="1:6">
      <c r="A452" s="577"/>
      <c r="B452" s="577"/>
      <c r="C452" s="577"/>
      <c r="D452" s="618"/>
      <c r="E452" s="618"/>
      <c r="F452" s="577"/>
    </row>
    <row r="453" spans="1:6">
      <c r="A453" s="577"/>
      <c r="B453" s="577"/>
      <c r="C453" s="577"/>
      <c r="D453" s="618"/>
      <c r="E453" s="618"/>
      <c r="F453" s="577"/>
    </row>
    <row r="454" spans="1:6">
      <c r="A454" s="577"/>
      <c r="B454" s="577"/>
      <c r="C454" s="577"/>
      <c r="D454" s="618"/>
      <c r="E454" s="618"/>
      <c r="F454" s="577"/>
    </row>
    <row r="455" spans="1:6">
      <c r="A455" s="577"/>
      <c r="B455" s="577"/>
      <c r="C455" s="577"/>
      <c r="D455" s="618"/>
      <c r="E455" s="618"/>
      <c r="F455" s="577"/>
    </row>
    <row r="456" spans="1:6">
      <c r="A456" s="577"/>
      <c r="B456" s="577"/>
      <c r="C456" s="577"/>
      <c r="D456" s="618"/>
      <c r="E456" s="618"/>
      <c r="F456" s="577"/>
    </row>
    <row r="457" spans="1:6">
      <c r="A457" s="577"/>
      <c r="B457" s="577"/>
      <c r="C457" s="577"/>
      <c r="D457" s="618"/>
      <c r="E457" s="618"/>
      <c r="F457" s="577"/>
    </row>
    <row r="458" spans="1:6">
      <c r="A458" s="577"/>
      <c r="B458" s="577"/>
      <c r="C458" s="577"/>
      <c r="D458" s="618"/>
      <c r="E458" s="618"/>
      <c r="F458" s="577"/>
    </row>
    <row r="459" spans="1:6">
      <c r="A459" s="577"/>
      <c r="B459" s="577"/>
      <c r="C459" s="577"/>
      <c r="D459" s="618"/>
      <c r="E459" s="618"/>
      <c r="F459" s="577"/>
    </row>
    <row r="460" spans="1:6">
      <c r="A460" s="577"/>
      <c r="B460" s="577"/>
      <c r="C460" s="577"/>
      <c r="D460" s="618"/>
      <c r="E460" s="618"/>
      <c r="F460" s="577"/>
    </row>
    <row r="461" spans="1:6">
      <c r="A461" s="577"/>
      <c r="B461" s="577"/>
      <c r="C461" s="577"/>
      <c r="D461" s="618"/>
      <c r="E461" s="618"/>
      <c r="F461" s="577"/>
    </row>
    <row r="462" spans="1:6">
      <c r="A462" s="577"/>
      <c r="B462" s="577"/>
      <c r="C462" s="577"/>
      <c r="D462" s="618"/>
      <c r="E462" s="618"/>
      <c r="F462" s="577"/>
    </row>
    <row r="463" spans="1:6">
      <c r="A463" s="577"/>
      <c r="B463" s="577"/>
      <c r="C463" s="577"/>
      <c r="D463" s="618"/>
      <c r="E463" s="618"/>
      <c r="F463" s="577"/>
    </row>
    <row r="464" spans="1:6">
      <c r="A464" s="577"/>
      <c r="B464" s="577"/>
      <c r="C464" s="577"/>
      <c r="D464" s="618"/>
      <c r="E464" s="618"/>
      <c r="F464" s="577"/>
    </row>
    <row r="465" spans="1:6">
      <c r="A465" s="577"/>
      <c r="B465" s="577"/>
      <c r="C465" s="577"/>
      <c r="D465" s="618"/>
      <c r="E465" s="618"/>
      <c r="F465" s="577"/>
    </row>
    <row r="466" spans="1:6">
      <c r="A466" s="577"/>
      <c r="B466" s="577"/>
      <c r="C466" s="577"/>
      <c r="D466" s="618"/>
      <c r="E466" s="618"/>
      <c r="F466" s="577"/>
    </row>
    <row r="467" spans="1:6">
      <c r="A467" s="577"/>
      <c r="B467" s="577"/>
      <c r="C467" s="577"/>
      <c r="D467" s="618"/>
      <c r="E467" s="618"/>
      <c r="F467" s="577"/>
    </row>
    <row r="468" spans="1:6">
      <c r="A468" s="577"/>
      <c r="B468" s="577"/>
      <c r="C468" s="577"/>
      <c r="D468" s="618"/>
      <c r="E468" s="618"/>
      <c r="F468" s="577"/>
    </row>
    <row r="469" spans="1:6">
      <c r="A469" s="577"/>
      <c r="B469" s="577"/>
      <c r="C469" s="577"/>
      <c r="D469" s="618"/>
      <c r="E469" s="618"/>
      <c r="F469" s="577"/>
    </row>
    <row r="470" spans="1:6">
      <c r="A470" s="577"/>
      <c r="B470" s="577"/>
      <c r="C470" s="577"/>
      <c r="D470" s="618"/>
      <c r="E470" s="618"/>
      <c r="F470" s="577"/>
    </row>
    <row r="471" spans="1:6">
      <c r="A471" s="577"/>
      <c r="B471" s="577"/>
      <c r="C471" s="577"/>
      <c r="D471" s="618"/>
      <c r="E471" s="618"/>
      <c r="F471" s="577"/>
    </row>
    <row r="472" spans="1:6">
      <c r="A472" s="577"/>
      <c r="B472" s="577"/>
      <c r="C472" s="577"/>
      <c r="D472" s="618"/>
      <c r="E472" s="618"/>
      <c r="F472" s="577"/>
    </row>
    <row r="473" spans="1:6">
      <c r="A473" s="577"/>
      <c r="B473" s="577"/>
      <c r="C473" s="577"/>
      <c r="D473" s="618"/>
      <c r="E473" s="618"/>
      <c r="F473" s="577"/>
    </row>
    <row r="474" spans="1:6">
      <c r="A474" s="577"/>
      <c r="B474" s="577"/>
      <c r="C474" s="577"/>
      <c r="D474" s="618"/>
      <c r="E474" s="618"/>
      <c r="F474" s="577"/>
    </row>
    <row r="475" spans="1:6">
      <c r="A475" s="577"/>
      <c r="B475" s="577"/>
      <c r="C475" s="577"/>
      <c r="D475" s="618"/>
      <c r="E475" s="618"/>
      <c r="F475" s="577"/>
    </row>
    <row r="476" spans="1:6">
      <c r="A476" s="577"/>
      <c r="B476" s="577"/>
      <c r="C476" s="577"/>
      <c r="D476" s="618"/>
      <c r="E476" s="618"/>
      <c r="F476" s="577"/>
    </row>
    <row r="477" spans="1:6">
      <c r="A477" s="577"/>
      <c r="B477" s="577"/>
      <c r="C477" s="577"/>
      <c r="D477" s="618"/>
      <c r="E477" s="618"/>
      <c r="F477" s="577"/>
    </row>
    <row r="478" spans="1:6">
      <c r="A478" s="577"/>
      <c r="B478" s="577"/>
      <c r="C478" s="577"/>
      <c r="D478" s="618"/>
      <c r="E478" s="618"/>
      <c r="F478" s="577"/>
    </row>
    <row r="479" spans="1:6">
      <c r="A479" s="577"/>
      <c r="B479" s="577"/>
      <c r="C479" s="577"/>
      <c r="D479" s="618"/>
      <c r="E479" s="618"/>
      <c r="F479" s="577"/>
    </row>
    <row r="480" spans="1:6">
      <c r="A480" s="577"/>
      <c r="B480" s="577"/>
      <c r="C480" s="577"/>
      <c r="D480" s="618"/>
      <c r="E480" s="618"/>
      <c r="F480" s="577"/>
    </row>
    <row r="481" spans="1:6">
      <c r="A481" s="577"/>
      <c r="B481" s="577"/>
      <c r="C481" s="577"/>
      <c r="D481" s="618"/>
      <c r="E481" s="618"/>
      <c r="F481" s="577"/>
    </row>
    <row r="482" spans="1:6">
      <c r="A482" s="577"/>
      <c r="B482" s="577"/>
      <c r="C482" s="577"/>
      <c r="D482" s="618"/>
      <c r="E482" s="618"/>
      <c r="F482" s="577"/>
    </row>
    <row r="483" spans="1:6">
      <c r="A483" s="577"/>
      <c r="B483" s="577"/>
      <c r="C483" s="577"/>
      <c r="D483" s="618"/>
      <c r="E483" s="618"/>
      <c r="F483" s="577"/>
    </row>
    <row r="484" spans="1:6">
      <c r="A484" s="577"/>
      <c r="B484" s="577"/>
      <c r="C484" s="577"/>
      <c r="D484" s="618"/>
      <c r="E484" s="618"/>
      <c r="F484" s="577"/>
    </row>
    <row r="485" spans="1:6">
      <c r="A485" s="577"/>
      <c r="B485" s="577"/>
      <c r="C485" s="577"/>
      <c r="D485" s="618"/>
      <c r="E485" s="618"/>
      <c r="F485" s="577"/>
    </row>
    <row r="486" spans="1:6">
      <c r="A486" s="577"/>
      <c r="B486" s="577"/>
      <c r="C486" s="577"/>
      <c r="D486" s="618"/>
      <c r="E486" s="618"/>
      <c r="F486" s="577"/>
    </row>
    <row r="487" spans="1:6">
      <c r="A487" s="577"/>
      <c r="B487" s="577"/>
      <c r="C487" s="577"/>
      <c r="D487" s="618"/>
      <c r="E487" s="618"/>
      <c r="F487" s="577"/>
    </row>
    <row r="488" spans="1:6">
      <c r="A488" s="577"/>
      <c r="B488" s="577"/>
      <c r="C488" s="577"/>
      <c r="D488" s="618"/>
      <c r="E488" s="618"/>
      <c r="F488" s="577"/>
    </row>
    <row r="489" spans="1:6">
      <c r="A489" s="577"/>
      <c r="B489" s="577"/>
      <c r="C489" s="577"/>
      <c r="D489" s="618"/>
      <c r="E489" s="618"/>
      <c r="F489" s="577"/>
    </row>
    <row r="490" spans="1:6">
      <c r="A490" s="577"/>
      <c r="B490" s="577"/>
      <c r="C490" s="577"/>
      <c r="D490" s="618"/>
      <c r="E490" s="618"/>
      <c r="F490" s="577"/>
    </row>
    <row r="491" spans="1:6">
      <c r="A491" s="577"/>
      <c r="B491" s="577"/>
      <c r="C491" s="577"/>
      <c r="D491" s="618"/>
      <c r="E491" s="618"/>
      <c r="F491" s="577"/>
    </row>
    <row r="492" spans="1:6">
      <c r="A492" s="577"/>
      <c r="B492" s="577"/>
      <c r="C492" s="577"/>
      <c r="D492" s="618"/>
      <c r="E492" s="618"/>
      <c r="F492" s="577"/>
    </row>
    <row r="493" spans="1:6">
      <c r="A493" s="577"/>
      <c r="B493" s="577"/>
      <c r="C493" s="577"/>
      <c r="D493" s="618"/>
      <c r="E493" s="618"/>
      <c r="F493" s="577"/>
    </row>
    <row r="494" spans="1:6">
      <c r="A494" s="577"/>
      <c r="B494" s="577"/>
      <c r="C494" s="577"/>
      <c r="D494" s="618"/>
      <c r="E494" s="618"/>
      <c r="F494" s="577"/>
    </row>
    <row r="495" spans="1:6">
      <c r="A495" s="577"/>
      <c r="B495" s="577"/>
      <c r="C495" s="577"/>
      <c r="D495" s="618"/>
      <c r="E495" s="618"/>
      <c r="F495" s="577"/>
    </row>
    <row r="496" spans="1:6">
      <c r="A496" s="577"/>
      <c r="B496" s="577"/>
      <c r="C496" s="577"/>
      <c r="D496" s="618"/>
      <c r="E496" s="618"/>
      <c r="F496" s="577"/>
    </row>
    <row r="497" spans="1:6">
      <c r="A497" s="577"/>
      <c r="B497" s="577"/>
      <c r="C497" s="577"/>
      <c r="D497" s="618"/>
      <c r="E497" s="618"/>
      <c r="F497" s="577"/>
    </row>
    <row r="498" spans="1:6">
      <c r="A498" s="577"/>
      <c r="B498" s="577"/>
      <c r="C498" s="577"/>
      <c r="D498" s="618"/>
      <c r="E498" s="618"/>
      <c r="F498" s="577"/>
    </row>
    <row r="499" spans="1:6">
      <c r="A499" s="577"/>
      <c r="B499" s="577"/>
      <c r="C499" s="577"/>
      <c r="D499" s="618"/>
      <c r="E499" s="618"/>
      <c r="F499" s="577"/>
    </row>
    <row r="500" spans="1:6">
      <c r="A500" s="577"/>
      <c r="B500" s="577"/>
      <c r="C500" s="577"/>
      <c r="D500" s="618"/>
      <c r="E500" s="618"/>
      <c r="F500" s="577"/>
    </row>
    <row r="501" spans="1:6">
      <c r="A501" s="577"/>
      <c r="B501" s="577"/>
      <c r="C501" s="577"/>
      <c r="D501" s="618"/>
      <c r="E501" s="618"/>
      <c r="F501" s="577"/>
    </row>
    <row r="502" spans="1:6">
      <c r="A502" s="577"/>
      <c r="B502" s="577"/>
      <c r="C502" s="577"/>
      <c r="D502" s="618"/>
      <c r="E502" s="618"/>
      <c r="F502" s="577"/>
    </row>
    <row r="503" spans="1:6">
      <c r="A503" s="577"/>
      <c r="B503" s="577"/>
      <c r="C503" s="577"/>
      <c r="D503" s="618"/>
      <c r="E503" s="618"/>
      <c r="F503" s="577"/>
    </row>
    <row r="504" spans="1:6">
      <c r="A504" s="577"/>
      <c r="B504" s="577"/>
      <c r="C504" s="577"/>
      <c r="D504" s="618"/>
      <c r="E504" s="618"/>
      <c r="F504" s="577"/>
    </row>
    <row r="505" spans="1:6">
      <c r="A505" s="577"/>
      <c r="B505" s="577"/>
      <c r="C505" s="577"/>
      <c r="D505" s="618"/>
      <c r="E505" s="618"/>
      <c r="F505" s="577"/>
    </row>
    <row r="506" spans="1:6">
      <c r="A506" s="577"/>
      <c r="B506" s="577"/>
      <c r="C506" s="577"/>
      <c r="D506" s="618"/>
      <c r="E506" s="618"/>
      <c r="F506" s="577"/>
    </row>
    <row r="507" spans="1:6">
      <c r="A507" s="577"/>
      <c r="B507" s="577"/>
      <c r="C507" s="577"/>
      <c r="D507" s="618"/>
      <c r="E507" s="618"/>
      <c r="F507" s="577"/>
    </row>
    <row r="508" spans="1:6">
      <c r="A508" s="577"/>
      <c r="B508" s="577"/>
      <c r="C508" s="577"/>
      <c r="D508" s="618"/>
      <c r="E508" s="618"/>
      <c r="F508" s="577"/>
    </row>
    <row r="509" spans="1:6">
      <c r="A509" s="577"/>
      <c r="B509" s="577"/>
      <c r="C509" s="577"/>
      <c r="D509" s="618"/>
      <c r="E509" s="618"/>
      <c r="F509" s="577"/>
    </row>
    <row r="510" spans="1:6">
      <c r="A510" s="577"/>
      <c r="B510" s="577"/>
      <c r="C510" s="577"/>
      <c r="D510" s="618"/>
      <c r="E510" s="618"/>
      <c r="F510" s="577"/>
    </row>
    <row r="511" spans="1:6">
      <c r="A511" s="577"/>
      <c r="B511" s="577"/>
      <c r="C511" s="577"/>
      <c r="D511" s="618"/>
      <c r="E511" s="618"/>
      <c r="F511" s="577"/>
    </row>
    <row r="512" spans="1:6">
      <c r="A512" s="577"/>
      <c r="B512" s="577"/>
      <c r="C512" s="577"/>
      <c r="D512" s="618"/>
      <c r="E512" s="618"/>
      <c r="F512" s="577"/>
    </row>
    <row r="513" spans="1:6">
      <c r="A513" s="577"/>
      <c r="B513" s="577"/>
      <c r="C513" s="577"/>
      <c r="D513" s="618"/>
      <c r="E513" s="618"/>
      <c r="F513" s="577"/>
    </row>
    <row r="514" spans="1:6">
      <c r="A514" s="577"/>
      <c r="B514" s="577"/>
      <c r="C514" s="577"/>
      <c r="D514" s="618"/>
      <c r="E514" s="618"/>
      <c r="F514" s="577"/>
    </row>
    <row r="515" spans="1:6">
      <c r="A515" s="577"/>
      <c r="B515" s="577"/>
      <c r="C515" s="577"/>
      <c r="D515" s="618"/>
      <c r="E515" s="618"/>
      <c r="F515" s="577"/>
    </row>
    <row r="516" spans="1:6">
      <c r="A516" s="577"/>
      <c r="B516" s="577"/>
      <c r="C516" s="577"/>
      <c r="D516" s="618"/>
      <c r="E516" s="618"/>
      <c r="F516" s="577"/>
    </row>
    <row r="517" spans="1:6">
      <c r="A517" s="577"/>
      <c r="B517" s="577"/>
      <c r="C517" s="577"/>
      <c r="D517" s="618"/>
      <c r="E517" s="618"/>
      <c r="F517" s="577"/>
    </row>
    <row r="518" spans="1:6">
      <c r="A518" s="577"/>
      <c r="B518" s="577"/>
      <c r="C518" s="577"/>
      <c r="D518" s="618"/>
      <c r="E518" s="618"/>
      <c r="F518" s="577"/>
    </row>
    <row r="519" spans="1:6">
      <c r="A519" s="577"/>
      <c r="B519" s="577"/>
      <c r="C519" s="577"/>
      <c r="D519" s="618"/>
      <c r="E519" s="618"/>
      <c r="F519" s="577"/>
    </row>
    <row r="520" spans="1:6">
      <c r="A520" s="577"/>
      <c r="B520" s="577"/>
      <c r="C520" s="577"/>
      <c r="D520" s="618"/>
      <c r="E520" s="618"/>
      <c r="F520" s="577"/>
    </row>
    <row r="521" spans="1:6">
      <c r="A521" s="577"/>
      <c r="B521" s="577"/>
      <c r="C521" s="577"/>
      <c r="D521" s="618"/>
      <c r="E521" s="618"/>
      <c r="F521" s="577"/>
    </row>
    <row r="522" spans="1:6">
      <c r="A522" s="577"/>
      <c r="B522" s="577"/>
      <c r="C522" s="577"/>
      <c r="D522" s="618"/>
      <c r="E522" s="618"/>
      <c r="F522" s="577"/>
    </row>
    <row r="523" spans="1:6">
      <c r="A523" s="577"/>
      <c r="B523" s="577"/>
      <c r="C523" s="577"/>
      <c r="D523" s="618"/>
      <c r="E523" s="618"/>
      <c r="F523" s="577"/>
    </row>
    <row r="524" spans="1:6">
      <c r="A524" s="577"/>
      <c r="B524" s="577"/>
      <c r="C524" s="577"/>
      <c r="D524" s="618"/>
      <c r="E524" s="618"/>
      <c r="F524" s="577"/>
    </row>
    <row r="525" spans="1:6">
      <c r="A525" s="577"/>
      <c r="B525" s="577"/>
      <c r="C525" s="577"/>
      <c r="D525" s="618"/>
      <c r="E525" s="618"/>
      <c r="F525" s="577"/>
    </row>
    <row r="526" spans="1:6">
      <c r="A526" s="577"/>
      <c r="B526" s="577"/>
      <c r="C526" s="577"/>
      <c r="D526" s="618"/>
      <c r="E526" s="618"/>
      <c r="F526" s="577"/>
    </row>
    <row r="527" spans="1:6">
      <c r="A527" s="577"/>
      <c r="B527" s="577"/>
      <c r="C527" s="577"/>
      <c r="D527" s="618"/>
      <c r="E527" s="618"/>
      <c r="F527" s="577"/>
    </row>
    <row r="528" spans="1:6">
      <c r="A528" s="577"/>
      <c r="B528" s="577"/>
      <c r="C528" s="577"/>
      <c r="D528" s="618"/>
      <c r="E528" s="618"/>
      <c r="F528" s="577"/>
    </row>
    <row r="529" spans="1:6">
      <c r="A529" s="577"/>
      <c r="B529" s="577"/>
      <c r="C529" s="577"/>
      <c r="D529" s="618"/>
      <c r="E529" s="618"/>
      <c r="F529" s="577"/>
    </row>
    <row r="530" spans="1:6">
      <c r="A530" s="577"/>
      <c r="B530" s="577"/>
      <c r="C530" s="577"/>
      <c r="D530" s="618"/>
      <c r="E530" s="618"/>
      <c r="F530" s="577"/>
    </row>
    <row r="531" spans="1:6">
      <c r="A531" s="577"/>
      <c r="B531" s="577"/>
      <c r="C531" s="577"/>
      <c r="D531" s="618"/>
      <c r="E531" s="618"/>
      <c r="F531" s="577"/>
    </row>
    <row r="532" spans="1:6">
      <c r="A532" s="577"/>
      <c r="B532" s="577"/>
      <c r="C532" s="577"/>
      <c r="D532" s="618"/>
      <c r="E532" s="618"/>
      <c r="F532" s="577"/>
    </row>
    <row r="533" spans="1:6">
      <c r="A533" s="577"/>
      <c r="B533" s="577"/>
      <c r="C533" s="577"/>
      <c r="D533" s="618"/>
      <c r="E533" s="618"/>
      <c r="F533" s="577"/>
    </row>
    <row r="534" spans="1:6">
      <c r="A534" s="577"/>
      <c r="B534" s="577"/>
      <c r="C534" s="577"/>
      <c r="D534" s="618"/>
      <c r="E534" s="618"/>
      <c r="F534" s="577"/>
    </row>
    <row r="535" spans="1:6">
      <c r="A535" s="577"/>
      <c r="B535" s="577"/>
      <c r="C535" s="577"/>
      <c r="D535" s="618"/>
      <c r="E535" s="618"/>
      <c r="F535" s="577"/>
    </row>
    <row r="536" spans="1:6">
      <c r="A536" s="577"/>
      <c r="B536" s="577"/>
      <c r="C536" s="577"/>
      <c r="D536" s="618"/>
      <c r="E536" s="618"/>
      <c r="F536" s="577"/>
    </row>
    <row r="537" spans="1:6">
      <c r="A537" s="577"/>
      <c r="B537" s="577"/>
      <c r="C537" s="577"/>
      <c r="D537" s="618"/>
      <c r="E537" s="618"/>
      <c r="F537" s="577"/>
    </row>
    <row r="538" spans="1:6">
      <c r="A538" s="577"/>
      <c r="B538" s="577"/>
      <c r="C538" s="577"/>
      <c r="D538" s="618"/>
      <c r="E538" s="618"/>
      <c r="F538" s="577"/>
    </row>
    <row r="539" spans="1:6">
      <c r="A539" s="577"/>
      <c r="B539" s="577"/>
      <c r="C539" s="577"/>
      <c r="D539" s="618"/>
      <c r="E539" s="618"/>
      <c r="F539" s="577"/>
    </row>
    <row r="540" spans="1:6">
      <c r="A540" s="577"/>
      <c r="B540" s="577"/>
      <c r="C540" s="577"/>
      <c r="D540" s="618"/>
      <c r="E540" s="618"/>
      <c r="F540" s="577"/>
    </row>
    <row r="541" spans="1:6">
      <c r="A541" s="577"/>
      <c r="B541" s="577"/>
      <c r="C541" s="577"/>
      <c r="D541" s="618"/>
      <c r="E541" s="618"/>
      <c r="F541" s="577"/>
    </row>
    <row r="542" spans="1:6">
      <c r="A542" s="577"/>
      <c r="B542" s="577"/>
      <c r="C542" s="577"/>
      <c r="D542" s="618"/>
      <c r="E542" s="618"/>
      <c r="F542" s="577"/>
    </row>
    <row r="543" spans="1:6">
      <c r="A543" s="577"/>
      <c r="B543" s="577"/>
      <c r="C543" s="577"/>
      <c r="D543" s="618"/>
      <c r="E543" s="618"/>
      <c r="F543" s="577"/>
    </row>
    <row r="544" spans="1:6">
      <c r="A544" s="577"/>
      <c r="B544" s="577"/>
      <c r="C544" s="577"/>
      <c r="D544" s="618"/>
      <c r="E544" s="618"/>
      <c r="F544" s="577"/>
    </row>
    <row r="545" spans="1:6">
      <c r="A545" s="577"/>
      <c r="B545" s="577"/>
      <c r="C545" s="577"/>
      <c r="D545" s="618"/>
      <c r="E545" s="618"/>
      <c r="F545" s="577"/>
    </row>
    <row r="546" spans="1:6">
      <c r="A546" s="577"/>
      <c r="B546" s="577"/>
      <c r="C546" s="577"/>
      <c r="D546" s="618"/>
      <c r="E546" s="618"/>
      <c r="F546" s="577"/>
    </row>
    <row r="547" spans="1:6">
      <c r="A547" s="577"/>
      <c r="B547" s="577"/>
      <c r="C547" s="577"/>
      <c r="D547" s="618"/>
      <c r="E547" s="618"/>
      <c r="F547" s="577"/>
    </row>
    <row r="548" spans="1:6">
      <c r="A548" s="577"/>
      <c r="B548" s="577"/>
      <c r="C548" s="577"/>
      <c r="D548" s="618"/>
      <c r="E548" s="618"/>
      <c r="F548" s="577"/>
    </row>
    <row r="549" spans="1:6">
      <c r="A549" s="577"/>
      <c r="B549" s="577"/>
      <c r="C549" s="577"/>
      <c r="D549" s="618"/>
      <c r="E549" s="618"/>
      <c r="F549" s="577"/>
    </row>
    <row r="550" spans="1:6">
      <c r="A550" s="577"/>
      <c r="B550" s="577"/>
      <c r="C550" s="577"/>
      <c r="D550" s="618"/>
      <c r="E550" s="618"/>
      <c r="F550" s="577"/>
    </row>
    <row r="551" spans="1:6">
      <c r="A551" s="577"/>
      <c r="B551" s="577"/>
      <c r="C551" s="577"/>
      <c r="D551" s="618"/>
      <c r="E551" s="618"/>
      <c r="F551" s="577"/>
    </row>
    <row r="552" spans="1:6">
      <c r="A552" s="577"/>
      <c r="B552" s="577"/>
      <c r="C552" s="577"/>
      <c r="D552" s="618"/>
      <c r="E552" s="618"/>
      <c r="F552" s="577"/>
    </row>
    <row r="553" spans="1:6">
      <c r="A553" s="577"/>
      <c r="B553" s="577"/>
      <c r="C553" s="577"/>
      <c r="D553" s="618"/>
      <c r="E553" s="618"/>
      <c r="F553" s="577"/>
    </row>
    <row r="554" spans="1:6">
      <c r="A554" s="577"/>
      <c r="B554" s="577"/>
      <c r="C554" s="577"/>
      <c r="D554" s="618"/>
      <c r="E554" s="618"/>
      <c r="F554" s="577"/>
    </row>
    <row r="555" spans="1:6">
      <c r="A555" s="577"/>
      <c r="B555" s="577"/>
      <c r="C555" s="577"/>
      <c r="D555" s="618"/>
      <c r="E555" s="618"/>
      <c r="F555" s="577"/>
    </row>
    <row r="556" spans="1:6">
      <c r="A556" s="577"/>
      <c r="B556" s="577"/>
      <c r="C556" s="577"/>
      <c r="D556" s="618"/>
      <c r="E556" s="618"/>
      <c r="F556" s="577"/>
    </row>
    <row r="557" spans="1:6">
      <c r="A557" s="577"/>
      <c r="B557" s="577"/>
      <c r="C557" s="577"/>
      <c r="D557" s="618"/>
      <c r="E557" s="618"/>
      <c r="F557" s="577"/>
    </row>
    <row r="558" spans="1:6">
      <c r="A558" s="577"/>
      <c r="B558" s="577"/>
      <c r="C558" s="577"/>
      <c r="D558" s="618"/>
      <c r="E558" s="618"/>
      <c r="F558" s="577"/>
    </row>
    <row r="559" spans="1:6">
      <c r="A559" s="577"/>
      <c r="B559" s="577"/>
      <c r="C559" s="577"/>
      <c r="D559" s="618"/>
      <c r="E559" s="618"/>
      <c r="F559" s="577"/>
    </row>
    <row r="560" spans="1:6">
      <c r="A560" s="577"/>
      <c r="B560" s="577"/>
      <c r="C560" s="577"/>
      <c r="D560" s="618"/>
      <c r="E560" s="618"/>
      <c r="F560" s="577"/>
    </row>
    <row r="561" spans="1:6">
      <c r="A561" s="577"/>
      <c r="B561" s="577"/>
      <c r="C561" s="577"/>
      <c r="D561" s="618"/>
      <c r="E561" s="618"/>
      <c r="F561" s="577"/>
    </row>
    <row r="562" spans="1:6">
      <c r="A562" s="577"/>
      <c r="B562" s="577"/>
      <c r="C562" s="577"/>
      <c r="D562" s="618"/>
      <c r="E562" s="618"/>
      <c r="F562" s="577"/>
    </row>
    <row r="563" spans="1:6">
      <c r="A563" s="577"/>
      <c r="B563" s="577"/>
      <c r="C563" s="577"/>
      <c r="D563" s="618"/>
      <c r="E563" s="618"/>
      <c r="F563" s="577"/>
    </row>
    <row r="564" spans="1:6">
      <c r="A564" s="577"/>
      <c r="B564" s="577"/>
      <c r="C564" s="577"/>
      <c r="D564" s="618"/>
      <c r="E564" s="618"/>
      <c r="F564" s="577"/>
    </row>
    <row r="565" spans="1:6">
      <c r="A565" s="577"/>
      <c r="B565" s="577"/>
      <c r="C565" s="577"/>
      <c r="D565" s="618"/>
      <c r="E565" s="618"/>
      <c r="F565" s="577"/>
    </row>
    <row r="566" spans="1:6">
      <c r="A566" s="577"/>
      <c r="B566" s="577"/>
      <c r="C566" s="577"/>
      <c r="D566" s="618"/>
      <c r="E566" s="618"/>
      <c r="F566" s="577"/>
    </row>
    <row r="567" spans="1:6">
      <c r="A567" s="577"/>
      <c r="B567" s="577"/>
      <c r="C567" s="577"/>
      <c r="D567" s="618"/>
      <c r="E567" s="618"/>
      <c r="F567" s="577"/>
    </row>
    <row r="568" spans="1:6">
      <c r="A568" s="577"/>
      <c r="B568" s="577"/>
      <c r="C568" s="577"/>
      <c r="D568" s="618"/>
      <c r="E568" s="618"/>
      <c r="F568" s="577"/>
    </row>
    <row r="569" spans="1:6">
      <c r="A569" s="577"/>
      <c r="B569" s="577"/>
      <c r="C569" s="577"/>
      <c r="D569" s="618"/>
      <c r="E569" s="618"/>
      <c r="F569" s="577"/>
    </row>
    <row r="570" spans="1:6">
      <c r="A570" s="577"/>
      <c r="B570" s="577"/>
      <c r="C570" s="577"/>
      <c r="D570" s="618"/>
      <c r="E570" s="618"/>
      <c r="F570" s="577"/>
    </row>
    <row r="571" spans="1:6">
      <c r="A571" s="577"/>
      <c r="B571" s="577"/>
      <c r="C571" s="577"/>
      <c r="D571" s="618"/>
      <c r="E571" s="618"/>
      <c r="F571" s="577"/>
    </row>
    <row r="572" spans="1:6">
      <c r="A572" s="577"/>
      <c r="B572" s="577"/>
      <c r="C572" s="577"/>
      <c r="D572" s="618"/>
      <c r="E572" s="618"/>
      <c r="F572" s="577"/>
    </row>
    <row r="573" spans="1:6">
      <c r="A573" s="577"/>
      <c r="B573" s="577"/>
      <c r="C573" s="577"/>
      <c r="D573" s="618"/>
      <c r="E573" s="618"/>
      <c r="F573" s="577"/>
    </row>
    <row r="574" spans="1:6">
      <c r="A574" s="577"/>
      <c r="B574" s="577"/>
      <c r="C574" s="577"/>
      <c r="D574" s="618"/>
      <c r="E574" s="618"/>
      <c r="F574" s="577"/>
    </row>
    <row r="575" spans="1:6">
      <c r="A575" s="577"/>
      <c r="B575" s="577"/>
      <c r="C575" s="577"/>
      <c r="D575" s="618"/>
      <c r="E575" s="618"/>
      <c r="F575" s="577"/>
    </row>
    <row r="576" spans="1:6">
      <c r="A576" s="577"/>
      <c r="B576" s="577"/>
      <c r="C576" s="577"/>
      <c r="D576" s="618"/>
      <c r="E576" s="618"/>
      <c r="F576" s="577"/>
    </row>
    <row r="577" spans="1:6">
      <c r="A577" s="577"/>
      <c r="B577" s="577"/>
      <c r="C577" s="577"/>
      <c r="D577" s="618"/>
      <c r="E577" s="618"/>
      <c r="F577" s="577"/>
    </row>
    <row r="578" spans="1:6">
      <c r="A578" s="577"/>
      <c r="B578" s="577"/>
      <c r="C578" s="577"/>
      <c r="D578" s="618"/>
      <c r="E578" s="618"/>
      <c r="F578" s="577"/>
    </row>
    <row r="579" spans="1:6">
      <c r="A579" s="577"/>
      <c r="B579" s="577"/>
      <c r="C579" s="577"/>
      <c r="D579" s="618"/>
      <c r="E579" s="618"/>
      <c r="F579" s="577"/>
    </row>
    <row r="580" spans="1:6">
      <c r="A580" s="577"/>
      <c r="B580" s="577"/>
      <c r="C580" s="577"/>
      <c r="D580" s="618"/>
      <c r="E580" s="618"/>
      <c r="F580" s="577"/>
    </row>
    <row r="581" spans="1:6">
      <c r="A581" s="577"/>
      <c r="B581" s="577"/>
      <c r="C581" s="577"/>
      <c r="D581" s="618"/>
      <c r="E581" s="618"/>
      <c r="F581" s="577"/>
    </row>
    <row r="582" spans="1:6">
      <c r="A582" s="577"/>
      <c r="B582" s="577"/>
      <c r="C582" s="577"/>
      <c r="D582" s="618"/>
      <c r="E582" s="618"/>
      <c r="F582" s="577"/>
    </row>
    <row r="583" spans="1:6">
      <c r="A583" s="577"/>
      <c r="B583" s="577"/>
      <c r="C583" s="577"/>
      <c r="D583" s="618"/>
      <c r="E583" s="618"/>
      <c r="F583" s="577"/>
    </row>
    <row r="584" spans="1:6">
      <c r="A584" s="577"/>
      <c r="B584" s="577"/>
      <c r="C584" s="577"/>
      <c r="D584" s="618"/>
      <c r="E584" s="618"/>
      <c r="F584" s="577"/>
    </row>
    <row r="585" spans="1:6">
      <c r="A585" s="577"/>
      <c r="B585" s="577"/>
      <c r="C585" s="577"/>
      <c r="D585" s="618"/>
      <c r="E585" s="618"/>
      <c r="F585" s="577"/>
    </row>
    <row r="586" spans="1:6">
      <c r="A586" s="577"/>
      <c r="B586" s="577"/>
      <c r="C586" s="577"/>
      <c r="D586" s="618"/>
      <c r="E586" s="618"/>
      <c r="F586" s="577"/>
    </row>
    <row r="587" spans="1:6">
      <c r="A587" s="577"/>
      <c r="B587" s="577"/>
      <c r="C587" s="577"/>
      <c r="D587" s="618"/>
      <c r="E587" s="618"/>
      <c r="F587" s="577"/>
    </row>
    <row r="588" spans="1:6">
      <c r="A588" s="577"/>
      <c r="B588" s="577"/>
      <c r="C588" s="577"/>
      <c r="D588" s="618"/>
      <c r="E588" s="618"/>
      <c r="F588" s="577"/>
    </row>
    <row r="589" spans="1:6">
      <c r="A589" s="577"/>
      <c r="B589" s="577"/>
      <c r="C589" s="577"/>
      <c r="D589" s="618"/>
      <c r="E589" s="618"/>
      <c r="F589" s="577"/>
    </row>
    <row r="590" spans="1:6">
      <c r="A590" s="577"/>
      <c r="B590" s="577"/>
      <c r="C590" s="577"/>
      <c r="D590" s="618"/>
      <c r="E590" s="618"/>
      <c r="F590" s="577"/>
    </row>
    <row r="591" spans="1:6">
      <c r="A591" s="577"/>
      <c r="B591" s="577"/>
      <c r="C591" s="577"/>
      <c r="D591" s="618"/>
      <c r="E591" s="618"/>
      <c r="F591" s="577"/>
    </row>
    <row r="592" spans="1:6">
      <c r="A592" s="577"/>
      <c r="B592" s="577"/>
      <c r="C592" s="577"/>
      <c r="D592" s="618"/>
      <c r="E592" s="618"/>
      <c r="F592" s="577"/>
    </row>
    <row r="593" spans="1:6">
      <c r="A593" s="577"/>
      <c r="B593" s="577"/>
      <c r="C593" s="577"/>
      <c r="D593" s="618"/>
      <c r="E593" s="618"/>
      <c r="F593" s="577"/>
    </row>
    <row r="594" spans="1:6">
      <c r="A594" s="577"/>
      <c r="B594" s="577"/>
      <c r="C594" s="577"/>
      <c r="D594" s="618"/>
      <c r="E594" s="618"/>
      <c r="F594" s="577"/>
    </row>
    <row r="595" spans="1:6">
      <c r="A595" s="577"/>
      <c r="B595" s="577"/>
      <c r="C595" s="577"/>
      <c r="D595" s="618"/>
      <c r="E595" s="618"/>
      <c r="F595" s="577"/>
    </row>
    <row r="596" spans="1:6">
      <c r="A596" s="577"/>
      <c r="B596" s="577"/>
      <c r="C596" s="577"/>
      <c r="D596" s="618"/>
      <c r="E596" s="618"/>
      <c r="F596" s="577"/>
    </row>
    <row r="597" spans="1:6">
      <c r="A597" s="577"/>
      <c r="B597" s="577"/>
      <c r="C597" s="577"/>
      <c r="D597" s="618"/>
      <c r="E597" s="618"/>
      <c r="F597" s="577"/>
    </row>
    <row r="598" spans="1:6">
      <c r="A598" s="577"/>
      <c r="B598" s="577"/>
      <c r="C598" s="577"/>
      <c r="D598" s="618"/>
      <c r="E598" s="618"/>
      <c r="F598" s="577"/>
    </row>
    <row r="599" spans="1:6">
      <c r="A599" s="577"/>
      <c r="B599" s="577"/>
      <c r="C599" s="577"/>
      <c r="D599" s="618"/>
      <c r="E599" s="618"/>
      <c r="F599" s="577"/>
    </row>
    <row r="600" spans="1:6">
      <c r="A600" s="577"/>
      <c r="B600" s="577"/>
      <c r="C600" s="577"/>
      <c r="D600" s="618"/>
      <c r="E600" s="618"/>
      <c r="F600" s="577"/>
    </row>
    <row r="601" spans="1:6">
      <c r="A601" s="577"/>
      <c r="B601" s="577"/>
      <c r="C601" s="577"/>
      <c r="D601" s="618"/>
      <c r="E601" s="618"/>
      <c r="F601" s="577"/>
    </row>
    <row r="602" spans="1:6">
      <c r="A602" s="577"/>
      <c r="B602" s="577"/>
      <c r="C602" s="577"/>
      <c r="D602" s="618"/>
      <c r="E602" s="618"/>
      <c r="F602" s="577"/>
    </row>
    <row r="603" spans="1:6">
      <c r="A603" s="577"/>
      <c r="B603" s="577"/>
      <c r="C603" s="577"/>
      <c r="D603" s="618"/>
      <c r="E603" s="618"/>
      <c r="F603" s="577"/>
    </row>
    <row r="604" spans="1:6">
      <c r="A604" s="577"/>
      <c r="B604" s="577"/>
      <c r="C604" s="577"/>
      <c r="D604" s="618"/>
      <c r="E604" s="618"/>
      <c r="F604" s="577"/>
    </row>
    <row r="605" spans="1:6">
      <c r="A605" s="577"/>
      <c r="B605" s="577"/>
      <c r="C605" s="577"/>
      <c r="D605" s="618"/>
      <c r="E605" s="618"/>
      <c r="F605" s="577"/>
    </row>
    <row r="606" spans="1:6">
      <c r="A606" s="577"/>
      <c r="B606" s="577"/>
      <c r="C606" s="577"/>
      <c r="D606" s="618"/>
      <c r="E606" s="618"/>
      <c r="F606" s="577"/>
    </row>
    <row r="607" spans="1:6">
      <c r="A607" s="577"/>
      <c r="B607" s="577"/>
      <c r="C607" s="577"/>
      <c r="D607" s="618"/>
      <c r="E607" s="618"/>
      <c r="F607" s="577"/>
    </row>
    <row r="608" spans="1:6">
      <c r="A608" s="577"/>
      <c r="B608" s="577"/>
      <c r="C608" s="577"/>
      <c r="D608" s="618"/>
      <c r="E608" s="618"/>
      <c r="F608" s="577"/>
    </row>
    <row r="609" spans="1:6">
      <c r="A609" s="577"/>
      <c r="B609" s="577"/>
      <c r="C609" s="577"/>
      <c r="D609" s="618"/>
      <c r="E609" s="618"/>
      <c r="F609" s="577"/>
    </row>
    <row r="610" spans="1:6">
      <c r="A610" s="577"/>
      <c r="B610" s="577"/>
      <c r="C610" s="577"/>
      <c r="D610" s="618"/>
      <c r="E610" s="618"/>
      <c r="F610" s="577"/>
    </row>
    <row r="611" spans="1:6">
      <c r="A611" s="577"/>
      <c r="B611" s="577"/>
      <c r="C611" s="577"/>
      <c r="D611" s="618"/>
      <c r="E611" s="618"/>
      <c r="F611" s="577"/>
    </row>
    <row r="612" spans="1:6">
      <c r="A612" s="577"/>
      <c r="B612" s="577"/>
      <c r="C612" s="577"/>
      <c r="D612" s="618"/>
      <c r="E612" s="618"/>
      <c r="F612" s="577"/>
    </row>
    <row r="613" spans="1:6">
      <c r="A613" s="577"/>
      <c r="B613" s="577"/>
      <c r="C613" s="577"/>
      <c r="D613" s="618"/>
      <c r="E613" s="618"/>
      <c r="F613" s="577"/>
    </row>
    <row r="614" spans="1:6">
      <c r="A614" s="577"/>
      <c r="B614" s="577"/>
      <c r="C614" s="577"/>
      <c r="D614" s="618"/>
      <c r="E614" s="618"/>
      <c r="F614" s="577"/>
    </row>
    <row r="615" spans="1:6">
      <c r="A615" s="577"/>
      <c r="B615" s="577"/>
      <c r="C615" s="577"/>
      <c r="D615" s="618"/>
      <c r="E615" s="618"/>
      <c r="F615" s="577"/>
    </row>
    <row r="616" spans="1:6">
      <c r="A616" s="577"/>
      <c r="B616" s="577"/>
      <c r="C616" s="577"/>
      <c r="D616" s="618"/>
      <c r="E616" s="618"/>
      <c r="F616" s="577"/>
    </row>
    <row r="617" spans="1:6">
      <c r="A617" s="577"/>
      <c r="B617" s="577"/>
      <c r="C617" s="577"/>
      <c r="D617" s="618"/>
      <c r="E617" s="618"/>
      <c r="F617" s="577"/>
    </row>
    <row r="618" spans="1:6">
      <c r="A618" s="577"/>
      <c r="B618" s="577"/>
      <c r="C618" s="577"/>
      <c r="D618" s="618"/>
      <c r="E618" s="618"/>
      <c r="F618" s="577"/>
    </row>
    <row r="619" spans="1:6">
      <c r="A619" s="577"/>
      <c r="B619" s="577"/>
      <c r="C619" s="577"/>
      <c r="D619" s="618"/>
      <c r="E619" s="618"/>
      <c r="F619" s="577"/>
    </row>
    <row r="620" spans="1:6">
      <c r="A620" s="577"/>
      <c r="B620" s="577"/>
      <c r="C620" s="577"/>
      <c r="D620" s="618"/>
      <c r="E620" s="618"/>
      <c r="F620" s="577"/>
    </row>
    <row r="621" spans="1:6">
      <c r="A621" s="577"/>
      <c r="B621" s="577"/>
      <c r="C621" s="577"/>
      <c r="D621" s="618"/>
      <c r="E621" s="618"/>
      <c r="F621" s="577"/>
    </row>
    <row r="622" spans="1:6">
      <c r="A622" s="577"/>
      <c r="B622" s="577"/>
      <c r="C622" s="577"/>
      <c r="D622" s="618"/>
      <c r="E622" s="618"/>
      <c r="F622" s="577"/>
    </row>
    <row r="623" spans="1:6">
      <c r="A623" s="577"/>
      <c r="B623" s="577"/>
      <c r="C623" s="577"/>
      <c r="D623" s="618"/>
      <c r="E623" s="618"/>
      <c r="F623" s="577"/>
    </row>
    <row r="624" spans="1:6">
      <c r="A624" s="577"/>
      <c r="B624" s="577"/>
      <c r="C624" s="577"/>
      <c r="D624" s="618"/>
      <c r="E624" s="618"/>
      <c r="F624" s="577"/>
    </row>
    <row r="625" spans="1:6">
      <c r="A625" s="577"/>
      <c r="B625" s="577"/>
      <c r="C625" s="577"/>
      <c r="D625" s="618"/>
      <c r="E625" s="618"/>
      <c r="F625" s="577"/>
    </row>
    <row r="626" spans="1:6">
      <c r="A626" s="577"/>
      <c r="B626" s="577"/>
      <c r="C626" s="577"/>
      <c r="D626" s="618"/>
      <c r="E626" s="618"/>
      <c r="F626" s="577"/>
    </row>
    <row r="627" spans="1:6">
      <c r="A627" s="577"/>
      <c r="B627" s="577"/>
      <c r="C627" s="577"/>
      <c r="D627" s="618"/>
      <c r="E627" s="618"/>
      <c r="F627" s="577"/>
    </row>
    <row r="628" spans="1:6">
      <c r="A628" s="577"/>
      <c r="B628" s="577"/>
      <c r="C628" s="577"/>
      <c r="D628" s="618"/>
      <c r="E628" s="618"/>
      <c r="F628" s="577"/>
    </row>
    <row r="629" spans="1:6">
      <c r="A629" s="577"/>
      <c r="B629" s="577"/>
      <c r="C629" s="577"/>
      <c r="D629" s="618"/>
      <c r="E629" s="618"/>
      <c r="F629" s="577"/>
    </row>
    <row r="630" spans="1:6">
      <c r="A630" s="577"/>
      <c r="B630" s="577"/>
      <c r="C630" s="577"/>
      <c r="D630" s="618"/>
      <c r="E630" s="618"/>
      <c r="F630" s="577"/>
    </row>
    <row r="631" spans="1:6">
      <c r="A631" s="577"/>
      <c r="B631" s="577"/>
      <c r="C631" s="577"/>
      <c r="D631" s="618"/>
      <c r="E631" s="618"/>
      <c r="F631" s="577"/>
    </row>
    <row r="632" spans="1:6">
      <c r="A632" s="577"/>
      <c r="B632" s="577"/>
      <c r="C632" s="577"/>
      <c r="D632" s="618"/>
      <c r="E632" s="618"/>
      <c r="F632" s="577"/>
    </row>
    <row r="633" spans="1:6">
      <c r="A633" s="577"/>
      <c r="B633" s="577"/>
      <c r="C633" s="577"/>
      <c r="D633" s="618"/>
      <c r="E633" s="618"/>
      <c r="F633" s="577"/>
    </row>
    <row r="634" spans="1:6">
      <c r="A634" s="577"/>
      <c r="B634" s="577"/>
      <c r="C634" s="577"/>
      <c r="D634" s="618"/>
      <c r="E634" s="618"/>
      <c r="F634" s="577"/>
    </row>
    <row r="635" spans="1:6">
      <c r="A635" s="577"/>
      <c r="B635" s="577"/>
      <c r="C635" s="577"/>
      <c r="D635" s="618"/>
      <c r="E635" s="618"/>
      <c r="F635" s="577"/>
    </row>
    <row r="636" spans="1:6">
      <c r="A636" s="577"/>
      <c r="B636" s="577"/>
      <c r="C636" s="577"/>
      <c r="D636" s="618"/>
      <c r="E636" s="618"/>
      <c r="F636" s="577"/>
    </row>
    <row r="637" spans="1:6">
      <c r="A637" s="577"/>
      <c r="B637" s="577"/>
      <c r="C637" s="577"/>
      <c r="D637" s="618"/>
      <c r="E637" s="618"/>
      <c r="F637" s="577"/>
    </row>
    <row r="638" spans="1:6">
      <c r="A638" s="577"/>
      <c r="B638" s="577"/>
      <c r="C638" s="577"/>
      <c r="D638" s="618"/>
      <c r="E638" s="618"/>
      <c r="F638" s="577"/>
    </row>
    <row r="639" spans="1:6">
      <c r="A639" s="577"/>
      <c r="B639" s="577"/>
      <c r="C639" s="577"/>
      <c r="D639" s="618"/>
      <c r="E639" s="618"/>
      <c r="F639" s="577"/>
    </row>
    <row r="640" spans="1:6">
      <c r="A640" s="577"/>
      <c r="B640" s="577"/>
      <c r="C640" s="577"/>
      <c r="D640" s="618"/>
      <c r="E640" s="618"/>
      <c r="F640" s="577"/>
    </row>
    <row r="641" spans="1:6">
      <c r="A641" s="577"/>
      <c r="B641" s="577"/>
      <c r="C641" s="577"/>
      <c r="D641" s="618"/>
      <c r="E641" s="618"/>
      <c r="F641" s="577"/>
    </row>
    <row r="642" spans="1:6">
      <c r="A642" s="577"/>
      <c r="B642" s="577"/>
      <c r="C642" s="577"/>
      <c r="D642" s="618"/>
      <c r="E642" s="618"/>
      <c r="F642" s="577"/>
    </row>
    <row r="643" spans="1:6">
      <c r="A643" s="577"/>
      <c r="B643" s="577"/>
      <c r="C643" s="577"/>
      <c r="D643" s="618"/>
      <c r="E643" s="618"/>
      <c r="F643" s="577"/>
    </row>
    <row r="644" spans="1:6">
      <c r="A644" s="577"/>
      <c r="B644" s="577"/>
      <c r="C644" s="577"/>
      <c r="D644" s="618"/>
      <c r="E644" s="618"/>
      <c r="F644" s="577"/>
    </row>
    <row r="645" spans="1:6">
      <c r="A645" s="577"/>
      <c r="B645" s="577"/>
      <c r="C645" s="577"/>
      <c r="D645" s="618"/>
      <c r="E645" s="618"/>
      <c r="F645" s="577"/>
    </row>
    <row r="646" spans="1:6">
      <c r="A646" s="577"/>
      <c r="B646" s="577"/>
      <c r="C646" s="577"/>
      <c r="D646" s="618"/>
      <c r="E646" s="618"/>
      <c r="F646" s="577"/>
    </row>
    <row r="647" spans="1:6">
      <c r="A647" s="577"/>
      <c r="B647" s="577"/>
      <c r="C647" s="577"/>
      <c r="D647" s="618"/>
      <c r="E647" s="618"/>
      <c r="F647" s="577"/>
    </row>
    <row r="648" spans="1:6">
      <c r="A648" s="577"/>
      <c r="B648" s="577"/>
      <c r="C648" s="577"/>
      <c r="D648" s="618"/>
      <c r="E648" s="618"/>
      <c r="F648" s="577"/>
    </row>
    <row r="649" spans="1:6">
      <c r="A649" s="577"/>
      <c r="B649" s="577"/>
      <c r="C649" s="577"/>
      <c r="D649" s="618"/>
      <c r="E649" s="618"/>
      <c r="F649" s="577"/>
    </row>
    <row r="650" spans="1:6">
      <c r="A650" s="577"/>
      <c r="B650" s="577"/>
      <c r="C650" s="577"/>
      <c r="D650" s="618"/>
      <c r="E650" s="618"/>
      <c r="F650" s="577"/>
    </row>
    <row r="651" spans="1:6">
      <c r="A651" s="577"/>
      <c r="B651" s="577"/>
      <c r="C651" s="577"/>
      <c r="D651" s="618"/>
      <c r="E651" s="618"/>
      <c r="F651" s="577"/>
    </row>
    <row r="652" spans="1:6">
      <c r="A652" s="577"/>
      <c r="B652" s="577"/>
      <c r="C652" s="577"/>
      <c r="D652" s="618"/>
      <c r="E652" s="618"/>
      <c r="F652" s="577"/>
    </row>
    <row r="653" spans="1:6">
      <c r="A653" s="577"/>
      <c r="B653" s="577"/>
      <c r="C653" s="577"/>
      <c r="D653" s="618"/>
      <c r="E653" s="618"/>
      <c r="F653" s="577"/>
    </row>
    <row r="654" spans="1:6">
      <c r="A654" s="577"/>
      <c r="B654" s="577"/>
      <c r="C654" s="577"/>
      <c r="D654" s="618"/>
      <c r="E654" s="618"/>
      <c r="F654" s="577"/>
    </row>
    <row r="655" spans="1:6">
      <c r="A655" s="577"/>
      <c r="B655" s="577"/>
      <c r="C655" s="577"/>
      <c r="D655" s="618"/>
      <c r="E655" s="618"/>
      <c r="F655" s="577"/>
    </row>
    <row r="656" spans="1:6">
      <c r="A656" s="577"/>
      <c r="B656" s="577"/>
      <c r="C656" s="577"/>
      <c r="D656" s="618"/>
      <c r="E656" s="618"/>
      <c r="F656" s="577"/>
    </row>
    <row r="657" spans="1:6">
      <c r="A657" s="577"/>
      <c r="B657" s="577"/>
      <c r="C657" s="577"/>
      <c r="D657" s="618"/>
      <c r="E657" s="618"/>
      <c r="F657" s="577"/>
    </row>
    <row r="658" spans="1:6">
      <c r="A658" s="577"/>
      <c r="B658" s="577"/>
      <c r="C658" s="577"/>
      <c r="D658" s="618"/>
      <c r="E658" s="618"/>
      <c r="F658" s="577"/>
    </row>
    <row r="659" spans="1:6">
      <c r="A659" s="577"/>
      <c r="B659" s="577"/>
      <c r="C659" s="577"/>
      <c r="D659" s="618"/>
      <c r="E659" s="618"/>
      <c r="F659" s="577"/>
    </row>
    <row r="660" spans="1:6">
      <c r="A660" s="577"/>
      <c r="B660" s="577"/>
      <c r="C660" s="577"/>
      <c r="D660" s="618"/>
      <c r="E660" s="618"/>
      <c r="F660" s="577"/>
    </row>
    <row r="661" spans="1:6">
      <c r="A661" s="577"/>
      <c r="B661" s="577"/>
      <c r="C661" s="577"/>
      <c r="D661" s="618"/>
      <c r="E661" s="618"/>
      <c r="F661" s="577"/>
    </row>
    <row r="662" spans="1:6">
      <c r="A662" s="577"/>
      <c r="B662" s="577"/>
      <c r="C662" s="577"/>
      <c r="D662" s="618"/>
      <c r="E662" s="618"/>
      <c r="F662" s="577"/>
    </row>
    <row r="663" spans="1:6">
      <c r="A663" s="577"/>
      <c r="B663" s="577"/>
      <c r="C663" s="577"/>
      <c r="D663" s="618"/>
      <c r="E663" s="618"/>
      <c r="F663" s="577"/>
    </row>
    <row r="664" spans="1:6">
      <c r="A664" s="577"/>
      <c r="B664" s="577"/>
      <c r="C664" s="577"/>
      <c r="D664" s="618"/>
      <c r="E664" s="618"/>
      <c r="F664" s="577"/>
    </row>
    <row r="665" spans="1:6">
      <c r="A665" s="577"/>
      <c r="B665" s="577"/>
      <c r="C665" s="577"/>
      <c r="D665" s="618"/>
      <c r="E665" s="618"/>
      <c r="F665" s="577"/>
    </row>
    <row r="666" spans="1:6">
      <c r="A666" s="577"/>
      <c r="B666" s="577"/>
      <c r="C666" s="577"/>
      <c r="D666" s="618"/>
      <c r="E666" s="618"/>
      <c r="F666" s="577"/>
    </row>
    <row r="667" spans="1:6">
      <c r="A667" s="577"/>
      <c r="B667" s="577"/>
      <c r="C667" s="577"/>
      <c r="D667" s="618"/>
      <c r="E667" s="618"/>
      <c r="F667" s="577"/>
    </row>
    <row r="668" spans="1:6">
      <c r="A668" s="577"/>
      <c r="B668" s="577"/>
      <c r="C668" s="577"/>
      <c r="D668" s="618"/>
      <c r="E668" s="618"/>
      <c r="F668" s="577"/>
    </row>
    <row r="669" spans="1:6">
      <c r="A669" s="577"/>
      <c r="B669" s="577"/>
      <c r="C669" s="577"/>
      <c r="D669" s="618"/>
      <c r="E669" s="618"/>
      <c r="F669" s="577"/>
    </row>
    <row r="670" spans="1:6">
      <c r="A670" s="577"/>
      <c r="B670" s="577"/>
      <c r="C670" s="577"/>
      <c r="D670" s="618"/>
      <c r="E670" s="618"/>
      <c r="F670" s="577"/>
    </row>
    <row r="671" spans="1:6">
      <c r="A671" s="577"/>
      <c r="B671" s="577"/>
      <c r="C671" s="577"/>
      <c r="D671" s="618"/>
      <c r="E671" s="618"/>
      <c r="F671" s="577"/>
    </row>
    <row r="672" spans="1:6">
      <c r="A672" s="577"/>
      <c r="B672" s="577"/>
      <c r="C672" s="577"/>
      <c r="D672" s="618"/>
      <c r="E672" s="618"/>
      <c r="F672" s="577"/>
    </row>
    <row r="673" spans="1:6">
      <c r="A673" s="577"/>
      <c r="B673" s="577"/>
      <c r="C673" s="577"/>
      <c r="D673" s="618"/>
      <c r="E673" s="618"/>
      <c r="F673" s="577"/>
    </row>
    <row r="674" spans="1:6">
      <c r="A674" s="577"/>
      <c r="B674" s="577"/>
      <c r="C674" s="577"/>
      <c r="D674" s="618"/>
      <c r="E674" s="618"/>
      <c r="F674" s="577"/>
    </row>
    <row r="675" spans="1:6">
      <c r="A675" s="577"/>
      <c r="B675" s="577"/>
      <c r="C675" s="577"/>
      <c r="D675" s="618"/>
      <c r="E675" s="618"/>
      <c r="F675" s="577"/>
    </row>
    <row r="676" spans="1:6">
      <c r="A676" s="577"/>
      <c r="B676" s="577"/>
      <c r="C676" s="577"/>
      <c r="D676" s="618"/>
      <c r="E676" s="618"/>
      <c r="F676" s="577"/>
    </row>
    <row r="677" spans="1:6">
      <c r="A677" s="577"/>
      <c r="B677" s="577"/>
      <c r="C677" s="577"/>
      <c r="D677" s="618"/>
      <c r="E677" s="618"/>
      <c r="F677" s="577"/>
    </row>
    <row r="678" spans="1:6">
      <c r="A678" s="577"/>
      <c r="B678" s="577"/>
      <c r="C678" s="577"/>
      <c r="D678" s="618"/>
      <c r="E678" s="618"/>
      <c r="F678" s="577"/>
    </row>
    <row r="679" spans="1:6">
      <c r="A679" s="577"/>
      <c r="B679" s="577"/>
      <c r="C679" s="577"/>
      <c r="D679" s="618"/>
      <c r="E679" s="618"/>
      <c r="F679" s="577"/>
    </row>
    <row r="680" spans="1:6">
      <c r="A680" s="577"/>
      <c r="B680" s="577"/>
      <c r="C680" s="577"/>
      <c r="D680" s="618"/>
      <c r="E680" s="618"/>
      <c r="F680" s="577"/>
    </row>
    <row r="681" spans="1:6">
      <c r="A681" s="577"/>
      <c r="B681" s="577"/>
      <c r="C681" s="577"/>
      <c r="D681" s="618"/>
      <c r="E681" s="618"/>
      <c r="F681" s="577"/>
    </row>
    <row r="682" spans="1:6">
      <c r="A682" s="577"/>
      <c r="B682" s="577"/>
      <c r="C682" s="577"/>
      <c r="D682" s="618"/>
      <c r="E682" s="618"/>
      <c r="F682" s="577"/>
    </row>
    <row r="683" spans="1:6">
      <c r="A683" s="577"/>
      <c r="B683" s="577"/>
      <c r="C683" s="577"/>
      <c r="D683" s="618"/>
      <c r="E683" s="618"/>
      <c r="F683" s="577"/>
    </row>
    <row r="684" spans="1:6">
      <c r="A684" s="577"/>
      <c r="B684" s="577"/>
      <c r="C684" s="577"/>
      <c r="D684" s="618"/>
      <c r="E684" s="618"/>
      <c r="F684" s="577"/>
    </row>
    <row r="685" spans="1:6">
      <c r="A685" s="577"/>
      <c r="B685" s="577"/>
      <c r="C685" s="577"/>
      <c r="D685" s="618"/>
      <c r="E685" s="618"/>
      <c r="F685" s="577"/>
    </row>
    <row r="686" spans="1:6">
      <c r="A686" s="577"/>
      <c r="B686" s="577"/>
      <c r="C686" s="577"/>
      <c r="D686" s="618"/>
      <c r="E686" s="618"/>
      <c r="F686" s="577"/>
    </row>
    <row r="687" spans="1:6">
      <c r="A687" s="577"/>
      <c r="B687" s="577"/>
      <c r="C687" s="577"/>
      <c r="D687" s="618"/>
      <c r="E687" s="618"/>
      <c r="F687" s="577"/>
    </row>
    <row r="688" spans="1:6">
      <c r="A688" s="577"/>
      <c r="B688" s="577"/>
      <c r="C688" s="577"/>
      <c r="D688" s="618"/>
      <c r="E688" s="618"/>
      <c r="F688" s="577"/>
    </row>
    <row r="689" spans="1:6">
      <c r="A689" s="577"/>
      <c r="B689" s="577"/>
      <c r="C689" s="577"/>
      <c r="D689" s="618"/>
      <c r="E689" s="618"/>
      <c r="F689" s="577"/>
    </row>
    <row r="690" spans="1:6">
      <c r="A690" s="577"/>
      <c r="B690" s="577"/>
      <c r="C690" s="577"/>
      <c r="D690" s="618"/>
      <c r="E690" s="618"/>
      <c r="F690" s="577"/>
    </row>
    <row r="691" spans="1:6">
      <c r="A691" s="577"/>
      <c r="B691" s="577"/>
      <c r="C691" s="577"/>
      <c r="D691" s="618"/>
      <c r="E691" s="618"/>
      <c r="F691" s="577"/>
    </row>
    <row r="692" spans="1:6">
      <c r="A692" s="577"/>
      <c r="B692" s="577"/>
      <c r="C692" s="577"/>
      <c r="D692" s="618"/>
      <c r="E692" s="618"/>
      <c r="F692" s="577"/>
    </row>
    <row r="693" spans="1:6">
      <c r="A693" s="577"/>
      <c r="B693" s="577"/>
      <c r="C693" s="577"/>
      <c r="D693" s="618"/>
      <c r="E693" s="618"/>
      <c r="F693" s="577"/>
    </row>
    <row r="694" spans="1:6">
      <c r="A694" s="577"/>
      <c r="B694" s="577"/>
      <c r="C694" s="577"/>
      <c r="D694" s="618"/>
      <c r="E694" s="618"/>
      <c r="F694" s="577"/>
    </row>
    <row r="695" spans="1:6">
      <c r="A695" s="577"/>
      <c r="B695" s="577"/>
      <c r="C695" s="577"/>
      <c r="D695" s="618"/>
      <c r="E695" s="618"/>
      <c r="F695" s="577"/>
    </row>
    <row r="696" spans="1:6">
      <c r="A696" s="577"/>
      <c r="B696" s="577"/>
      <c r="C696" s="577"/>
      <c r="D696" s="618"/>
      <c r="E696" s="618"/>
      <c r="F696" s="577"/>
    </row>
    <row r="697" spans="1:6">
      <c r="A697" s="577"/>
      <c r="B697" s="577"/>
      <c r="C697" s="577"/>
      <c r="D697" s="618"/>
      <c r="E697" s="618"/>
      <c r="F697" s="577"/>
    </row>
    <row r="698" spans="1:6">
      <c r="A698" s="577"/>
      <c r="B698" s="577"/>
      <c r="C698" s="577"/>
      <c r="D698" s="618"/>
      <c r="E698" s="618"/>
      <c r="F698" s="577"/>
    </row>
    <row r="699" spans="1:6">
      <c r="A699" s="577"/>
      <c r="B699" s="577"/>
      <c r="C699" s="577"/>
      <c r="D699" s="618"/>
      <c r="E699" s="618"/>
      <c r="F699" s="577"/>
    </row>
    <row r="700" spans="1:6">
      <c r="A700" s="577"/>
      <c r="B700" s="577"/>
      <c r="C700" s="577"/>
      <c r="D700" s="618"/>
      <c r="E700" s="618"/>
      <c r="F700" s="577"/>
    </row>
    <row r="701" spans="1:6">
      <c r="A701" s="577"/>
      <c r="B701" s="577"/>
      <c r="C701" s="577"/>
      <c r="D701" s="618"/>
      <c r="E701" s="618"/>
      <c r="F701" s="577"/>
    </row>
    <row r="702" spans="1:6">
      <c r="A702" s="577"/>
      <c r="B702" s="577"/>
      <c r="C702" s="577"/>
      <c r="D702" s="618"/>
      <c r="E702" s="618"/>
      <c r="F702" s="577"/>
    </row>
    <row r="703" spans="1:6">
      <c r="A703" s="577"/>
      <c r="B703" s="577"/>
      <c r="C703" s="577"/>
      <c r="D703" s="618"/>
      <c r="E703" s="618"/>
      <c r="F703" s="577"/>
    </row>
    <row r="704" spans="1:6">
      <c r="A704" s="577"/>
      <c r="B704" s="577"/>
      <c r="C704" s="577"/>
      <c r="D704" s="618"/>
      <c r="E704" s="618"/>
      <c r="F704" s="577"/>
    </row>
    <row r="705" spans="1:6">
      <c r="A705" s="577"/>
      <c r="B705" s="577"/>
      <c r="C705" s="577"/>
      <c r="D705" s="618"/>
      <c r="E705" s="618"/>
      <c r="F705" s="577"/>
    </row>
    <row r="706" spans="1:6">
      <c r="A706" s="577"/>
      <c r="B706" s="577"/>
      <c r="C706" s="577"/>
      <c r="D706" s="618"/>
      <c r="E706" s="618"/>
      <c r="F706" s="577"/>
    </row>
    <row r="707" spans="1:6">
      <c r="A707" s="577"/>
      <c r="B707" s="577"/>
      <c r="C707" s="577"/>
      <c r="D707" s="618"/>
      <c r="E707" s="618"/>
      <c r="F707" s="577"/>
    </row>
    <row r="708" spans="1:6">
      <c r="A708" s="577"/>
      <c r="B708" s="577"/>
      <c r="C708" s="577"/>
      <c r="D708" s="618"/>
      <c r="E708" s="618"/>
      <c r="F708" s="577"/>
    </row>
    <row r="709" spans="1:6">
      <c r="A709" s="577"/>
      <c r="B709" s="577"/>
      <c r="C709" s="577"/>
      <c r="D709" s="618"/>
      <c r="E709" s="618"/>
      <c r="F709" s="577"/>
    </row>
    <row r="710" spans="1:6">
      <c r="A710" s="577"/>
      <c r="B710" s="577"/>
      <c r="C710" s="577"/>
      <c r="D710" s="618"/>
      <c r="E710" s="618"/>
      <c r="F710" s="577"/>
    </row>
    <row r="711" spans="1:6">
      <c r="A711" s="577"/>
      <c r="B711" s="577"/>
      <c r="C711" s="577"/>
      <c r="D711" s="618"/>
      <c r="E711" s="618"/>
      <c r="F711" s="577"/>
    </row>
    <row r="712" spans="1:6">
      <c r="A712" s="577"/>
      <c r="B712" s="577"/>
      <c r="C712" s="577"/>
      <c r="D712" s="618"/>
      <c r="E712" s="618"/>
      <c r="F712" s="577"/>
    </row>
    <row r="713" spans="1:6">
      <c r="A713" s="577"/>
      <c r="B713" s="577"/>
      <c r="C713" s="577"/>
      <c r="D713" s="618"/>
      <c r="E713" s="618"/>
      <c r="F713" s="577"/>
    </row>
    <row r="714" spans="1:6">
      <c r="A714" s="577"/>
      <c r="B714" s="577"/>
      <c r="C714" s="577"/>
      <c r="D714" s="618"/>
      <c r="E714" s="618"/>
      <c r="F714" s="577"/>
    </row>
    <row r="715" spans="1:6">
      <c r="A715" s="577"/>
      <c r="B715" s="577"/>
      <c r="C715" s="577"/>
      <c r="D715" s="618"/>
      <c r="E715" s="618"/>
      <c r="F715" s="577"/>
    </row>
    <row r="716" spans="1:6">
      <c r="A716" s="577"/>
      <c r="B716" s="577"/>
      <c r="C716" s="577"/>
      <c r="D716" s="618"/>
      <c r="E716" s="618"/>
      <c r="F716" s="577"/>
    </row>
    <row r="717" spans="1:6">
      <c r="A717" s="577"/>
      <c r="B717" s="577"/>
      <c r="C717" s="577"/>
      <c r="D717" s="618"/>
      <c r="E717" s="618"/>
      <c r="F717" s="577"/>
    </row>
    <row r="718" spans="1:6">
      <c r="A718" s="577"/>
      <c r="B718" s="577"/>
      <c r="C718" s="577"/>
      <c r="D718" s="618"/>
      <c r="E718" s="618"/>
      <c r="F718" s="577"/>
    </row>
    <row r="719" spans="1:6">
      <c r="A719" s="577"/>
      <c r="B719" s="577"/>
      <c r="C719" s="577"/>
      <c r="D719" s="618"/>
      <c r="E719" s="618"/>
      <c r="F719" s="577"/>
    </row>
    <row r="720" spans="1:6">
      <c r="A720" s="577"/>
      <c r="B720" s="577"/>
      <c r="C720" s="577"/>
      <c r="D720" s="618"/>
      <c r="E720" s="618"/>
      <c r="F720" s="577"/>
    </row>
    <row r="721" spans="1:6">
      <c r="A721" s="577"/>
      <c r="B721" s="577"/>
      <c r="C721" s="577"/>
      <c r="D721" s="618"/>
      <c r="E721" s="618"/>
      <c r="F721" s="577"/>
    </row>
    <row r="722" spans="1:6">
      <c r="A722" s="577"/>
      <c r="B722" s="577"/>
      <c r="C722" s="577"/>
      <c r="D722" s="618"/>
      <c r="E722" s="618"/>
      <c r="F722" s="577"/>
    </row>
    <row r="723" spans="1:6">
      <c r="A723" s="577"/>
      <c r="B723" s="577"/>
      <c r="C723" s="577"/>
      <c r="D723" s="618"/>
      <c r="E723" s="618"/>
      <c r="F723" s="577"/>
    </row>
    <row r="724" spans="1:6">
      <c r="A724" s="577"/>
      <c r="B724" s="577"/>
      <c r="C724" s="577"/>
      <c r="D724" s="618"/>
      <c r="E724" s="618"/>
      <c r="F724" s="577"/>
    </row>
    <row r="725" spans="1:6">
      <c r="A725" s="577"/>
      <c r="B725" s="577"/>
      <c r="C725" s="577"/>
      <c r="D725" s="618"/>
      <c r="E725" s="618"/>
      <c r="F725" s="577"/>
    </row>
    <row r="726" spans="1:6">
      <c r="A726" s="577"/>
      <c r="B726" s="577"/>
      <c r="C726" s="577"/>
      <c r="D726" s="618"/>
      <c r="E726" s="618"/>
      <c r="F726" s="577"/>
    </row>
    <row r="727" spans="1:6">
      <c r="A727" s="577"/>
      <c r="B727" s="577"/>
      <c r="C727" s="577"/>
      <c r="D727" s="618"/>
      <c r="E727" s="618"/>
      <c r="F727" s="577"/>
    </row>
    <row r="728" spans="1:6">
      <c r="A728" s="577"/>
      <c r="B728" s="577"/>
      <c r="C728" s="577"/>
      <c r="D728" s="618"/>
      <c r="E728" s="618"/>
      <c r="F728" s="577"/>
    </row>
    <row r="729" spans="1:6">
      <c r="A729" s="577"/>
      <c r="B729" s="577"/>
      <c r="C729" s="577"/>
      <c r="D729" s="618"/>
      <c r="E729" s="618"/>
      <c r="F729" s="577"/>
    </row>
    <row r="730" spans="1:6">
      <c r="A730" s="577"/>
      <c r="B730" s="577"/>
      <c r="C730" s="577"/>
      <c r="D730" s="618"/>
      <c r="E730" s="618"/>
      <c r="F730" s="577"/>
    </row>
    <row r="731" spans="1:6">
      <c r="A731" s="577"/>
      <c r="B731" s="577"/>
      <c r="C731" s="577"/>
      <c r="D731" s="618"/>
      <c r="E731" s="618"/>
      <c r="F731" s="577"/>
    </row>
    <row r="732" spans="1:6">
      <c r="A732" s="577"/>
      <c r="B732" s="577"/>
      <c r="C732" s="577"/>
      <c r="D732" s="618"/>
      <c r="E732" s="618"/>
      <c r="F732" s="577"/>
    </row>
    <row r="733" spans="1:6">
      <c r="A733" s="577"/>
      <c r="B733" s="577"/>
      <c r="C733" s="577"/>
      <c r="D733" s="618"/>
      <c r="E733" s="618"/>
      <c r="F733" s="577"/>
    </row>
    <row r="734" spans="1:6">
      <c r="A734" s="577"/>
      <c r="B734" s="577"/>
      <c r="C734" s="577"/>
      <c r="D734" s="618"/>
      <c r="E734" s="618"/>
      <c r="F734" s="577"/>
    </row>
    <row r="735" spans="1:6">
      <c r="A735" s="577"/>
      <c r="B735" s="577"/>
      <c r="C735" s="577"/>
      <c r="D735" s="618"/>
      <c r="E735" s="618"/>
      <c r="F735" s="577"/>
    </row>
    <row r="736" spans="1:6">
      <c r="A736" s="577"/>
      <c r="B736" s="577"/>
      <c r="C736" s="577"/>
      <c r="D736" s="618"/>
      <c r="E736" s="618"/>
      <c r="F736" s="577"/>
    </row>
    <row r="737" spans="1:6">
      <c r="A737" s="577"/>
      <c r="B737" s="577"/>
      <c r="C737" s="577"/>
      <c r="D737" s="618"/>
      <c r="E737" s="618"/>
      <c r="F737" s="577"/>
    </row>
    <row r="738" spans="1:6">
      <c r="A738" s="577"/>
      <c r="B738" s="577"/>
      <c r="C738" s="577"/>
      <c r="D738" s="618"/>
      <c r="E738" s="618"/>
      <c r="F738" s="577"/>
    </row>
    <row r="739" spans="1:6">
      <c r="A739" s="577"/>
      <c r="B739" s="577"/>
      <c r="C739" s="577"/>
      <c r="D739" s="618"/>
      <c r="E739" s="618"/>
      <c r="F739" s="577"/>
    </row>
    <row r="740" spans="1:6">
      <c r="A740" s="577"/>
      <c r="B740" s="577"/>
      <c r="C740" s="577"/>
      <c r="D740" s="618"/>
      <c r="E740" s="618"/>
      <c r="F740" s="577"/>
    </row>
    <row r="741" spans="1:6">
      <c r="A741" s="577"/>
      <c r="B741" s="577"/>
      <c r="C741" s="577"/>
      <c r="D741" s="618"/>
      <c r="E741" s="618"/>
      <c r="F741" s="577"/>
    </row>
    <row r="742" spans="1:6">
      <c r="A742" s="577"/>
      <c r="B742" s="577"/>
      <c r="C742" s="577"/>
      <c r="D742" s="618"/>
      <c r="E742" s="618"/>
      <c r="F742" s="577"/>
    </row>
    <row r="743" spans="1:6">
      <c r="A743" s="577"/>
      <c r="B743" s="577"/>
      <c r="C743" s="577"/>
      <c r="D743" s="618"/>
      <c r="E743" s="618"/>
      <c r="F743" s="577"/>
    </row>
    <row r="744" spans="1:6">
      <c r="A744" s="577"/>
      <c r="B744" s="577"/>
      <c r="C744" s="577"/>
      <c r="D744" s="618"/>
      <c r="E744" s="618"/>
      <c r="F744" s="577"/>
    </row>
    <row r="745" spans="1:6">
      <c r="A745" s="577"/>
      <c r="B745" s="577"/>
      <c r="C745" s="577"/>
      <c r="D745" s="618"/>
      <c r="E745" s="618"/>
      <c r="F745" s="577"/>
    </row>
    <row r="746" spans="1:6">
      <c r="A746" s="577"/>
      <c r="B746" s="577"/>
      <c r="C746" s="577"/>
      <c r="D746" s="618"/>
      <c r="E746" s="618"/>
      <c r="F746" s="577"/>
    </row>
    <row r="747" spans="1:6">
      <c r="A747" s="577"/>
      <c r="B747" s="577"/>
      <c r="C747" s="577"/>
      <c r="D747" s="618"/>
      <c r="E747" s="618"/>
      <c r="F747" s="577"/>
    </row>
    <row r="748" spans="1:6">
      <c r="A748" s="577"/>
      <c r="B748" s="577"/>
      <c r="C748" s="577"/>
      <c r="D748" s="618"/>
      <c r="E748" s="618"/>
      <c r="F748" s="577"/>
    </row>
    <row r="749" spans="1:6">
      <c r="A749" s="577"/>
      <c r="B749" s="577"/>
      <c r="C749" s="577"/>
      <c r="D749" s="618"/>
      <c r="E749" s="618"/>
      <c r="F749" s="577"/>
    </row>
    <row r="750" spans="1:6">
      <c r="A750" s="577"/>
      <c r="B750" s="577"/>
      <c r="C750" s="577"/>
      <c r="D750" s="618"/>
      <c r="E750" s="618"/>
      <c r="F750" s="577"/>
    </row>
    <row r="751" spans="1:6">
      <c r="A751" s="577"/>
      <c r="B751" s="577"/>
      <c r="C751" s="577"/>
      <c r="D751" s="618"/>
      <c r="E751" s="618"/>
      <c r="F751" s="577"/>
    </row>
    <row r="752" spans="1:6">
      <c r="A752" s="577"/>
      <c r="B752" s="577"/>
      <c r="C752" s="577"/>
      <c r="D752" s="618"/>
      <c r="E752" s="618"/>
      <c r="F752" s="577"/>
    </row>
    <row r="753" spans="1:6">
      <c r="A753" s="577"/>
      <c r="B753" s="577"/>
      <c r="C753" s="577"/>
      <c r="D753" s="618"/>
      <c r="E753" s="618"/>
      <c r="F753" s="577"/>
    </row>
    <row r="754" spans="1:6">
      <c r="A754" s="577"/>
      <c r="B754" s="577"/>
      <c r="C754" s="577"/>
      <c r="D754" s="618"/>
      <c r="E754" s="618"/>
      <c r="F754" s="577"/>
    </row>
    <row r="755" spans="1:6">
      <c r="A755" s="577"/>
      <c r="B755" s="577"/>
      <c r="C755" s="577"/>
      <c r="D755" s="618"/>
      <c r="E755" s="618"/>
      <c r="F755" s="577"/>
    </row>
    <row r="756" spans="1:6">
      <c r="A756" s="577"/>
      <c r="B756" s="577"/>
      <c r="C756" s="577"/>
      <c r="D756" s="618"/>
      <c r="E756" s="618"/>
      <c r="F756" s="577"/>
    </row>
    <row r="757" spans="1:6">
      <c r="A757" s="577"/>
      <c r="B757" s="577"/>
      <c r="C757" s="577"/>
      <c r="D757" s="618"/>
      <c r="E757" s="618"/>
      <c r="F757" s="577"/>
    </row>
    <row r="758" spans="1:6">
      <c r="A758" s="577"/>
      <c r="B758" s="577"/>
      <c r="C758" s="577"/>
      <c r="D758" s="618"/>
      <c r="E758" s="618"/>
      <c r="F758" s="577"/>
    </row>
    <row r="759" spans="1:6">
      <c r="A759" s="577"/>
      <c r="B759" s="577"/>
      <c r="C759" s="577"/>
      <c r="D759" s="618"/>
      <c r="E759" s="618"/>
      <c r="F759" s="577"/>
    </row>
    <row r="760" spans="1:6">
      <c r="A760" s="577"/>
      <c r="B760" s="577"/>
      <c r="C760" s="577"/>
      <c r="D760" s="618"/>
      <c r="E760" s="618"/>
      <c r="F760" s="577"/>
    </row>
    <row r="761" spans="1:6">
      <c r="A761" s="577"/>
      <c r="B761" s="577"/>
      <c r="C761" s="577"/>
      <c r="D761" s="618"/>
      <c r="E761" s="618"/>
      <c r="F761" s="577"/>
    </row>
    <row r="762" spans="1:6">
      <c r="A762" s="577"/>
      <c r="B762" s="577"/>
      <c r="C762" s="577"/>
      <c r="D762" s="618"/>
      <c r="E762" s="618"/>
      <c r="F762" s="577"/>
    </row>
    <row r="763" spans="1:6">
      <c r="A763" s="577"/>
      <c r="B763" s="577"/>
      <c r="C763" s="577"/>
      <c r="D763" s="618"/>
      <c r="E763" s="618"/>
      <c r="F763" s="577"/>
    </row>
    <row r="764" spans="1:6">
      <c r="A764" s="577"/>
      <c r="B764" s="577"/>
      <c r="C764" s="577"/>
      <c r="D764" s="618"/>
      <c r="E764" s="618"/>
      <c r="F764" s="577"/>
    </row>
    <row r="765" spans="1:6">
      <c r="A765" s="577"/>
      <c r="B765" s="577"/>
      <c r="C765" s="577"/>
      <c r="D765" s="618"/>
      <c r="E765" s="618"/>
      <c r="F765" s="577"/>
    </row>
    <row r="766" spans="1:6">
      <c r="A766" s="577"/>
      <c r="B766" s="577"/>
      <c r="C766" s="577"/>
      <c r="D766" s="618"/>
      <c r="E766" s="618"/>
      <c r="F766" s="577"/>
    </row>
    <row r="767" spans="1:6">
      <c r="A767" s="577"/>
      <c r="B767" s="577"/>
      <c r="C767" s="577"/>
      <c r="D767" s="618"/>
      <c r="E767" s="618"/>
      <c r="F767" s="577"/>
    </row>
    <row r="768" spans="1:6">
      <c r="A768" s="577"/>
      <c r="B768" s="577"/>
      <c r="C768" s="577"/>
      <c r="D768" s="618"/>
      <c r="E768" s="618"/>
      <c r="F768" s="577"/>
    </row>
    <row r="769" spans="1:6">
      <c r="A769" s="577"/>
      <c r="B769" s="577"/>
      <c r="C769" s="577"/>
      <c r="D769" s="618"/>
      <c r="E769" s="618"/>
      <c r="F769" s="577"/>
    </row>
    <row r="770" spans="1:6">
      <c r="A770" s="577"/>
      <c r="B770" s="577"/>
      <c r="C770" s="577"/>
      <c r="D770" s="618"/>
      <c r="E770" s="618"/>
      <c r="F770" s="577"/>
    </row>
    <row r="771" spans="1:6">
      <c r="A771" s="577"/>
      <c r="B771" s="577"/>
      <c r="C771" s="577"/>
      <c r="D771" s="618"/>
      <c r="E771" s="618"/>
      <c r="F771" s="577"/>
    </row>
    <row r="772" spans="1:6">
      <c r="A772" s="577"/>
      <c r="B772" s="577"/>
      <c r="C772" s="577"/>
      <c r="D772" s="618"/>
      <c r="E772" s="618"/>
      <c r="F772" s="577"/>
    </row>
    <row r="773" spans="1:6">
      <c r="A773" s="577"/>
      <c r="B773" s="577"/>
      <c r="C773" s="577"/>
      <c r="D773" s="618"/>
      <c r="E773" s="618"/>
      <c r="F773" s="577"/>
    </row>
    <row r="774" spans="1:6">
      <c r="A774" s="577"/>
      <c r="B774" s="577"/>
      <c r="C774" s="577"/>
      <c r="D774" s="618"/>
      <c r="E774" s="618"/>
      <c r="F774" s="577"/>
    </row>
    <row r="775" spans="1:6">
      <c r="A775" s="577"/>
      <c r="B775" s="577"/>
      <c r="C775" s="577"/>
      <c r="D775" s="618"/>
      <c r="E775" s="618"/>
      <c r="F775" s="577"/>
    </row>
    <row r="776" spans="1:6">
      <c r="A776" s="577"/>
      <c r="B776" s="577"/>
      <c r="C776" s="577"/>
      <c r="D776" s="618"/>
      <c r="E776" s="618"/>
      <c r="F776" s="577"/>
    </row>
    <row r="777" spans="1:6">
      <c r="A777" s="577"/>
      <c r="B777" s="577"/>
      <c r="C777" s="577"/>
      <c r="D777" s="618"/>
      <c r="E777" s="618"/>
      <c r="F777" s="577"/>
    </row>
    <row r="778" spans="1:6">
      <c r="A778" s="577"/>
      <c r="B778" s="577"/>
      <c r="C778" s="577"/>
      <c r="D778" s="618"/>
      <c r="E778" s="618"/>
      <c r="F778" s="577"/>
    </row>
    <row r="779" spans="1:6">
      <c r="A779" s="577"/>
      <c r="B779" s="577"/>
      <c r="C779" s="577"/>
      <c r="D779" s="618"/>
      <c r="E779" s="618"/>
      <c r="F779" s="577"/>
    </row>
    <row r="780" spans="1:6">
      <c r="A780" s="577"/>
      <c r="B780" s="577"/>
      <c r="C780" s="577"/>
      <c r="D780" s="618"/>
      <c r="E780" s="618"/>
      <c r="F780" s="577"/>
    </row>
    <row r="781" spans="1:6">
      <c r="A781" s="577"/>
      <c r="B781" s="577"/>
      <c r="C781" s="577"/>
      <c r="D781" s="618"/>
      <c r="E781" s="618"/>
      <c r="F781" s="577"/>
    </row>
    <row r="782" spans="1:6">
      <c r="A782" s="577"/>
      <c r="B782" s="577"/>
      <c r="C782" s="577"/>
      <c r="D782" s="618"/>
      <c r="E782" s="618"/>
      <c r="F782" s="577"/>
    </row>
    <row r="783" spans="1:6">
      <c r="A783" s="577"/>
      <c r="B783" s="577"/>
      <c r="C783" s="577"/>
      <c r="D783" s="618"/>
      <c r="E783" s="618"/>
      <c r="F783" s="577"/>
    </row>
    <row r="784" spans="1:6">
      <c r="A784" s="577"/>
      <c r="B784" s="577"/>
      <c r="C784" s="577"/>
      <c r="D784" s="618"/>
      <c r="E784" s="618"/>
      <c r="F784" s="577"/>
    </row>
    <row r="785" spans="1:6">
      <c r="A785" s="577"/>
      <c r="B785" s="577"/>
      <c r="C785" s="577"/>
      <c r="D785" s="618"/>
      <c r="E785" s="618"/>
      <c r="F785" s="577"/>
    </row>
    <row r="786" spans="1:6">
      <c r="A786" s="577"/>
      <c r="B786" s="577"/>
      <c r="C786" s="577"/>
      <c r="D786" s="618"/>
      <c r="E786" s="618"/>
      <c r="F786" s="577"/>
    </row>
    <row r="787" spans="1:6">
      <c r="A787" s="577"/>
      <c r="B787" s="577"/>
      <c r="C787" s="577"/>
      <c r="D787" s="618"/>
      <c r="E787" s="618"/>
      <c r="F787" s="577"/>
    </row>
    <row r="788" spans="1:6">
      <c r="A788" s="577"/>
      <c r="B788" s="577"/>
      <c r="C788" s="577"/>
      <c r="D788" s="618"/>
      <c r="E788" s="618"/>
      <c r="F788" s="577"/>
    </row>
    <row r="789" spans="1:6">
      <c r="A789" s="577"/>
      <c r="B789" s="577"/>
      <c r="C789" s="577"/>
      <c r="D789" s="618"/>
      <c r="E789" s="618"/>
      <c r="F789" s="577"/>
    </row>
    <row r="790" spans="1:6">
      <c r="A790" s="577"/>
      <c r="B790" s="577"/>
      <c r="C790" s="577"/>
      <c r="D790" s="618"/>
      <c r="E790" s="618"/>
      <c r="F790" s="577"/>
    </row>
    <row r="791" spans="1:6">
      <c r="A791" s="577"/>
      <c r="B791" s="577"/>
      <c r="C791" s="577"/>
      <c r="D791" s="618"/>
      <c r="E791" s="618"/>
      <c r="F791" s="577"/>
    </row>
    <row r="792" spans="1:6">
      <c r="A792" s="577"/>
      <c r="B792" s="577"/>
      <c r="C792" s="577"/>
      <c r="D792" s="618"/>
      <c r="E792" s="618"/>
      <c r="F792" s="577"/>
    </row>
    <row r="793" spans="1:6">
      <c r="A793" s="577"/>
      <c r="B793" s="577"/>
      <c r="C793" s="577"/>
      <c r="D793" s="618"/>
      <c r="E793" s="618"/>
      <c r="F793" s="577"/>
    </row>
    <row r="794" spans="1:6">
      <c r="A794" s="577"/>
      <c r="B794" s="577"/>
      <c r="C794" s="577"/>
      <c r="D794" s="618"/>
      <c r="E794" s="618"/>
      <c r="F794" s="577"/>
    </row>
    <row r="795" spans="1:6">
      <c r="A795" s="577"/>
      <c r="B795" s="577"/>
      <c r="C795" s="577"/>
      <c r="D795" s="618"/>
      <c r="E795" s="618"/>
      <c r="F795" s="577"/>
    </row>
    <row r="796" spans="1:6">
      <c r="A796" s="577"/>
      <c r="B796" s="577"/>
      <c r="C796" s="577"/>
      <c r="D796" s="618"/>
      <c r="E796" s="618"/>
      <c r="F796" s="577"/>
    </row>
    <row r="797" spans="1:6">
      <c r="A797" s="577"/>
      <c r="B797" s="577"/>
      <c r="C797" s="577"/>
      <c r="D797" s="618"/>
      <c r="E797" s="618"/>
      <c r="F797" s="577"/>
    </row>
    <row r="798" spans="1:6">
      <c r="A798" s="577"/>
      <c r="B798" s="577"/>
      <c r="C798" s="577"/>
      <c r="D798" s="618"/>
      <c r="E798" s="618"/>
      <c r="F798" s="577"/>
    </row>
    <row r="799" spans="1:6">
      <c r="A799" s="577"/>
      <c r="B799" s="577"/>
      <c r="C799" s="577"/>
      <c r="D799" s="618"/>
      <c r="E799" s="618"/>
      <c r="F799" s="577"/>
    </row>
    <row r="800" spans="1:6">
      <c r="A800" s="577"/>
      <c r="B800" s="577"/>
      <c r="C800" s="577"/>
      <c r="D800" s="618"/>
      <c r="E800" s="618"/>
      <c r="F800" s="577"/>
    </row>
    <row r="801" spans="1:6">
      <c r="A801" s="577"/>
      <c r="B801" s="577"/>
      <c r="C801" s="577"/>
      <c r="D801" s="618"/>
      <c r="E801" s="618"/>
      <c r="F801" s="577"/>
    </row>
    <row r="802" spans="1:6">
      <c r="A802" s="577"/>
      <c r="B802" s="577"/>
      <c r="C802" s="577"/>
      <c r="D802" s="618"/>
      <c r="E802" s="618"/>
      <c r="F802" s="577"/>
    </row>
    <row r="803" spans="1:6">
      <c r="A803" s="577"/>
      <c r="B803" s="577"/>
      <c r="C803" s="577"/>
      <c r="D803" s="618"/>
      <c r="E803" s="618"/>
      <c r="F803" s="577"/>
    </row>
    <row r="804" spans="1:6">
      <c r="A804" s="577"/>
      <c r="B804" s="577"/>
      <c r="C804" s="577"/>
      <c r="D804" s="618"/>
      <c r="E804" s="618"/>
      <c r="F804" s="577"/>
    </row>
    <row r="805" spans="1:6">
      <c r="A805" s="577"/>
      <c r="B805" s="577"/>
      <c r="C805" s="577"/>
      <c r="D805" s="618"/>
      <c r="E805" s="618"/>
      <c r="F805" s="577"/>
    </row>
    <row r="806" spans="1:6">
      <c r="A806" s="577"/>
      <c r="B806" s="577"/>
      <c r="C806" s="577"/>
      <c r="D806" s="618"/>
      <c r="E806" s="618"/>
      <c r="F806" s="577"/>
    </row>
    <row r="807" spans="1:6">
      <c r="A807" s="577"/>
      <c r="B807" s="577"/>
      <c r="C807" s="577"/>
      <c r="D807" s="618"/>
      <c r="E807" s="618"/>
      <c r="F807" s="577"/>
    </row>
    <row r="808" spans="1:6">
      <c r="A808" s="577"/>
      <c r="B808" s="577"/>
      <c r="C808" s="577"/>
      <c r="D808" s="618"/>
      <c r="E808" s="618"/>
      <c r="F808" s="577"/>
    </row>
    <row r="809" spans="1:6">
      <c r="A809" s="577"/>
      <c r="B809" s="577"/>
      <c r="C809" s="577"/>
      <c r="D809" s="618"/>
      <c r="E809" s="618"/>
      <c r="F809" s="577"/>
    </row>
    <row r="810" spans="1:6">
      <c r="A810" s="577"/>
      <c r="B810" s="577"/>
      <c r="C810" s="577"/>
      <c r="D810" s="618"/>
      <c r="E810" s="618"/>
      <c r="F810" s="577"/>
    </row>
    <row r="811" spans="1:6">
      <c r="A811" s="577"/>
      <c r="B811" s="577"/>
      <c r="C811" s="577"/>
      <c r="D811" s="618"/>
      <c r="E811" s="618"/>
      <c r="F811" s="577"/>
    </row>
    <row r="812" spans="1:6">
      <c r="A812" s="577"/>
      <c r="B812" s="577"/>
      <c r="C812" s="577"/>
      <c r="D812" s="618"/>
      <c r="E812" s="618"/>
      <c r="F812" s="577"/>
    </row>
    <row r="813" spans="1:6">
      <c r="A813" s="577"/>
      <c r="B813" s="577"/>
      <c r="C813" s="577"/>
      <c r="D813" s="618"/>
      <c r="E813" s="618"/>
      <c r="F813" s="577"/>
    </row>
    <row r="814" spans="1:6">
      <c r="A814" s="577"/>
      <c r="B814" s="577"/>
      <c r="C814" s="577"/>
      <c r="D814" s="618"/>
      <c r="E814" s="618"/>
      <c r="F814" s="577"/>
    </row>
    <row r="815" spans="1:6">
      <c r="A815" s="577"/>
      <c r="B815" s="577"/>
      <c r="C815" s="577"/>
      <c r="D815" s="618"/>
      <c r="E815" s="618"/>
      <c r="F815" s="577"/>
    </row>
    <row r="816" spans="1:6">
      <c r="A816" s="577"/>
      <c r="B816" s="577"/>
      <c r="C816" s="577"/>
      <c r="D816" s="618"/>
      <c r="E816" s="618"/>
      <c r="F816" s="577"/>
    </row>
    <row r="817" spans="1:6">
      <c r="A817" s="577"/>
      <c r="B817" s="577"/>
      <c r="C817" s="577"/>
      <c r="D817" s="618"/>
      <c r="E817" s="618"/>
      <c r="F817" s="577"/>
    </row>
    <row r="818" spans="1:6">
      <c r="A818" s="577"/>
      <c r="B818" s="577"/>
      <c r="C818" s="577"/>
      <c r="D818" s="618"/>
      <c r="E818" s="618"/>
      <c r="F818" s="577"/>
    </row>
    <row r="819" spans="1:6">
      <c r="A819" s="577"/>
      <c r="B819" s="577"/>
      <c r="C819" s="577"/>
      <c r="D819" s="618"/>
      <c r="E819" s="618"/>
      <c r="F819" s="577"/>
    </row>
    <row r="820" spans="1:6">
      <c r="A820" s="577"/>
      <c r="B820" s="577"/>
      <c r="C820" s="577"/>
      <c r="D820" s="618"/>
      <c r="E820" s="618"/>
      <c r="F820" s="577"/>
    </row>
    <row r="821" spans="1:6">
      <c r="A821" s="577"/>
      <c r="B821" s="577"/>
      <c r="C821" s="577"/>
      <c r="D821" s="618"/>
      <c r="E821" s="618"/>
      <c r="F821" s="577"/>
    </row>
    <row r="822" spans="1:6">
      <c r="A822" s="577"/>
      <c r="B822" s="577"/>
      <c r="C822" s="577"/>
      <c r="D822" s="618"/>
      <c r="E822" s="618"/>
      <c r="F822" s="577"/>
    </row>
    <row r="823" spans="1:6">
      <c r="A823" s="577"/>
      <c r="B823" s="577"/>
      <c r="C823" s="577"/>
      <c r="D823" s="618"/>
      <c r="E823" s="618"/>
      <c r="F823" s="577"/>
    </row>
    <row r="824" spans="1:6">
      <c r="A824" s="577"/>
      <c r="B824" s="577"/>
      <c r="C824" s="577"/>
      <c r="D824" s="618"/>
      <c r="E824" s="618"/>
      <c r="F824" s="577"/>
    </row>
    <row r="825" spans="1:6">
      <c r="A825" s="577"/>
      <c r="B825" s="577"/>
      <c r="C825" s="577"/>
      <c r="D825" s="618"/>
      <c r="E825" s="618"/>
      <c r="F825" s="577"/>
    </row>
    <row r="826" spans="1:6">
      <c r="A826" s="577"/>
      <c r="B826" s="577"/>
      <c r="C826" s="577"/>
      <c r="D826" s="618"/>
      <c r="E826" s="618"/>
      <c r="F826" s="577"/>
    </row>
    <row r="827" spans="1:6">
      <c r="A827" s="577"/>
      <c r="B827" s="577"/>
      <c r="C827" s="577"/>
      <c r="D827" s="618"/>
      <c r="E827" s="618"/>
      <c r="F827" s="577"/>
    </row>
    <row r="828" spans="1:6">
      <c r="A828" s="577"/>
      <c r="B828" s="577"/>
      <c r="C828" s="577"/>
      <c r="D828" s="618"/>
      <c r="E828" s="618"/>
      <c r="F828" s="577"/>
    </row>
    <row r="829" spans="1:6">
      <c r="A829" s="577"/>
      <c r="B829" s="577"/>
      <c r="C829" s="577"/>
      <c r="D829" s="618"/>
      <c r="E829" s="618"/>
      <c r="F829" s="577"/>
    </row>
    <row r="830" spans="1:6">
      <c r="A830" s="577"/>
      <c r="B830" s="577"/>
      <c r="C830" s="577"/>
      <c r="D830" s="618"/>
      <c r="E830" s="618"/>
      <c r="F830" s="577"/>
    </row>
    <row r="831" spans="1:6">
      <c r="A831" s="577"/>
      <c r="B831" s="577"/>
      <c r="C831" s="577"/>
      <c r="D831" s="618"/>
      <c r="E831" s="618"/>
      <c r="F831" s="577"/>
    </row>
    <row r="832" spans="1:6">
      <c r="A832" s="577"/>
      <c r="B832" s="577"/>
      <c r="C832" s="577"/>
      <c r="D832" s="618"/>
      <c r="E832" s="618"/>
      <c r="F832" s="577"/>
    </row>
    <row r="833" spans="1:6">
      <c r="A833" s="577"/>
      <c r="B833" s="577"/>
      <c r="C833" s="577"/>
      <c r="D833" s="618"/>
      <c r="E833" s="618"/>
      <c r="F833" s="577"/>
    </row>
    <row r="834" spans="1:6">
      <c r="A834" s="577"/>
      <c r="B834" s="577"/>
      <c r="C834" s="577"/>
      <c r="D834" s="618"/>
      <c r="E834" s="618"/>
      <c r="F834" s="577"/>
    </row>
    <row r="835" spans="1:6">
      <c r="A835" s="577"/>
      <c r="B835" s="577"/>
      <c r="C835" s="577"/>
      <c r="D835" s="618"/>
      <c r="E835" s="618"/>
      <c r="F835" s="577"/>
    </row>
    <row r="836" spans="1:6">
      <c r="A836" s="577"/>
      <c r="B836" s="577"/>
      <c r="C836" s="577"/>
      <c r="D836" s="618"/>
      <c r="E836" s="618"/>
      <c r="F836" s="577"/>
    </row>
    <row r="837" spans="1:6">
      <c r="A837" s="577"/>
      <c r="B837" s="577"/>
      <c r="C837" s="577"/>
      <c r="D837" s="618"/>
      <c r="E837" s="618"/>
      <c r="F837" s="577"/>
    </row>
    <row r="838" spans="1:6">
      <c r="A838" s="577"/>
      <c r="B838" s="577"/>
      <c r="C838" s="577"/>
      <c r="D838" s="618"/>
      <c r="E838" s="618"/>
      <c r="F838" s="577"/>
    </row>
    <row r="839" spans="1:6">
      <c r="A839" s="577"/>
      <c r="B839" s="577"/>
      <c r="C839" s="577"/>
      <c r="D839" s="618"/>
      <c r="E839" s="618"/>
      <c r="F839" s="577"/>
    </row>
    <row r="840" spans="1:6">
      <c r="A840" s="577"/>
      <c r="B840" s="577"/>
      <c r="C840" s="577"/>
      <c r="D840" s="618"/>
      <c r="E840" s="618"/>
      <c r="F840" s="577"/>
    </row>
    <row r="841" spans="1:6">
      <c r="A841" s="577"/>
      <c r="B841" s="577"/>
      <c r="C841" s="577"/>
      <c r="D841" s="618"/>
      <c r="E841" s="618"/>
      <c r="F841" s="577"/>
    </row>
    <row r="842" spans="1:6">
      <c r="A842" s="577"/>
      <c r="B842" s="577"/>
      <c r="C842" s="577"/>
      <c r="D842" s="618"/>
      <c r="E842" s="618"/>
      <c r="F842" s="577"/>
    </row>
    <row r="843" spans="1:6">
      <c r="A843" s="577"/>
      <c r="B843" s="577"/>
      <c r="C843" s="577"/>
      <c r="D843" s="618"/>
      <c r="E843" s="618"/>
      <c r="F843" s="577"/>
    </row>
    <row r="844" spans="1:6">
      <c r="A844" s="577"/>
      <c r="B844" s="577"/>
      <c r="C844" s="577"/>
      <c r="D844" s="618"/>
      <c r="E844" s="618"/>
      <c r="F844" s="577"/>
    </row>
    <row r="845" spans="1:6">
      <c r="A845" s="577"/>
      <c r="B845" s="577"/>
      <c r="C845" s="577"/>
      <c r="D845" s="618"/>
      <c r="E845" s="618"/>
      <c r="F845" s="577"/>
    </row>
    <row r="846" spans="1:6">
      <c r="A846" s="577"/>
      <c r="B846" s="577"/>
      <c r="C846" s="577"/>
      <c r="D846" s="618"/>
      <c r="E846" s="618"/>
      <c r="F846" s="577"/>
    </row>
    <row r="847" spans="1:6">
      <c r="A847" s="577"/>
      <c r="B847" s="577"/>
      <c r="C847" s="577"/>
      <c r="D847" s="618"/>
      <c r="E847" s="618"/>
      <c r="F847" s="577"/>
    </row>
    <row r="848" spans="1:6">
      <c r="A848" s="577"/>
      <c r="B848" s="577"/>
      <c r="C848" s="577"/>
      <c r="D848" s="618"/>
      <c r="E848" s="618"/>
      <c r="F848" s="577"/>
    </row>
    <row r="849" spans="1:6">
      <c r="A849" s="577"/>
      <c r="B849" s="577"/>
      <c r="C849" s="577"/>
      <c r="D849" s="618"/>
      <c r="E849" s="618"/>
      <c r="F849" s="577"/>
    </row>
    <row r="850" spans="1:6">
      <c r="A850" s="577"/>
      <c r="B850" s="577"/>
      <c r="C850" s="577"/>
      <c r="D850" s="618"/>
      <c r="E850" s="618"/>
      <c r="F850" s="577"/>
    </row>
    <row r="851" spans="1:6">
      <c r="A851" s="577"/>
      <c r="B851" s="577"/>
      <c r="C851" s="577"/>
      <c r="D851" s="618"/>
      <c r="E851" s="618"/>
      <c r="F851" s="577"/>
    </row>
    <row r="852" spans="1:6">
      <c r="A852" s="577"/>
      <c r="B852" s="577"/>
      <c r="C852" s="577"/>
      <c r="D852" s="618"/>
      <c r="E852" s="618"/>
      <c r="F852" s="577"/>
    </row>
    <row r="853" spans="1:6">
      <c r="A853" s="577"/>
      <c r="B853" s="577"/>
      <c r="C853" s="577"/>
      <c r="D853" s="618"/>
      <c r="E853" s="618"/>
      <c r="F853" s="577"/>
    </row>
    <row r="854" spans="1:6">
      <c r="A854" s="577"/>
      <c r="B854" s="577"/>
      <c r="C854" s="577"/>
      <c r="D854" s="618"/>
      <c r="E854" s="618"/>
      <c r="F854" s="577"/>
    </row>
    <row r="855" spans="1:6">
      <c r="A855" s="577"/>
      <c r="B855" s="577"/>
      <c r="C855" s="577"/>
      <c r="D855" s="618"/>
      <c r="E855" s="618"/>
      <c r="F855" s="577"/>
    </row>
    <row r="856" spans="1:6">
      <c r="A856" s="577"/>
      <c r="B856" s="577"/>
      <c r="C856" s="577"/>
      <c r="D856" s="618"/>
      <c r="E856" s="618"/>
      <c r="F856" s="577"/>
    </row>
    <row r="857" spans="1:6">
      <c r="A857" s="577"/>
      <c r="B857" s="577"/>
      <c r="C857" s="577"/>
      <c r="D857" s="618"/>
      <c r="E857" s="618"/>
      <c r="F857" s="577"/>
    </row>
    <row r="858" spans="1:6">
      <c r="A858" s="577"/>
      <c r="B858" s="577"/>
      <c r="C858" s="577"/>
      <c r="D858" s="618"/>
      <c r="E858" s="618"/>
      <c r="F858" s="577"/>
    </row>
    <row r="859" spans="1:6">
      <c r="A859" s="577"/>
      <c r="B859" s="577"/>
      <c r="C859" s="577"/>
      <c r="D859" s="618"/>
      <c r="E859" s="618"/>
      <c r="F859" s="577"/>
    </row>
    <row r="860" spans="1:6">
      <c r="A860" s="577"/>
      <c r="B860" s="577"/>
      <c r="C860" s="577"/>
      <c r="D860" s="618"/>
      <c r="E860" s="618"/>
      <c r="F860" s="577"/>
    </row>
    <row r="861" spans="1:6">
      <c r="A861" s="577"/>
      <c r="B861" s="577"/>
      <c r="C861" s="577"/>
      <c r="D861" s="618"/>
      <c r="E861" s="618"/>
      <c r="F861" s="577"/>
    </row>
    <row r="862" spans="1:6">
      <c r="A862" s="577"/>
      <c r="B862" s="577"/>
      <c r="C862" s="577"/>
      <c r="D862" s="618"/>
      <c r="E862" s="618"/>
      <c r="F862" s="577"/>
    </row>
    <row r="863" spans="1:6">
      <c r="A863" s="577"/>
      <c r="B863" s="577"/>
      <c r="C863" s="577"/>
      <c r="D863" s="618"/>
      <c r="E863" s="618"/>
      <c r="F863" s="577"/>
    </row>
    <row r="864" spans="1:6">
      <c r="A864" s="577"/>
      <c r="B864" s="577"/>
      <c r="C864" s="577"/>
      <c r="D864" s="618"/>
      <c r="E864" s="618"/>
      <c r="F864" s="577"/>
    </row>
    <row r="865" spans="1:6">
      <c r="A865" s="577"/>
      <c r="B865" s="577"/>
      <c r="C865" s="577"/>
      <c r="D865" s="618"/>
      <c r="E865" s="618"/>
      <c r="F865" s="577"/>
    </row>
    <row r="866" spans="1:6">
      <c r="A866" s="577"/>
      <c r="B866" s="577"/>
      <c r="C866" s="577"/>
      <c r="D866" s="618"/>
      <c r="E866" s="618"/>
      <c r="F866" s="577"/>
    </row>
    <row r="867" spans="1:6">
      <c r="A867" s="577"/>
      <c r="B867" s="577"/>
      <c r="C867" s="577"/>
      <c r="D867" s="618"/>
      <c r="E867" s="618"/>
      <c r="F867" s="577"/>
    </row>
    <row r="868" spans="1:6">
      <c r="A868" s="577"/>
      <c r="B868" s="577"/>
      <c r="C868" s="577"/>
      <c r="D868" s="618"/>
      <c r="E868" s="618"/>
      <c r="F868" s="577"/>
    </row>
    <row r="869" spans="1:6">
      <c r="A869" s="577"/>
      <c r="B869" s="577"/>
      <c r="C869" s="577"/>
      <c r="D869" s="618"/>
      <c r="E869" s="618"/>
      <c r="F869" s="577"/>
    </row>
    <row r="870" spans="1:6">
      <c r="A870" s="577"/>
      <c r="B870" s="577"/>
      <c r="C870" s="577"/>
      <c r="D870" s="618"/>
      <c r="E870" s="618"/>
      <c r="F870" s="577"/>
    </row>
    <row r="871" spans="1:6">
      <c r="A871" s="577"/>
      <c r="B871" s="577"/>
      <c r="C871" s="577"/>
      <c r="D871" s="618"/>
      <c r="E871" s="618"/>
      <c r="F871" s="577"/>
    </row>
    <row r="872" spans="1:6">
      <c r="A872" s="577"/>
      <c r="B872" s="577"/>
      <c r="C872" s="577"/>
      <c r="D872" s="618"/>
      <c r="E872" s="618"/>
      <c r="F872" s="577"/>
    </row>
    <row r="873" spans="1:6">
      <c r="A873" s="577"/>
      <c r="B873" s="577"/>
      <c r="C873" s="577"/>
      <c r="D873" s="618"/>
      <c r="E873" s="618"/>
      <c r="F873" s="577"/>
    </row>
    <row r="874" spans="1:6">
      <c r="A874" s="577"/>
      <c r="B874" s="577"/>
      <c r="C874" s="577"/>
      <c r="D874" s="618"/>
      <c r="E874" s="618"/>
      <c r="F874" s="577"/>
    </row>
    <row r="875" spans="1:6">
      <c r="A875" s="577"/>
      <c r="B875" s="577"/>
      <c r="C875" s="577"/>
      <c r="D875" s="618"/>
      <c r="E875" s="618"/>
      <c r="F875" s="577"/>
    </row>
    <row r="876" spans="1:6">
      <c r="A876" s="577"/>
      <c r="B876" s="577"/>
      <c r="C876" s="577"/>
      <c r="D876" s="618"/>
      <c r="E876" s="618"/>
      <c r="F876" s="577"/>
    </row>
    <row r="877" spans="1:6">
      <c r="A877" s="577"/>
      <c r="B877" s="577"/>
      <c r="C877" s="577"/>
      <c r="D877" s="618"/>
      <c r="E877" s="618"/>
      <c r="F877" s="577"/>
    </row>
    <row r="878" spans="1:6">
      <c r="A878" s="577"/>
      <c r="B878" s="577"/>
      <c r="C878" s="577"/>
      <c r="D878" s="618"/>
      <c r="E878" s="618"/>
      <c r="F878" s="577"/>
    </row>
    <row r="879" spans="1:6">
      <c r="A879" s="577"/>
      <c r="B879" s="577"/>
      <c r="C879" s="577"/>
      <c r="D879" s="618"/>
      <c r="E879" s="618"/>
      <c r="F879" s="577"/>
    </row>
    <row r="880" spans="1:6">
      <c r="A880" s="577"/>
      <c r="B880" s="577"/>
      <c r="C880" s="577"/>
      <c r="D880" s="618"/>
      <c r="E880" s="618"/>
      <c r="F880" s="577"/>
    </row>
    <row r="881" spans="1:6">
      <c r="A881" s="577"/>
      <c r="B881" s="577"/>
      <c r="C881" s="577"/>
      <c r="D881" s="618"/>
      <c r="E881" s="618"/>
      <c r="F881" s="577"/>
    </row>
    <row r="882" spans="1:6">
      <c r="A882" s="577"/>
      <c r="B882" s="577"/>
      <c r="C882" s="577"/>
      <c r="D882" s="618"/>
      <c r="E882" s="618"/>
      <c r="F882" s="577"/>
    </row>
    <row r="883" spans="1:6">
      <c r="A883" s="577"/>
      <c r="B883" s="577"/>
      <c r="C883" s="577"/>
      <c r="D883" s="618"/>
      <c r="E883" s="618"/>
      <c r="F883" s="577"/>
    </row>
    <row r="884" spans="1:6">
      <c r="A884" s="577"/>
      <c r="B884" s="577"/>
      <c r="C884" s="577"/>
      <c r="D884" s="618"/>
      <c r="E884" s="618"/>
      <c r="F884" s="577"/>
    </row>
    <row r="885" spans="1:6">
      <c r="A885" s="577"/>
      <c r="B885" s="577"/>
      <c r="C885" s="577"/>
      <c r="D885" s="618"/>
      <c r="E885" s="618"/>
      <c r="F885" s="577"/>
    </row>
    <row r="886" spans="1:6">
      <c r="A886" s="577"/>
      <c r="B886" s="577"/>
      <c r="C886" s="577"/>
      <c r="D886" s="618"/>
      <c r="E886" s="618"/>
      <c r="F886" s="577"/>
    </row>
    <row r="887" spans="1:6">
      <c r="A887" s="577"/>
      <c r="B887" s="577"/>
      <c r="C887" s="577"/>
      <c r="D887" s="618"/>
      <c r="E887" s="618"/>
      <c r="F887" s="577"/>
    </row>
    <row r="888" spans="1:6">
      <c r="A888" s="577"/>
      <c r="B888" s="577"/>
      <c r="C888" s="577"/>
      <c r="D888" s="618"/>
      <c r="E888" s="618"/>
      <c r="F888" s="577"/>
    </row>
    <row r="889" spans="1:6">
      <c r="A889" s="577"/>
      <c r="B889" s="577"/>
      <c r="C889" s="577"/>
      <c r="D889" s="618"/>
      <c r="E889" s="618"/>
      <c r="F889" s="577"/>
    </row>
    <row r="890" spans="1:6">
      <c r="A890" s="577"/>
      <c r="B890" s="577"/>
      <c r="C890" s="577"/>
      <c r="D890" s="618"/>
      <c r="E890" s="618"/>
      <c r="F890" s="577"/>
    </row>
    <row r="891" spans="1:6">
      <c r="A891" s="577"/>
      <c r="B891" s="577"/>
      <c r="C891" s="577"/>
      <c r="D891" s="618"/>
      <c r="E891" s="618"/>
      <c r="F891" s="577"/>
    </row>
    <row r="892" spans="1:6">
      <c r="A892" s="577"/>
      <c r="B892" s="577"/>
      <c r="C892" s="577"/>
      <c r="D892" s="618"/>
      <c r="E892" s="618"/>
      <c r="F892" s="577"/>
    </row>
    <row r="893" spans="1:6">
      <c r="A893" s="577"/>
      <c r="B893" s="577"/>
      <c r="C893" s="577"/>
      <c r="D893" s="618"/>
      <c r="E893" s="618"/>
      <c r="F893" s="577"/>
    </row>
    <row r="894" spans="1:6">
      <c r="A894" s="577"/>
      <c r="B894" s="577"/>
      <c r="C894" s="577"/>
      <c r="D894" s="618"/>
      <c r="E894" s="618"/>
      <c r="F894" s="577"/>
    </row>
    <row r="895" spans="1:6">
      <c r="A895" s="577"/>
      <c r="B895" s="577"/>
      <c r="C895" s="577"/>
      <c r="D895" s="618"/>
      <c r="E895" s="618"/>
      <c r="F895" s="577"/>
    </row>
    <row r="896" spans="1:6">
      <c r="A896" s="577"/>
      <c r="B896" s="577"/>
      <c r="C896" s="577"/>
      <c r="D896" s="618"/>
      <c r="E896" s="618"/>
      <c r="F896" s="577"/>
    </row>
    <row r="897" spans="1:6">
      <c r="A897" s="577"/>
      <c r="B897" s="577"/>
      <c r="C897" s="577"/>
      <c r="D897" s="618"/>
      <c r="E897" s="618"/>
      <c r="F897" s="577"/>
    </row>
    <row r="898" spans="1:6">
      <c r="A898" s="577"/>
      <c r="B898" s="577"/>
      <c r="C898" s="577"/>
      <c r="D898" s="618"/>
      <c r="E898" s="618"/>
      <c r="F898" s="577"/>
    </row>
    <row r="899" spans="1:6">
      <c r="A899" s="577"/>
      <c r="B899" s="577"/>
      <c r="C899" s="577"/>
      <c r="D899" s="618"/>
      <c r="E899" s="618"/>
      <c r="F899" s="577"/>
    </row>
    <row r="900" spans="1:6">
      <c r="A900" s="577"/>
      <c r="B900" s="577"/>
      <c r="C900" s="577"/>
      <c r="D900" s="618"/>
      <c r="E900" s="618"/>
      <c r="F900" s="577"/>
    </row>
    <row r="901" spans="1:6">
      <c r="A901" s="577"/>
      <c r="B901" s="577"/>
      <c r="C901" s="577"/>
      <c r="D901" s="618"/>
      <c r="E901" s="618"/>
      <c r="F901" s="577"/>
    </row>
    <row r="902" spans="1:6">
      <c r="A902" s="577"/>
      <c r="B902" s="577"/>
      <c r="C902" s="577"/>
      <c r="D902" s="618"/>
      <c r="E902" s="618"/>
      <c r="F902" s="577"/>
    </row>
    <row r="903" spans="1:6">
      <c r="A903" s="577"/>
      <c r="B903" s="577"/>
      <c r="C903" s="577"/>
      <c r="D903" s="618"/>
      <c r="E903" s="618"/>
      <c r="F903" s="577"/>
    </row>
    <row r="904" spans="1:6">
      <c r="A904" s="577"/>
      <c r="B904" s="577"/>
      <c r="C904" s="577"/>
      <c r="D904" s="618"/>
      <c r="E904" s="618"/>
      <c r="F904" s="577"/>
    </row>
    <row r="905" spans="1:6">
      <c r="A905" s="577"/>
      <c r="B905" s="577"/>
      <c r="C905" s="577"/>
      <c r="D905" s="618"/>
      <c r="E905" s="618"/>
      <c r="F905" s="577"/>
    </row>
    <row r="906" spans="1:6">
      <c r="A906" s="577"/>
      <c r="B906" s="577"/>
      <c r="C906" s="577"/>
      <c r="D906" s="618"/>
      <c r="E906" s="618"/>
      <c r="F906" s="577"/>
    </row>
    <row r="907" spans="1:6">
      <c r="A907" s="577"/>
      <c r="B907" s="577"/>
      <c r="C907" s="577"/>
      <c r="D907" s="618"/>
      <c r="E907" s="618"/>
      <c r="F907" s="577"/>
    </row>
    <row r="908" spans="1:6">
      <c r="A908" s="577"/>
      <c r="B908" s="577"/>
      <c r="C908" s="577"/>
      <c r="D908" s="618"/>
      <c r="E908" s="618"/>
      <c r="F908" s="577"/>
    </row>
    <row r="909" spans="1:6">
      <c r="A909" s="577"/>
      <c r="B909" s="577"/>
      <c r="C909" s="577"/>
      <c r="D909" s="618"/>
      <c r="E909" s="618"/>
      <c r="F909" s="577"/>
    </row>
    <row r="910" spans="1:6">
      <c r="A910" s="577"/>
      <c r="B910" s="577"/>
      <c r="C910" s="577"/>
      <c r="D910" s="618"/>
      <c r="E910" s="618"/>
      <c r="F910" s="577"/>
    </row>
    <row r="911" spans="1:6">
      <c r="A911" s="577"/>
      <c r="B911" s="577"/>
      <c r="C911" s="577"/>
      <c r="D911" s="618"/>
      <c r="E911" s="618"/>
      <c r="F911" s="577"/>
    </row>
    <row r="912" spans="1:6">
      <c r="A912" s="577"/>
      <c r="B912" s="577"/>
      <c r="C912" s="577"/>
      <c r="D912" s="618"/>
      <c r="E912" s="618"/>
      <c r="F912" s="577"/>
    </row>
    <row r="913" spans="1:6">
      <c r="A913" s="577"/>
      <c r="B913" s="577"/>
      <c r="C913" s="577"/>
      <c r="D913" s="618"/>
      <c r="E913" s="618"/>
      <c r="F913" s="577"/>
    </row>
    <row r="914" spans="1:6">
      <c r="A914" s="577"/>
      <c r="B914" s="577"/>
      <c r="C914" s="577"/>
      <c r="D914" s="618"/>
      <c r="E914" s="618"/>
      <c r="F914" s="577"/>
    </row>
    <row r="915" spans="1:6">
      <c r="A915" s="577"/>
      <c r="B915" s="577"/>
      <c r="C915" s="577"/>
      <c r="D915" s="618"/>
      <c r="E915" s="618"/>
      <c r="F915" s="577"/>
    </row>
    <row r="916" spans="1:6">
      <c r="A916" s="577"/>
      <c r="B916" s="577"/>
      <c r="C916" s="577"/>
      <c r="D916" s="618"/>
      <c r="E916" s="618"/>
      <c r="F916" s="577"/>
    </row>
    <row r="917" spans="1:6">
      <c r="A917" s="577"/>
      <c r="B917" s="577"/>
      <c r="C917" s="577"/>
      <c r="D917" s="618"/>
      <c r="E917" s="618"/>
      <c r="F917" s="577"/>
    </row>
    <row r="918" spans="1:6">
      <c r="A918" s="577"/>
      <c r="B918" s="577"/>
      <c r="C918" s="577"/>
      <c r="D918" s="618"/>
      <c r="E918" s="618"/>
      <c r="F918" s="577"/>
    </row>
    <row r="919" spans="1:6">
      <c r="A919" s="577"/>
      <c r="B919" s="577"/>
      <c r="C919" s="577"/>
      <c r="D919" s="618"/>
      <c r="E919" s="618"/>
      <c r="F919" s="577"/>
    </row>
    <row r="920" spans="1:6">
      <c r="A920" s="577"/>
      <c r="B920" s="577"/>
      <c r="C920" s="577"/>
      <c r="D920" s="618"/>
      <c r="E920" s="618"/>
      <c r="F920" s="577"/>
    </row>
    <row r="921" spans="1:6">
      <c r="A921" s="577"/>
      <c r="B921" s="577"/>
      <c r="C921" s="577"/>
      <c r="D921" s="618"/>
      <c r="E921" s="618"/>
      <c r="F921" s="577"/>
    </row>
    <row r="922" spans="1:6">
      <c r="A922" s="577"/>
      <c r="B922" s="577"/>
      <c r="C922" s="577"/>
      <c r="D922" s="618"/>
      <c r="E922" s="618"/>
      <c r="F922" s="577"/>
    </row>
    <row r="923" spans="1:6">
      <c r="A923" s="577"/>
      <c r="B923" s="577"/>
      <c r="C923" s="577"/>
      <c r="D923" s="618"/>
      <c r="E923" s="618"/>
      <c r="F923" s="577"/>
    </row>
    <row r="924" spans="1:6">
      <c r="A924" s="577"/>
      <c r="B924" s="577"/>
      <c r="C924" s="577"/>
      <c r="D924" s="618"/>
      <c r="E924" s="618"/>
      <c r="F924" s="577"/>
    </row>
    <row r="925" spans="1:6">
      <c r="A925" s="577"/>
      <c r="B925" s="577"/>
      <c r="C925" s="577"/>
      <c r="D925" s="618"/>
      <c r="E925" s="618"/>
      <c r="F925" s="577"/>
    </row>
    <row r="926" spans="1:6">
      <c r="A926" s="577"/>
      <c r="B926" s="577"/>
      <c r="C926" s="577"/>
      <c r="D926" s="618"/>
      <c r="E926" s="618"/>
      <c r="F926" s="577"/>
    </row>
    <row r="927" spans="1:6">
      <c r="A927" s="577"/>
      <c r="B927" s="577"/>
      <c r="C927" s="577"/>
      <c r="D927" s="618"/>
      <c r="E927" s="618"/>
      <c r="F927" s="577"/>
    </row>
    <row r="928" spans="1:6">
      <c r="A928" s="577"/>
      <c r="B928" s="577"/>
      <c r="C928" s="577"/>
      <c r="D928" s="618"/>
      <c r="E928" s="618"/>
      <c r="F928" s="577"/>
    </row>
    <row r="929" spans="1:6">
      <c r="A929" s="577"/>
      <c r="B929" s="577"/>
      <c r="C929" s="577"/>
      <c r="D929" s="618"/>
      <c r="E929" s="618"/>
      <c r="F929" s="577"/>
    </row>
    <row r="930" spans="1:6">
      <c r="A930" s="577"/>
      <c r="B930" s="577"/>
      <c r="C930" s="577"/>
      <c r="D930" s="618"/>
      <c r="E930" s="618"/>
      <c r="F930" s="577"/>
    </row>
    <row r="931" spans="1:6">
      <c r="A931" s="577"/>
      <c r="B931" s="577"/>
      <c r="C931" s="577"/>
      <c r="D931" s="618"/>
      <c r="E931" s="618"/>
      <c r="F931" s="577"/>
    </row>
    <row r="932" spans="1:6">
      <c r="A932" s="577"/>
      <c r="B932" s="577"/>
      <c r="C932" s="577"/>
      <c r="D932" s="618"/>
      <c r="E932" s="618"/>
      <c r="F932" s="577"/>
    </row>
    <row r="933" spans="1:6">
      <c r="A933" s="577"/>
      <c r="B933" s="577"/>
      <c r="C933" s="577"/>
      <c r="D933" s="618"/>
      <c r="E933" s="618"/>
      <c r="F933" s="577"/>
    </row>
    <row r="934" spans="1:6">
      <c r="A934" s="577"/>
      <c r="B934" s="577"/>
      <c r="C934" s="577"/>
      <c r="D934" s="618"/>
      <c r="E934" s="618"/>
      <c r="F934" s="577"/>
    </row>
    <row r="935" spans="1:6">
      <c r="A935" s="577"/>
      <c r="B935" s="577"/>
      <c r="C935" s="577"/>
      <c r="D935" s="618"/>
      <c r="E935" s="618"/>
      <c r="F935" s="577"/>
    </row>
    <row r="936" spans="1:6">
      <c r="A936" s="577"/>
      <c r="B936" s="577"/>
      <c r="C936" s="577"/>
      <c r="D936" s="618"/>
      <c r="E936" s="618"/>
      <c r="F936" s="577"/>
    </row>
    <row r="937" spans="1:6">
      <c r="A937" s="577"/>
      <c r="B937" s="577"/>
      <c r="C937" s="577"/>
      <c r="D937" s="618"/>
      <c r="E937" s="618"/>
      <c r="F937" s="577"/>
    </row>
    <row r="938" spans="1:6">
      <c r="A938" s="577"/>
      <c r="B938" s="577"/>
      <c r="C938" s="577"/>
      <c r="D938" s="618"/>
      <c r="E938" s="618"/>
      <c r="F938" s="577"/>
    </row>
    <row r="939" spans="1:6">
      <c r="A939" s="577"/>
      <c r="B939" s="577"/>
      <c r="C939" s="577"/>
      <c r="D939" s="618"/>
      <c r="E939" s="618"/>
      <c r="F939" s="577"/>
    </row>
    <row r="940" spans="1:6">
      <c r="A940" s="577"/>
      <c r="B940" s="577"/>
      <c r="C940" s="577"/>
      <c r="D940" s="618"/>
      <c r="E940" s="618"/>
      <c r="F940" s="577"/>
    </row>
    <row r="941" spans="1:6">
      <c r="A941" s="577"/>
      <c r="B941" s="577"/>
      <c r="C941" s="577"/>
      <c r="D941" s="618"/>
      <c r="E941" s="618"/>
      <c r="F941" s="577"/>
    </row>
    <row r="942" spans="1:6">
      <c r="A942" s="577"/>
      <c r="B942" s="577"/>
      <c r="C942" s="577"/>
      <c r="D942" s="618"/>
      <c r="E942" s="618"/>
      <c r="F942" s="577"/>
    </row>
    <row r="943" spans="1:6">
      <c r="A943" s="577"/>
      <c r="B943" s="577"/>
      <c r="C943" s="577"/>
      <c r="D943" s="618"/>
      <c r="E943" s="618"/>
      <c r="F943" s="577"/>
    </row>
    <row r="944" spans="1:6">
      <c r="A944" s="577"/>
      <c r="B944" s="577"/>
      <c r="C944" s="577"/>
      <c r="D944" s="618"/>
      <c r="E944" s="618"/>
      <c r="F944" s="577"/>
    </row>
    <row r="945" spans="1:6">
      <c r="A945" s="577"/>
      <c r="B945" s="577"/>
      <c r="C945" s="577"/>
      <c r="D945" s="618"/>
      <c r="E945" s="618"/>
      <c r="F945" s="577"/>
    </row>
    <row r="946" spans="1:6">
      <c r="A946" s="577"/>
      <c r="B946" s="577"/>
      <c r="C946" s="577"/>
      <c r="D946" s="618"/>
      <c r="E946" s="618"/>
      <c r="F946" s="577"/>
    </row>
    <row r="947" spans="1:6">
      <c r="A947" s="577"/>
      <c r="B947" s="577"/>
      <c r="C947" s="577"/>
      <c r="D947" s="618"/>
      <c r="E947" s="618"/>
      <c r="F947" s="577"/>
    </row>
    <row r="948" spans="1:6">
      <c r="A948" s="577"/>
      <c r="B948" s="577"/>
      <c r="C948" s="577"/>
      <c r="D948" s="618"/>
      <c r="E948" s="618"/>
      <c r="F948" s="577"/>
    </row>
    <row r="949" spans="1:6">
      <c r="A949" s="577"/>
      <c r="B949" s="577"/>
      <c r="C949" s="577"/>
      <c r="D949" s="618"/>
      <c r="E949" s="618"/>
      <c r="F949" s="577"/>
    </row>
    <row r="950" spans="1:6">
      <c r="A950" s="577"/>
      <c r="B950" s="577"/>
      <c r="C950" s="577"/>
      <c r="D950" s="618"/>
      <c r="E950" s="618"/>
      <c r="F950" s="577"/>
    </row>
    <row r="951" spans="1:6">
      <c r="A951" s="577"/>
      <c r="B951" s="577"/>
      <c r="C951" s="577"/>
      <c r="D951" s="618"/>
      <c r="E951" s="618"/>
      <c r="F951" s="577"/>
    </row>
    <row r="952" spans="1:6">
      <c r="A952" s="577"/>
      <c r="B952" s="577"/>
      <c r="C952" s="577"/>
      <c r="D952" s="618"/>
      <c r="E952" s="618"/>
      <c r="F952" s="577"/>
    </row>
    <row r="953" spans="1:6">
      <c r="A953" s="577"/>
      <c r="B953" s="577"/>
      <c r="C953" s="577"/>
      <c r="D953" s="618"/>
      <c r="E953" s="618"/>
      <c r="F953" s="577"/>
    </row>
    <row r="954" spans="1:6">
      <c r="A954" s="577"/>
      <c r="B954" s="577"/>
      <c r="C954" s="577"/>
      <c r="D954" s="618"/>
      <c r="E954" s="618"/>
      <c r="F954" s="577"/>
    </row>
    <row r="955" spans="1:6">
      <c r="A955" s="577"/>
      <c r="B955" s="577"/>
      <c r="C955" s="577"/>
      <c r="D955" s="618"/>
      <c r="E955" s="618"/>
      <c r="F955" s="577"/>
    </row>
    <row r="956" spans="1:6">
      <c r="A956" s="577"/>
      <c r="B956" s="577"/>
      <c r="C956" s="577"/>
      <c r="D956" s="618"/>
      <c r="E956" s="618"/>
      <c r="F956" s="577"/>
    </row>
    <row r="957" spans="1:6">
      <c r="A957" s="577"/>
      <c r="B957" s="577"/>
      <c r="C957" s="577"/>
      <c r="D957" s="618"/>
      <c r="E957" s="618"/>
      <c r="F957" s="577"/>
    </row>
    <row r="958" spans="1:6">
      <c r="A958" s="577"/>
      <c r="B958" s="577"/>
      <c r="C958" s="577"/>
      <c r="D958" s="618"/>
      <c r="E958" s="618"/>
      <c r="F958" s="577"/>
    </row>
    <row r="959" spans="1:6">
      <c r="A959" s="577"/>
      <c r="B959" s="577"/>
      <c r="C959" s="577"/>
      <c r="D959" s="618"/>
      <c r="E959" s="618"/>
      <c r="F959" s="577"/>
    </row>
    <row r="960" spans="1:6">
      <c r="A960" s="577"/>
      <c r="B960" s="577"/>
      <c r="C960" s="577"/>
      <c r="D960" s="618"/>
      <c r="E960" s="618"/>
      <c r="F960" s="577"/>
    </row>
    <row r="961" spans="1:6">
      <c r="A961" s="577"/>
      <c r="B961" s="577"/>
      <c r="C961" s="577"/>
      <c r="D961" s="618"/>
      <c r="E961" s="618"/>
      <c r="F961" s="577"/>
    </row>
    <row r="962" spans="1:6">
      <c r="A962" s="577"/>
      <c r="B962" s="577"/>
      <c r="C962" s="577"/>
      <c r="D962" s="618"/>
      <c r="E962" s="618"/>
      <c r="F962" s="577"/>
    </row>
    <row r="963" spans="1:6">
      <c r="A963" s="577"/>
      <c r="B963" s="577"/>
      <c r="C963" s="577"/>
      <c r="D963" s="618"/>
      <c r="E963" s="618"/>
      <c r="F963" s="577"/>
    </row>
    <row r="964" spans="1:6">
      <c r="A964" s="577"/>
      <c r="B964" s="577"/>
      <c r="C964" s="577"/>
      <c r="D964" s="618"/>
      <c r="E964" s="618"/>
      <c r="F964" s="577"/>
    </row>
    <row r="965" spans="1:6">
      <c r="A965" s="577"/>
      <c r="B965" s="577"/>
      <c r="C965" s="577"/>
      <c r="D965" s="618"/>
      <c r="E965" s="618"/>
      <c r="F965" s="577"/>
    </row>
    <row r="966" spans="1:6">
      <c r="A966" s="577"/>
      <c r="B966" s="577"/>
      <c r="C966" s="577"/>
      <c r="D966" s="618"/>
      <c r="E966" s="618"/>
      <c r="F966" s="577"/>
    </row>
    <row r="967" spans="1:6">
      <c r="A967" s="577"/>
      <c r="B967" s="577"/>
      <c r="C967" s="577"/>
      <c r="D967" s="618"/>
      <c r="E967" s="618"/>
      <c r="F967" s="577"/>
    </row>
    <row r="968" spans="1:6">
      <c r="A968" s="577"/>
      <c r="B968" s="577"/>
      <c r="C968" s="577"/>
      <c r="D968" s="618"/>
      <c r="E968" s="618"/>
      <c r="F968" s="577"/>
    </row>
    <row r="969" spans="1:6">
      <c r="A969" s="577"/>
      <c r="B969" s="577"/>
      <c r="C969" s="577"/>
      <c r="D969" s="618"/>
      <c r="E969" s="618"/>
      <c r="F969" s="577"/>
    </row>
    <row r="970" spans="1:6">
      <c r="A970" s="577"/>
      <c r="B970" s="577"/>
      <c r="C970" s="577"/>
      <c r="D970" s="618"/>
      <c r="E970" s="618"/>
      <c r="F970" s="577"/>
    </row>
    <row r="971" spans="1:6">
      <c r="A971" s="577"/>
      <c r="B971" s="577"/>
      <c r="C971" s="577"/>
      <c r="D971" s="618"/>
      <c r="E971" s="618"/>
      <c r="F971" s="577"/>
    </row>
    <row r="972" spans="1:6">
      <c r="A972" s="577"/>
      <c r="B972" s="577"/>
      <c r="C972" s="577"/>
      <c r="D972" s="618"/>
      <c r="E972" s="618"/>
      <c r="F972" s="577"/>
    </row>
    <row r="973" spans="1:6">
      <c r="A973" s="577"/>
      <c r="B973" s="577"/>
      <c r="C973" s="577"/>
      <c r="D973" s="618"/>
      <c r="E973" s="618"/>
      <c r="F973" s="577"/>
    </row>
    <row r="974" spans="1:6">
      <c r="A974" s="577"/>
      <c r="B974" s="577"/>
      <c r="C974" s="577"/>
      <c r="D974" s="618"/>
      <c r="E974" s="618"/>
      <c r="F974" s="577"/>
    </row>
    <row r="975" spans="1:6">
      <c r="A975" s="577"/>
      <c r="B975" s="577"/>
      <c r="C975" s="577"/>
      <c r="D975" s="618"/>
      <c r="E975" s="618"/>
      <c r="F975" s="577"/>
    </row>
    <row r="976" spans="1:6">
      <c r="A976" s="577"/>
      <c r="B976" s="577"/>
      <c r="C976" s="577"/>
      <c r="D976" s="618"/>
      <c r="E976" s="618"/>
      <c r="F976" s="577"/>
    </row>
    <row r="977" spans="1:6">
      <c r="A977" s="577"/>
      <c r="B977" s="577"/>
      <c r="C977" s="577"/>
      <c r="D977" s="618"/>
      <c r="E977" s="618"/>
      <c r="F977" s="577"/>
    </row>
    <row r="978" spans="1:6">
      <c r="A978" s="577"/>
      <c r="B978" s="577"/>
      <c r="C978" s="577"/>
      <c r="D978" s="618"/>
      <c r="E978" s="618"/>
      <c r="F978" s="577"/>
    </row>
    <row r="979" spans="1:6">
      <c r="A979" s="577"/>
      <c r="B979" s="577"/>
      <c r="C979" s="577"/>
      <c r="D979" s="618"/>
      <c r="E979" s="618"/>
      <c r="F979" s="577"/>
    </row>
    <row r="980" spans="1:6">
      <c r="A980" s="577"/>
      <c r="B980" s="577"/>
      <c r="C980" s="577"/>
      <c r="D980" s="618"/>
      <c r="E980" s="618"/>
      <c r="F980" s="577"/>
    </row>
    <row r="981" spans="1:6">
      <c r="A981" s="577"/>
      <c r="B981" s="577"/>
      <c r="C981" s="577"/>
      <c r="D981" s="618"/>
      <c r="E981" s="618"/>
      <c r="F981" s="577"/>
    </row>
    <row r="982" spans="1:6">
      <c r="A982" s="577"/>
      <c r="B982" s="577"/>
      <c r="C982" s="577"/>
      <c r="D982" s="618"/>
      <c r="E982" s="618"/>
      <c r="F982" s="577"/>
    </row>
    <row r="983" spans="1:6">
      <c r="A983" s="577"/>
      <c r="B983" s="577"/>
      <c r="C983" s="577"/>
      <c r="D983" s="618"/>
      <c r="E983" s="618"/>
      <c r="F983" s="577"/>
    </row>
    <row r="984" spans="1:6">
      <c r="A984" s="577"/>
      <c r="B984" s="577"/>
      <c r="C984" s="577"/>
      <c r="D984" s="618"/>
      <c r="E984" s="618"/>
      <c r="F984" s="577"/>
    </row>
    <row r="985" spans="1:6">
      <c r="A985" s="577"/>
      <c r="B985" s="577"/>
      <c r="C985" s="577"/>
      <c r="D985" s="618"/>
      <c r="E985" s="618"/>
      <c r="F985" s="577"/>
    </row>
    <row r="986" spans="1:6">
      <c r="A986" s="577"/>
      <c r="B986" s="577"/>
      <c r="C986" s="577"/>
      <c r="D986" s="618"/>
      <c r="E986" s="618"/>
      <c r="F986" s="577"/>
    </row>
    <row r="987" spans="1:6">
      <c r="A987" s="577"/>
      <c r="B987" s="577"/>
      <c r="C987" s="577"/>
      <c r="D987" s="618"/>
      <c r="E987" s="618"/>
      <c r="F987" s="577"/>
    </row>
    <row r="988" spans="1:6">
      <c r="A988" s="577"/>
      <c r="B988" s="577"/>
      <c r="C988" s="577"/>
      <c r="D988" s="618"/>
      <c r="E988" s="618"/>
      <c r="F988" s="577"/>
    </row>
    <row r="989" spans="1:6">
      <c r="A989" s="577"/>
      <c r="B989" s="577"/>
      <c r="C989" s="577"/>
      <c r="D989" s="618"/>
      <c r="E989" s="618"/>
      <c r="F989" s="577"/>
    </row>
    <row r="990" spans="1:6">
      <c r="A990" s="577"/>
      <c r="B990" s="577"/>
      <c r="C990" s="577"/>
      <c r="D990" s="618"/>
      <c r="E990" s="618"/>
      <c r="F990" s="577"/>
    </row>
    <row r="991" spans="1:6">
      <c r="A991" s="577"/>
      <c r="B991" s="577"/>
      <c r="C991" s="577"/>
      <c r="D991" s="618"/>
      <c r="E991" s="618"/>
      <c r="F991" s="577"/>
    </row>
    <row r="992" spans="1:6">
      <c r="A992" s="577"/>
      <c r="B992" s="577"/>
      <c r="C992" s="577"/>
      <c r="D992" s="618"/>
      <c r="E992" s="618"/>
      <c r="F992" s="577"/>
    </row>
    <row r="993" spans="1:6">
      <c r="A993" s="577"/>
      <c r="B993" s="577"/>
      <c r="C993" s="577"/>
      <c r="D993" s="618"/>
      <c r="E993" s="618"/>
      <c r="F993" s="577"/>
    </row>
    <row r="994" spans="1:6">
      <c r="A994" s="577"/>
      <c r="B994" s="577"/>
      <c r="C994" s="577"/>
      <c r="D994" s="618"/>
      <c r="E994" s="618"/>
      <c r="F994" s="577"/>
    </row>
    <row r="995" spans="1:6">
      <c r="A995" s="577"/>
      <c r="B995" s="577"/>
      <c r="C995" s="577"/>
      <c r="D995" s="618"/>
      <c r="E995" s="618"/>
      <c r="F995" s="577"/>
    </row>
    <row r="996" spans="1:6">
      <c r="A996" s="577"/>
      <c r="B996" s="577"/>
      <c r="C996" s="577"/>
      <c r="D996" s="618"/>
      <c r="E996" s="618"/>
      <c r="F996" s="577"/>
    </row>
    <row r="997" spans="1:6">
      <c r="A997" s="577"/>
      <c r="B997" s="577"/>
      <c r="C997" s="577"/>
      <c r="D997" s="618"/>
      <c r="E997" s="618"/>
      <c r="F997" s="577"/>
    </row>
    <row r="998" spans="1:6">
      <c r="A998" s="577"/>
      <c r="B998" s="577"/>
      <c r="C998" s="577"/>
      <c r="D998" s="618"/>
      <c r="E998" s="618"/>
      <c r="F998" s="577"/>
    </row>
    <row r="999" spans="1:6">
      <c r="A999" s="577"/>
      <c r="B999" s="577"/>
      <c r="C999" s="577"/>
      <c r="D999" s="618"/>
      <c r="E999" s="618"/>
      <c r="F999" s="577"/>
    </row>
    <row r="1000" spans="1:6">
      <c r="A1000" s="577"/>
      <c r="B1000" s="577"/>
      <c r="C1000" s="577"/>
      <c r="D1000" s="618"/>
      <c r="E1000" s="618"/>
      <c r="F1000" s="577"/>
    </row>
    <row r="1001" spans="1:6">
      <c r="A1001" s="577"/>
      <c r="B1001" s="577"/>
      <c r="C1001" s="577"/>
      <c r="D1001" s="618"/>
      <c r="E1001" s="618"/>
      <c r="F1001" s="577"/>
    </row>
    <row r="1002" spans="1:6">
      <c r="A1002" s="577"/>
      <c r="B1002" s="577"/>
      <c r="C1002" s="577"/>
      <c r="D1002" s="618"/>
      <c r="E1002" s="618"/>
      <c r="F1002" s="577"/>
    </row>
    <row r="1003" spans="1:6">
      <c r="A1003" s="577"/>
      <c r="B1003" s="577"/>
      <c r="C1003" s="577"/>
      <c r="D1003" s="618"/>
      <c r="E1003" s="618"/>
      <c r="F1003" s="577"/>
    </row>
    <row r="1004" spans="1:6">
      <c r="A1004" s="577"/>
      <c r="B1004" s="577"/>
      <c r="C1004" s="577"/>
      <c r="D1004" s="618"/>
      <c r="E1004" s="618"/>
      <c r="F1004" s="577"/>
    </row>
    <row r="1005" spans="1:6">
      <c r="A1005" s="577"/>
      <c r="B1005" s="577"/>
      <c r="C1005" s="577"/>
      <c r="D1005" s="618"/>
      <c r="E1005" s="618"/>
      <c r="F1005" s="577"/>
    </row>
    <row r="1006" spans="1:6">
      <c r="A1006" s="577"/>
      <c r="B1006" s="577"/>
      <c r="C1006" s="577"/>
      <c r="D1006" s="618"/>
      <c r="E1006" s="618"/>
      <c r="F1006" s="577"/>
    </row>
    <row r="1007" spans="1:6">
      <c r="A1007" s="577"/>
      <c r="B1007" s="577"/>
      <c r="C1007" s="577"/>
      <c r="D1007" s="618"/>
      <c r="E1007" s="618"/>
      <c r="F1007" s="577"/>
    </row>
    <row r="1008" spans="1:6">
      <c r="A1008" s="577"/>
      <c r="B1008" s="577"/>
      <c r="C1008" s="577"/>
      <c r="D1008" s="618"/>
      <c r="E1008" s="618"/>
      <c r="F1008" s="577"/>
    </row>
    <row r="1009" spans="1:6">
      <c r="A1009" s="577"/>
      <c r="B1009" s="577"/>
      <c r="C1009" s="577"/>
      <c r="D1009" s="618"/>
      <c r="E1009" s="618"/>
      <c r="F1009" s="577"/>
    </row>
    <row r="1010" spans="1:6">
      <c r="A1010" s="577"/>
      <c r="B1010" s="577"/>
      <c r="C1010" s="577"/>
      <c r="D1010" s="618"/>
      <c r="E1010" s="618"/>
      <c r="F1010" s="577"/>
    </row>
    <row r="1011" spans="1:6">
      <c r="A1011" s="577"/>
      <c r="B1011" s="577"/>
      <c r="C1011" s="577"/>
      <c r="D1011" s="618"/>
      <c r="E1011" s="618"/>
      <c r="F1011" s="577"/>
    </row>
    <row r="1012" spans="1:6">
      <c r="A1012" s="577"/>
      <c r="B1012" s="577"/>
      <c r="C1012" s="577"/>
      <c r="D1012" s="618"/>
      <c r="E1012" s="618"/>
      <c r="F1012" s="577"/>
    </row>
    <row r="1013" spans="1:6">
      <c r="A1013" s="577"/>
      <c r="B1013" s="577"/>
      <c r="C1013" s="577"/>
      <c r="D1013" s="618"/>
      <c r="E1013" s="618"/>
      <c r="F1013" s="577"/>
    </row>
    <row r="1014" spans="1:6">
      <c r="A1014" s="577"/>
      <c r="B1014" s="577"/>
      <c r="C1014" s="577"/>
      <c r="D1014" s="618"/>
      <c r="E1014" s="618"/>
      <c r="F1014" s="577"/>
    </row>
    <row r="1015" spans="1:6">
      <c r="A1015" s="577"/>
      <c r="B1015" s="577"/>
      <c r="C1015" s="577"/>
      <c r="D1015" s="618"/>
      <c r="E1015" s="618"/>
      <c r="F1015" s="577"/>
    </row>
    <row r="1016" spans="1:6">
      <c r="A1016" s="577"/>
      <c r="B1016" s="577"/>
      <c r="C1016" s="577"/>
      <c r="D1016" s="618"/>
      <c r="E1016" s="618"/>
      <c r="F1016" s="577"/>
    </row>
    <row r="1017" spans="1:6">
      <c r="A1017" s="577"/>
      <c r="B1017" s="577"/>
      <c r="C1017" s="577"/>
      <c r="D1017" s="618"/>
      <c r="E1017" s="618"/>
      <c r="F1017" s="577"/>
    </row>
    <row r="1018" spans="1:6">
      <c r="A1018" s="577"/>
      <c r="B1018" s="577"/>
      <c r="C1018" s="577"/>
      <c r="D1018" s="618"/>
      <c r="E1018" s="618"/>
      <c r="F1018" s="577"/>
    </row>
    <row r="1019" spans="1:6">
      <c r="A1019" s="577"/>
      <c r="B1019" s="577"/>
      <c r="C1019" s="577"/>
      <c r="D1019" s="618"/>
      <c r="E1019" s="618"/>
      <c r="F1019" s="577"/>
    </row>
    <row r="1020" spans="1:6">
      <c r="A1020" s="577"/>
      <c r="B1020" s="577"/>
      <c r="C1020" s="577"/>
      <c r="D1020" s="618"/>
      <c r="E1020" s="618"/>
      <c r="F1020" s="577"/>
    </row>
    <row r="1021" spans="1:6">
      <c r="A1021" s="577"/>
      <c r="B1021" s="577"/>
      <c r="C1021" s="577"/>
      <c r="D1021" s="618"/>
      <c r="E1021" s="618"/>
      <c r="F1021" s="577"/>
    </row>
    <row r="1022" spans="1:6">
      <c r="A1022" s="577"/>
      <c r="B1022" s="577"/>
      <c r="C1022" s="577"/>
      <c r="D1022" s="618"/>
      <c r="E1022" s="618"/>
      <c r="F1022" s="577"/>
    </row>
    <row r="1023" spans="1:6">
      <c r="A1023" s="577"/>
      <c r="B1023" s="577"/>
      <c r="C1023" s="577"/>
      <c r="D1023" s="618"/>
      <c r="E1023" s="618"/>
      <c r="F1023" s="577"/>
    </row>
    <row r="1024" spans="1:6">
      <c r="A1024" s="577"/>
      <c r="B1024" s="577"/>
      <c r="C1024" s="577"/>
      <c r="D1024" s="618"/>
      <c r="E1024" s="618"/>
      <c r="F1024" s="577"/>
    </row>
    <row r="1025" spans="1:6">
      <c r="A1025" s="577"/>
      <c r="B1025" s="577"/>
      <c r="C1025" s="577"/>
      <c r="D1025" s="618"/>
      <c r="E1025" s="618"/>
      <c r="F1025" s="577"/>
    </row>
    <row r="1026" spans="1:6">
      <c r="A1026" s="577"/>
      <c r="B1026" s="577"/>
      <c r="C1026" s="577"/>
      <c r="D1026" s="618"/>
      <c r="E1026" s="618"/>
      <c r="F1026" s="577"/>
    </row>
    <row r="1027" spans="1:6">
      <c r="A1027" s="577"/>
      <c r="B1027" s="577"/>
      <c r="C1027" s="577"/>
      <c r="D1027" s="618"/>
      <c r="E1027" s="618"/>
      <c r="F1027" s="577"/>
    </row>
    <row r="1028" spans="1:6">
      <c r="A1028" s="577"/>
      <c r="B1028" s="577"/>
      <c r="C1028" s="577"/>
      <c r="D1028" s="618"/>
      <c r="E1028" s="618"/>
      <c r="F1028" s="577"/>
    </row>
    <row r="1029" spans="1:6">
      <c r="A1029" s="577"/>
      <c r="B1029" s="577"/>
      <c r="C1029" s="577"/>
      <c r="D1029" s="618"/>
      <c r="E1029" s="618"/>
      <c r="F1029" s="577"/>
    </row>
    <row r="1030" spans="1:6">
      <c r="A1030" s="577"/>
      <c r="B1030" s="577"/>
      <c r="C1030" s="577"/>
      <c r="D1030" s="618"/>
      <c r="E1030" s="618"/>
      <c r="F1030" s="577"/>
    </row>
    <row r="1031" spans="1:6">
      <c r="A1031" s="577"/>
      <c r="B1031" s="577"/>
      <c r="C1031" s="577"/>
      <c r="D1031" s="618"/>
      <c r="E1031" s="618"/>
      <c r="F1031" s="577"/>
    </row>
    <row r="1032" spans="1:6">
      <c r="A1032" s="577"/>
      <c r="B1032" s="577"/>
      <c r="C1032" s="577"/>
      <c r="D1032" s="618"/>
      <c r="E1032" s="618"/>
      <c r="F1032" s="577"/>
    </row>
    <row r="1033" spans="1:6">
      <c r="A1033" s="577"/>
      <c r="B1033" s="577"/>
      <c r="C1033" s="577"/>
      <c r="D1033" s="618"/>
      <c r="E1033" s="618"/>
      <c r="F1033" s="577"/>
    </row>
    <row r="1034" spans="1:6">
      <c r="A1034" s="577"/>
      <c r="B1034" s="577"/>
      <c r="C1034" s="577"/>
      <c r="D1034" s="618"/>
      <c r="E1034" s="618"/>
      <c r="F1034" s="577"/>
    </row>
    <row r="1035" spans="1:6">
      <c r="A1035" s="577"/>
      <c r="B1035" s="577"/>
      <c r="C1035" s="577"/>
      <c r="D1035" s="618"/>
      <c r="E1035" s="618"/>
      <c r="F1035" s="577"/>
    </row>
    <row r="1036" spans="1:6">
      <c r="A1036" s="577"/>
      <c r="B1036" s="577"/>
      <c r="C1036" s="577"/>
      <c r="D1036" s="618"/>
      <c r="E1036" s="618"/>
      <c r="F1036" s="577"/>
    </row>
    <row r="1037" spans="1:6">
      <c r="A1037" s="577"/>
      <c r="B1037" s="577"/>
      <c r="C1037" s="577"/>
      <c r="D1037" s="618"/>
      <c r="E1037" s="618"/>
      <c r="F1037" s="577"/>
    </row>
    <row r="1038" spans="1:6">
      <c r="A1038" s="577"/>
      <c r="B1038" s="577"/>
      <c r="C1038" s="577"/>
      <c r="D1038" s="618"/>
      <c r="E1038" s="618"/>
      <c r="F1038" s="577"/>
    </row>
    <row r="1039" spans="1:6">
      <c r="A1039" s="577"/>
      <c r="B1039" s="577"/>
      <c r="C1039" s="577"/>
      <c r="D1039" s="618"/>
      <c r="E1039" s="618"/>
      <c r="F1039" s="577"/>
    </row>
    <row r="1040" spans="1:6">
      <c r="A1040" s="577"/>
      <c r="B1040" s="577"/>
      <c r="C1040" s="577"/>
      <c r="D1040" s="618"/>
      <c r="E1040" s="618"/>
      <c r="F1040" s="577"/>
    </row>
    <row r="1041" spans="1:6">
      <c r="A1041" s="577"/>
      <c r="B1041" s="577"/>
      <c r="C1041" s="577"/>
      <c r="D1041" s="618"/>
      <c r="E1041" s="618"/>
      <c r="F1041" s="577"/>
    </row>
    <row r="1042" spans="1:6">
      <c r="A1042" s="577"/>
      <c r="B1042" s="577"/>
      <c r="C1042" s="577"/>
      <c r="D1042" s="618"/>
      <c r="E1042" s="618"/>
      <c r="F1042" s="577"/>
    </row>
    <row r="1043" spans="1:6">
      <c r="A1043" s="577"/>
      <c r="B1043" s="577"/>
      <c r="C1043" s="577"/>
      <c r="D1043" s="618"/>
      <c r="E1043" s="618"/>
      <c r="F1043" s="577"/>
    </row>
    <row r="1044" spans="1:6">
      <c r="A1044" s="577"/>
      <c r="B1044" s="577"/>
      <c r="C1044" s="577"/>
      <c r="D1044" s="618"/>
      <c r="E1044" s="618"/>
      <c r="F1044" s="577"/>
    </row>
    <row r="1045" spans="1:6">
      <c r="A1045" s="577"/>
      <c r="B1045" s="577"/>
      <c r="C1045" s="577"/>
      <c r="D1045" s="618"/>
      <c r="E1045" s="618"/>
      <c r="F1045" s="577"/>
    </row>
    <row r="1046" spans="1:6">
      <c r="A1046" s="577"/>
      <c r="B1046" s="577"/>
      <c r="C1046" s="577"/>
      <c r="D1046" s="618"/>
      <c r="E1046" s="618"/>
      <c r="F1046" s="577"/>
    </row>
    <row r="1047" spans="1:6">
      <c r="A1047" s="577"/>
      <c r="B1047" s="577"/>
      <c r="C1047" s="577"/>
      <c r="D1047" s="618"/>
      <c r="E1047" s="618"/>
      <c r="F1047" s="577"/>
    </row>
    <row r="1048" spans="1:6">
      <c r="A1048" s="577"/>
      <c r="B1048" s="577"/>
      <c r="C1048" s="577"/>
      <c r="D1048" s="618"/>
      <c r="E1048" s="618"/>
      <c r="F1048" s="577"/>
    </row>
    <row r="1049" spans="1:6">
      <c r="A1049" s="577"/>
      <c r="B1049" s="577"/>
      <c r="C1049" s="577"/>
      <c r="D1049" s="618"/>
      <c r="E1049" s="618"/>
      <c r="F1049" s="577"/>
    </row>
    <row r="1050" spans="1:6">
      <c r="A1050" s="577"/>
      <c r="B1050" s="577"/>
      <c r="C1050" s="577"/>
      <c r="D1050" s="618"/>
      <c r="E1050" s="618"/>
      <c r="F1050" s="577"/>
    </row>
    <row r="1051" spans="1:6">
      <c r="A1051" s="577"/>
      <c r="B1051" s="577"/>
      <c r="C1051" s="577"/>
      <c r="D1051" s="618"/>
      <c r="E1051" s="618"/>
      <c r="F1051" s="577"/>
    </row>
    <row r="1052" spans="1:6">
      <c r="A1052" s="577"/>
      <c r="B1052" s="577"/>
      <c r="C1052" s="577"/>
      <c r="D1052" s="618"/>
      <c r="E1052" s="618"/>
      <c r="F1052" s="577"/>
    </row>
    <row r="1053" spans="1:6">
      <c r="A1053" s="577"/>
      <c r="B1053" s="577"/>
      <c r="C1053" s="577"/>
      <c r="D1053" s="618"/>
      <c r="E1053" s="618"/>
      <c r="F1053" s="577"/>
    </row>
    <row r="1054" spans="1:6">
      <c r="A1054" s="577"/>
      <c r="B1054" s="577"/>
      <c r="C1054" s="577"/>
      <c r="D1054" s="618"/>
      <c r="E1054" s="618"/>
      <c r="F1054" s="577"/>
    </row>
    <row r="1055" spans="1:6">
      <c r="A1055" s="577"/>
      <c r="B1055" s="577"/>
      <c r="C1055" s="577"/>
      <c r="D1055" s="618"/>
      <c r="E1055" s="618"/>
      <c r="F1055" s="577"/>
    </row>
    <row r="1056" spans="1:6">
      <c r="A1056" s="577"/>
      <c r="B1056" s="577"/>
      <c r="C1056" s="577"/>
      <c r="D1056" s="618"/>
      <c r="E1056" s="618"/>
      <c r="F1056" s="577"/>
    </row>
    <row r="1057" spans="1:6">
      <c r="A1057" s="577"/>
      <c r="B1057" s="577"/>
      <c r="C1057" s="577"/>
      <c r="D1057" s="618"/>
      <c r="E1057" s="618"/>
      <c r="F1057" s="577"/>
    </row>
    <row r="1058" spans="1:6">
      <c r="A1058" s="577"/>
      <c r="B1058" s="577"/>
      <c r="C1058" s="577"/>
      <c r="D1058" s="618"/>
      <c r="E1058" s="618"/>
      <c r="F1058" s="577"/>
    </row>
    <row r="1059" spans="1:6">
      <c r="A1059" s="577"/>
      <c r="B1059" s="577"/>
      <c r="C1059" s="577"/>
      <c r="D1059" s="618"/>
      <c r="E1059" s="618"/>
      <c r="F1059" s="577"/>
    </row>
    <row r="1060" spans="1:6">
      <c r="A1060" s="577"/>
      <c r="B1060" s="577"/>
      <c r="C1060" s="577"/>
      <c r="D1060" s="618"/>
      <c r="E1060" s="618"/>
      <c r="F1060" s="577"/>
    </row>
    <row r="1061" spans="1:6">
      <c r="A1061" s="577"/>
      <c r="B1061" s="577"/>
      <c r="C1061" s="577"/>
      <c r="D1061" s="618"/>
      <c r="E1061" s="618"/>
      <c r="F1061" s="577"/>
    </row>
    <row r="1062" spans="1:6">
      <c r="A1062" s="577"/>
      <c r="B1062" s="577"/>
      <c r="C1062" s="577"/>
      <c r="D1062" s="618"/>
      <c r="E1062" s="618"/>
      <c r="F1062" s="577"/>
    </row>
    <row r="1063" spans="1:6">
      <c r="A1063" s="577"/>
      <c r="B1063" s="577"/>
      <c r="C1063" s="577"/>
      <c r="D1063" s="618"/>
      <c r="E1063" s="618"/>
      <c r="F1063" s="577"/>
    </row>
    <row r="1064" spans="1:6">
      <c r="A1064" s="577"/>
      <c r="B1064" s="577"/>
      <c r="C1064" s="577"/>
      <c r="D1064" s="618"/>
      <c r="E1064" s="618"/>
      <c r="F1064" s="577"/>
    </row>
    <row r="1065" spans="1:6">
      <c r="A1065" s="577"/>
      <c r="B1065" s="577"/>
      <c r="C1065" s="577"/>
      <c r="D1065" s="618"/>
      <c r="E1065" s="618"/>
      <c r="F1065" s="577"/>
    </row>
    <row r="1066" spans="1:6">
      <c r="A1066" s="577"/>
      <c r="B1066" s="577"/>
      <c r="C1066" s="577"/>
      <c r="D1066" s="618"/>
      <c r="E1066" s="618"/>
      <c r="F1066" s="577"/>
    </row>
    <row r="1067" spans="1:6">
      <c r="A1067" s="577"/>
      <c r="B1067" s="577"/>
      <c r="C1067" s="577"/>
      <c r="D1067" s="618"/>
      <c r="E1067" s="618"/>
      <c r="F1067" s="577"/>
    </row>
    <row r="1068" spans="1:6">
      <c r="A1068" s="577"/>
      <c r="B1068" s="577"/>
      <c r="C1068" s="577"/>
      <c r="D1068" s="618"/>
      <c r="E1068" s="618"/>
      <c r="F1068" s="577"/>
    </row>
    <row r="1069" spans="1:6">
      <c r="A1069" s="577"/>
      <c r="B1069" s="577"/>
      <c r="C1069" s="577"/>
      <c r="D1069" s="618"/>
      <c r="E1069" s="618"/>
      <c r="F1069" s="577"/>
    </row>
    <row r="1070" spans="1:6">
      <c r="A1070" s="577"/>
      <c r="B1070" s="577"/>
      <c r="C1070" s="577"/>
      <c r="D1070" s="618"/>
      <c r="E1070" s="618"/>
      <c r="F1070" s="577"/>
    </row>
    <row r="1071" spans="1:6">
      <c r="A1071" s="577"/>
      <c r="B1071" s="577"/>
      <c r="C1071" s="577"/>
      <c r="D1071" s="618"/>
      <c r="E1071" s="618"/>
      <c r="F1071" s="577"/>
    </row>
    <row r="1072" spans="1:6">
      <c r="A1072" s="577"/>
      <c r="B1072" s="577"/>
      <c r="C1072" s="577"/>
      <c r="D1072" s="618"/>
      <c r="E1072" s="618"/>
      <c r="F1072" s="577"/>
    </row>
    <row r="1073" spans="1:6">
      <c r="A1073" s="577"/>
      <c r="B1073" s="577"/>
      <c r="C1073" s="577"/>
      <c r="D1073" s="618"/>
      <c r="E1073" s="618"/>
      <c r="F1073" s="577"/>
    </row>
    <row r="1074" spans="1:6">
      <c r="A1074" s="577"/>
      <c r="B1074" s="577"/>
      <c r="C1074" s="577"/>
      <c r="D1074" s="618"/>
      <c r="E1074" s="618"/>
      <c r="F1074" s="577"/>
    </row>
    <row r="1075" spans="1:6">
      <c r="A1075" s="577"/>
      <c r="B1075" s="577"/>
      <c r="C1075" s="577"/>
      <c r="D1075" s="618"/>
      <c r="E1075" s="618"/>
      <c r="F1075" s="577"/>
    </row>
    <row r="1076" spans="1:6">
      <c r="A1076" s="577"/>
      <c r="B1076" s="577"/>
      <c r="C1076" s="577"/>
      <c r="D1076" s="618"/>
      <c r="E1076" s="618"/>
      <c r="F1076" s="577"/>
    </row>
    <row r="1077" spans="1:6">
      <c r="A1077" s="577"/>
      <c r="B1077" s="577"/>
      <c r="C1077" s="577"/>
      <c r="D1077" s="618"/>
      <c r="E1077" s="618"/>
      <c r="F1077" s="577"/>
    </row>
    <row r="1078" spans="1:6">
      <c r="A1078" s="577"/>
      <c r="B1078" s="577"/>
      <c r="C1078" s="577"/>
      <c r="D1078" s="618"/>
      <c r="E1078" s="618"/>
      <c r="F1078" s="577"/>
    </row>
    <row r="1079" spans="1:6">
      <c r="A1079" s="577"/>
      <c r="B1079" s="577"/>
      <c r="C1079" s="577"/>
      <c r="D1079" s="618"/>
      <c r="E1079" s="618"/>
      <c r="F1079" s="577"/>
    </row>
    <row r="1080" spans="1:6">
      <c r="A1080" s="577"/>
      <c r="B1080" s="577"/>
      <c r="C1080" s="577"/>
      <c r="D1080" s="618"/>
      <c r="E1080" s="618"/>
      <c r="F1080" s="577"/>
    </row>
    <row r="1081" spans="1:6">
      <c r="A1081" s="577"/>
      <c r="B1081" s="577"/>
      <c r="C1081" s="577"/>
      <c r="D1081" s="618"/>
      <c r="E1081" s="618"/>
      <c r="F1081" s="577"/>
    </row>
    <row r="1082" spans="1:6">
      <c r="A1082" s="577"/>
      <c r="B1082" s="577"/>
      <c r="C1082" s="577"/>
      <c r="D1082" s="618"/>
      <c r="E1082" s="618"/>
      <c r="F1082" s="577"/>
    </row>
    <row r="1083" spans="1:6">
      <c r="A1083" s="577"/>
      <c r="B1083" s="577"/>
      <c r="C1083" s="577"/>
      <c r="D1083" s="618"/>
      <c r="E1083" s="618"/>
      <c r="F1083" s="577"/>
    </row>
    <row r="1084" spans="1:6">
      <c r="A1084" s="577"/>
      <c r="B1084" s="577"/>
      <c r="C1084" s="577"/>
      <c r="D1084" s="618"/>
      <c r="E1084" s="618"/>
      <c r="F1084" s="577"/>
    </row>
    <row r="1085" spans="1:6">
      <c r="A1085" s="577"/>
      <c r="B1085" s="577"/>
      <c r="C1085" s="577"/>
      <c r="D1085" s="618"/>
      <c r="E1085" s="618"/>
      <c r="F1085" s="577"/>
    </row>
    <row r="1086" spans="1:6">
      <c r="A1086" s="577"/>
      <c r="B1086" s="577"/>
      <c r="C1086" s="577"/>
      <c r="D1086" s="618"/>
      <c r="E1086" s="618"/>
      <c r="F1086" s="577"/>
    </row>
    <row r="1087" spans="1:6">
      <c r="A1087" s="577"/>
      <c r="B1087" s="577"/>
      <c r="C1087" s="577"/>
      <c r="D1087" s="618"/>
      <c r="E1087" s="618"/>
      <c r="F1087" s="577"/>
    </row>
    <row r="1088" spans="1:6">
      <c r="A1088" s="577"/>
      <c r="B1088" s="577"/>
      <c r="C1088" s="577"/>
      <c r="D1088" s="618"/>
      <c r="E1088" s="618"/>
      <c r="F1088" s="577"/>
    </row>
    <row r="1089" spans="1:6">
      <c r="A1089" s="577"/>
      <c r="B1089" s="577"/>
      <c r="C1089" s="577"/>
      <c r="D1089" s="618"/>
      <c r="E1089" s="618"/>
      <c r="F1089" s="577"/>
    </row>
    <row r="1090" spans="1:6">
      <c r="A1090" s="577"/>
      <c r="B1090" s="577"/>
      <c r="C1090" s="577"/>
      <c r="D1090" s="618"/>
      <c r="E1090" s="618"/>
      <c r="F1090" s="577"/>
    </row>
    <row r="1091" spans="1:6">
      <c r="A1091" s="577"/>
      <c r="B1091" s="577"/>
      <c r="C1091" s="577"/>
      <c r="D1091" s="618"/>
      <c r="E1091" s="618"/>
      <c r="F1091" s="577"/>
    </row>
    <row r="1092" spans="1:6">
      <c r="A1092" s="577"/>
      <c r="B1092" s="577"/>
      <c r="C1092" s="577"/>
      <c r="D1092" s="618"/>
      <c r="E1092" s="618"/>
      <c r="F1092" s="577"/>
    </row>
    <row r="1093" spans="1:6">
      <c r="A1093" s="577"/>
      <c r="B1093" s="577"/>
      <c r="C1093" s="577"/>
      <c r="D1093" s="618"/>
      <c r="E1093" s="618"/>
      <c r="F1093" s="577"/>
    </row>
    <row r="1094" spans="1:6">
      <c r="A1094" s="577"/>
      <c r="B1094" s="577"/>
      <c r="C1094" s="577"/>
      <c r="D1094" s="618"/>
      <c r="E1094" s="618"/>
      <c r="F1094" s="577"/>
    </row>
    <row r="1095" spans="1:6">
      <c r="A1095" s="577"/>
      <c r="B1095" s="577"/>
      <c r="C1095" s="577"/>
      <c r="D1095" s="618"/>
      <c r="E1095" s="618"/>
      <c r="F1095" s="577"/>
    </row>
    <row r="1096" spans="1:6">
      <c r="A1096" s="577"/>
      <c r="B1096" s="577"/>
      <c r="C1096" s="577"/>
      <c r="D1096" s="618"/>
      <c r="E1096" s="618"/>
      <c r="F1096" s="577"/>
    </row>
    <row r="1097" spans="1:6">
      <c r="A1097" s="577"/>
      <c r="B1097" s="577"/>
      <c r="C1097" s="577"/>
      <c r="D1097" s="618"/>
      <c r="E1097" s="618"/>
      <c r="F1097" s="577"/>
    </row>
    <row r="1098" spans="1:6">
      <c r="A1098" s="577"/>
      <c r="B1098" s="577"/>
      <c r="C1098" s="577"/>
      <c r="D1098" s="618"/>
      <c r="E1098" s="618"/>
      <c r="F1098" s="577"/>
    </row>
    <row r="1099" spans="1:6">
      <c r="A1099" s="577"/>
      <c r="B1099" s="577"/>
      <c r="C1099" s="577"/>
      <c r="D1099" s="618"/>
      <c r="E1099" s="618"/>
      <c r="F1099" s="577"/>
    </row>
    <row r="1100" spans="1:6">
      <c r="A1100" s="577"/>
      <c r="B1100" s="577"/>
      <c r="C1100" s="577"/>
      <c r="D1100" s="618"/>
      <c r="E1100" s="618"/>
      <c r="F1100" s="577"/>
    </row>
    <row r="1101" spans="1:6">
      <c r="A1101" s="577"/>
      <c r="B1101" s="577"/>
      <c r="C1101" s="577"/>
      <c r="D1101" s="618"/>
      <c r="E1101" s="618"/>
      <c r="F1101" s="577"/>
    </row>
    <row r="1102" spans="1:6">
      <c r="A1102" s="577"/>
      <c r="B1102" s="577"/>
      <c r="C1102" s="577"/>
      <c r="D1102" s="618"/>
      <c r="E1102" s="618"/>
      <c r="F1102" s="577"/>
    </row>
    <row r="1103" spans="1:6">
      <c r="A1103" s="577"/>
      <c r="B1103" s="577"/>
      <c r="C1103" s="577"/>
      <c r="D1103" s="618"/>
      <c r="E1103" s="618"/>
      <c r="F1103" s="577"/>
    </row>
    <row r="1104" spans="1:6">
      <c r="A1104" s="577"/>
      <c r="B1104" s="577"/>
      <c r="C1104" s="577"/>
      <c r="D1104" s="618"/>
      <c r="E1104" s="618"/>
      <c r="F1104" s="577"/>
    </row>
    <row r="1105" spans="1:6">
      <c r="A1105" s="577"/>
      <c r="B1105" s="577"/>
      <c r="C1105" s="577"/>
      <c r="D1105" s="618"/>
      <c r="E1105" s="618"/>
      <c r="F1105" s="577"/>
    </row>
    <row r="1106" spans="1:6">
      <c r="A1106" s="577"/>
      <c r="B1106" s="577"/>
      <c r="C1106" s="577"/>
      <c r="D1106" s="618"/>
      <c r="E1106" s="618"/>
      <c r="F1106" s="577"/>
    </row>
    <row r="1107" spans="1:6">
      <c r="A1107" s="577"/>
      <c r="B1107" s="577"/>
      <c r="C1107" s="577"/>
      <c r="D1107" s="618"/>
      <c r="E1107" s="618"/>
      <c r="F1107" s="577"/>
    </row>
    <row r="1108" spans="1:6">
      <c r="A1108" s="577"/>
      <c r="B1108" s="577"/>
      <c r="C1108" s="577"/>
      <c r="D1108" s="618"/>
      <c r="E1108" s="618"/>
      <c r="F1108" s="577"/>
    </row>
    <row r="1109" spans="1:6">
      <c r="A1109" s="577"/>
      <c r="B1109" s="577"/>
      <c r="C1109" s="577"/>
      <c r="D1109" s="618"/>
      <c r="E1109" s="618"/>
      <c r="F1109" s="577"/>
    </row>
    <row r="1110" spans="1:6">
      <c r="A1110" s="577"/>
      <c r="B1110" s="577"/>
      <c r="C1110" s="577"/>
      <c r="D1110" s="618"/>
      <c r="E1110" s="618"/>
      <c r="F1110" s="577"/>
    </row>
    <row r="1111" spans="1:6">
      <c r="A1111" s="577"/>
      <c r="B1111" s="577"/>
      <c r="C1111" s="577"/>
      <c r="D1111" s="618"/>
      <c r="E1111" s="618"/>
      <c r="F1111" s="577"/>
    </row>
    <row r="1112" spans="1:6">
      <c r="A1112" s="577"/>
      <c r="B1112" s="577"/>
      <c r="C1112" s="577"/>
      <c r="D1112" s="618"/>
      <c r="E1112" s="618"/>
      <c r="F1112" s="577"/>
    </row>
    <row r="1113" spans="1:6">
      <c r="A1113" s="577"/>
      <c r="B1113" s="577"/>
      <c r="C1113" s="577"/>
      <c r="D1113" s="618"/>
      <c r="E1113" s="618"/>
      <c r="F1113" s="577"/>
    </row>
    <row r="1114" spans="1:6">
      <c r="A1114" s="577"/>
      <c r="B1114" s="577"/>
      <c r="C1114" s="577"/>
      <c r="D1114" s="618"/>
      <c r="E1114" s="618"/>
      <c r="F1114" s="577"/>
    </row>
    <row r="1115" spans="1:6">
      <c r="A1115" s="577"/>
      <c r="B1115" s="577"/>
      <c r="C1115" s="577"/>
      <c r="D1115" s="618"/>
      <c r="E1115" s="618"/>
      <c r="F1115" s="577"/>
    </row>
    <row r="1116" spans="1:6">
      <c r="A1116" s="577"/>
      <c r="B1116" s="577"/>
      <c r="C1116" s="577"/>
      <c r="D1116" s="618"/>
      <c r="E1116" s="618"/>
      <c r="F1116" s="577"/>
    </row>
    <row r="1117" spans="1:6">
      <c r="A1117" s="577"/>
      <c r="B1117" s="577"/>
      <c r="C1117" s="577"/>
      <c r="D1117" s="618"/>
      <c r="E1117" s="618"/>
      <c r="F1117" s="577"/>
    </row>
    <row r="1118" spans="1:6">
      <c r="A1118" s="577"/>
      <c r="B1118" s="577"/>
      <c r="C1118" s="577"/>
      <c r="D1118" s="618"/>
      <c r="E1118" s="618"/>
      <c r="F1118" s="577"/>
    </row>
    <row r="1119" spans="1:6">
      <c r="A1119" s="577"/>
      <c r="B1119" s="577"/>
      <c r="C1119" s="577"/>
      <c r="D1119" s="618"/>
      <c r="E1119" s="618"/>
      <c r="F1119" s="577"/>
    </row>
    <row r="1120" spans="1:6">
      <c r="A1120" s="577"/>
      <c r="B1120" s="577"/>
      <c r="C1120" s="577"/>
      <c r="D1120" s="618"/>
      <c r="E1120" s="618"/>
      <c r="F1120" s="577"/>
    </row>
    <row r="1121" spans="1:6">
      <c r="A1121" s="577"/>
      <c r="B1121" s="577"/>
      <c r="C1121" s="577"/>
      <c r="D1121" s="618"/>
      <c r="E1121" s="618"/>
      <c r="F1121" s="577"/>
    </row>
    <row r="1122" spans="1:6">
      <c r="A1122" s="577"/>
      <c r="B1122" s="577"/>
      <c r="C1122" s="577"/>
      <c r="D1122" s="618"/>
      <c r="E1122" s="618"/>
      <c r="F1122" s="577"/>
    </row>
    <row r="1123" spans="1:6">
      <c r="A1123" s="577"/>
      <c r="B1123" s="577"/>
      <c r="C1123" s="577"/>
      <c r="D1123" s="618"/>
      <c r="E1123" s="618"/>
      <c r="F1123" s="577"/>
    </row>
    <row r="1124" spans="1:6">
      <c r="A1124" s="577"/>
      <c r="B1124" s="577"/>
      <c r="C1124" s="577"/>
      <c r="D1124" s="618"/>
      <c r="E1124" s="618"/>
      <c r="F1124" s="577"/>
    </row>
    <row r="1125" spans="1:6">
      <c r="A1125" s="577"/>
      <c r="B1125" s="577"/>
      <c r="C1125" s="577"/>
      <c r="D1125" s="618"/>
      <c r="E1125" s="618"/>
      <c r="F1125" s="577"/>
    </row>
    <row r="1126" spans="1:6">
      <c r="A1126" s="577"/>
      <c r="B1126" s="577"/>
      <c r="C1126" s="577"/>
      <c r="D1126" s="618"/>
      <c r="E1126" s="618"/>
      <c r="F1126" s="577"/>
    </row>
    <row r="1127" spans="1:6">
      <c r="A1127" s="577"/>
      <c r="B1127" s="577"/>
      <c r="C1127" s="577"/>
      <c r="D1127" s="618"/>
      <c r="E1127" s="618"/>
      <c r="F1127" s="577"/>
    </row>
    <row r="1128" spans="1:6">
      <c r="A1128" s="577"/>
      <c r="B1128" s="577"/>
      <c r="C1128" s="577"/>
      <c r="D1128" s="618"/>
      <c r="E1128" s="618"/>
      <c r="F1128" s="577"/>
    </row>
    <row r="1129" spans="1:6">
      <c r="A1129" s="577"/>
      <c r="B1129" s="577"/>
      <c r="C1129" s="577"/>
      <c r="D1129" s="618"/>
      <c r="E1129" s="618"/>
      <c r="F1129" s="577"/>
    </row>
    <row r="1130" spans="1:6">
      <c r="A1130" s="577"/>
      <c r="B1130" s="577"/>
      <c r="C1130" s="577"/>
      <c r="D1130" s="618"/>
      <c r="E1130" s="618"/>
      <c r="F1130" s="577"/>
    </row>
    <row r="1131" spans="1:6">
      <c r="A1131" s="577"/>
      <c r="B1131" s="577"/>
      <c r="C1131" s="577"/>
      <c r="D1131" s="618"/>
      <c r="E1131" s="618"/>
      <c r="F1131" s="577"/>
    </row>
    <row r="1132" spans="1:6">
      <c r="A1132" s="577"/>
      <c r="B1132" s="577"/>
      <c r="C1132" s="577"/>
      <c r="D1132" s="618"/>
      <c r="E1132" s="618"/>
      <c r="F1132" s="577"/>
    </row>
    <row r="1133" spans="1:6">
      <c r="A1133" s="577"/>
      <c r="B1133" s="577"/>
      <c r="C1133" s="577"/>
      <c r="D1133" s="618"/>
      <c r="E1133" s="618"/>
      <c r="F1133" s="577"/>
    </row>
    <row r="1134" spans="1:6">
      <c r="A1134" s="577"/>
      <c r="B1134" s="577"/>
      <c r="C1134" s="577"/>
      <c r="D1134" s="618"/>
      <c r="E1134" s="618"/>
      <c r="F1134" s="577"/>
    </row>
    <row r="1135" spans="1:6">
      <c r="A1135" s="577"/>
      <c r="B1135" s="577"/>
      <c r="C1135" s="577"/>
      <c r="D1135" s="618"/>
      <c r="E1135" s="618"/>
      <c r="F1135" s="577"/>
    </row>
    <row r="1136" spans="1:6">
      <c r="A1136" s="577"/>
      <c r="B1136" s="577"/>
      <c r="C1136" s="577"/>
      <c r="D1136" s="618"/>
      <c r="E1136" s="618"/>
      <c r="F1136" s="577"/>
    </row>
    <row r="1137" spans="1:6">
      <c r="A1137" s="577"/>
      <c r="B1137" s="577"/>
      <c r="C1137" s="577"/>
      <c r="D1137" s="618"/>
      <c r="E1137" s="618"/>
      <c r="F1137" s="577"/>
    </row>
    <row r="1138" spans="1:6">
      <c r="A1138" s="577"/>
      <c r="B1138" s="577"/>
      <c r="C1138" s="577"/>
      <c r="D1138" s="618"/>
      <c r="E1138" s="618"/>
      <c r="F1138" s="577"/>
    </row>
    <row r="1139" spans="1:6">
      <c r="A1139" s="577"/>
      <c r="B1139" s="577"/>
      <c r="C1139" s="577"/>
      <c r="D1139" s="618"/>
      <c r="E1139" s="618"/>
      <c r="F1139" s="577"/>
    </row>
    <row r="1140" spans="1:6">
      <c r="A1140" s="577"/>
      <c r="B1140" s="577"/>
      <c r="C1140" s="577"/>
      <c r="D1140" s="618"/>
      <c r="E1140" s="618"/>
      <c r="F1140" s="577"/>
    </row>
    <row r="1141" spans="1:6">
      <c r="A1141" s="577"/>
      <c r="B1141" s="577"/>
      <c r="C1141" s="577"/>
      <c r="D1141" s="618"/>
      <c r="E1141" s="618"/>
      <c r="F1141" s="577"/>
    </row>
    <row r="1142" spans="1:6">
      <c r="A1142" s="577"/>
      <c r="B1142" s="577"/>
      <c r="C1142" s="577"/>
      <c r="D1142" s="618"/>
      <c r="E1142" s="618"/>
      <c r="F1142" s="577"/>
    </row>
    <row r="1143" spans="1:6">
      <c r="A1143" s="577"/>
      <c r="B1143" s="577"/>
      <c r="C1143" s="577"/>
      <c r="D1143" s="618"/>
      <c r="E1143" s="618"/>
      <c r="F1143" s="577"/>
    </row>
    <row r="1144" spans="1:6">
      <c r="A1144" s="577"/>
      <c r="B1144" s="577"/>
      <c r="C1144" s="577"/>
      <c r="D1144" s="618"/>
      <c r="E1144" s="618"/>
      <c r="F1144" s="577"/>
    </row>
    <row r="1145" spans="1:6">
      <c r="A1145" s="577"/>
      <c r="B1145" s="577"/>
      <c r="C1145" s="577"/>
      <c r="D1145" s="618"/>
      <c r="E1145" s="618"/>
      <c r="F1145" s="577"/>
    </row>
    <row r="1146" spans="1:6">
      <c r="A1146" s="577"/>
      <c r="B1146" s="577"/>
      <c r="C1146" s="577"/>
      <c r="D1146" s="618"/>
      <c r="E1146" s="618"/>
      <c r="F1146" s="577"/>
    </row>
    <row r="1147" spans="1:6">
      <c r="A1147" s="577"/>
      <c r="B1147" s="577"/>
      <c r="C1147" s="577"/>
      <c r="D1147" s="618"/>
      <c r="E1147" s="618"/>
      <c r="F1147" s="577"/>
    </row>
    <row r="1148" spans="1:6">
      <c r="A1148" s="577"/>
      <c r="B1148" s="577"/>
      <c r="C1148" s="577"/>
      <c r="D1148" s="618"/>
      <c r="E1148" s="618"/>
      <c r="F1148" s="577"/>
    </row>
    <row r="1149" spans="1:6">
      <c r="A1149" s="577"/>
      <c r="B1149" s="577"/>
      <c r="C1149" s="577"/>
      <c r="D1149" s="618"/>
      <c r="E1149" s="618"/>
      <c r="F1149" s="577"/>
    </row>
    <row r="1150" spans="1:6">
      <c r="A1150" s="577"/>
      <c r="B1150" s="577"/>
      <c r="C1150" s="577"/>
      <c r="D1150" s="618"/>
      <c r="E1150" s="618"/>
      <c r="F1150" s="577"/>
    </row>
    <row r="1151" spans="1:6">
      <c r="A1151" s="577"/>
      <c r="B1151" s="577"/>
      <c r="C1151" s="577"/>
      <c r="D1151" s="618"/>
      <c r="E1151" s="618"/>
      <c r="F1151" s="577"/>
    </row>
    <row r="1152" spans="1:6">
      <c r="A1152" s="577"/>
      <c r="B1152" s="577"/>
      <c r="C1152" s="577"/>
      <c r="D1152" s="618"/>
      <c r="E1152" s="618"/>
      <c r="F1152" s="577"/>
    </row>
    <row r="1153" spans="1:6">
      <c r="A1153" s="577"/>
      <c r="B1153" s="577"/>
      <c r="C1153" s="577"/>
      <c r="D1153" s="618"/>
      <c r="E1153" s="618"/>
      <c r="F1153" s="577"/>
    </row>
    <row r="1154" spans="1:6">
      <c r="A1154" s="577"/>
      <c r="B1154" s="577"/>
      <c r="C1154" s="577"/>
      <c r="D1154" s="618"/>
      <c r="E1154" s="618"/>
      <c r="F1154" s="577"/>
    </row>
    <row r="1155" spans="1:6">
      <c r="A1155" s="577"/>
      <c r="B1155" s="577"/>
      <c r="C1155" s="577"/>
      <c r="D1155" s="618"/>
      <c r="E1155" s="618"/>
      <c r="F1155" s="577"/>
    </row>
    <row r="1156" spans="1:6">
      <c r="A1156" s="577"/>
      <c r="B1156" s="577"/>
      <c r="C1156" s="577"/>
      <c r="D1156" s="618"/>
      <c r="E1156" s="618"/>
      <c r="F1156" s="577"/>
    </row>
    <row r="1157" spans="1:6">
      <c r="A1157" s="577"/>
      <c r="B1157" s="577"/>
      <c r="C1157" s="577"/>
      <c r="D1157" s="618"/>
      <c r="E1157" s="618"/>
      <c r="F1157" s="577"/>
    </row>
    <row r="1158" spans="1:6">
      <c r="A1158" s="577"/>
      <c r="B1158" s="577"/>
      <c r="C1158" s="577"/>
      <c r="D1158" s="618"/>
      <c r="E1158" s="618"/>
      <c r="F1158" s="577"/>
    </row>
    <row r="1159" spans="1:6">
      <c r="A1159" s="577"/>
      <c r="B1159" s="577"/>
      <c r="C1159" s="577"/>
      <c r="D1159" s="618"/>
      <c r="E1159" s="618"/>
      <c r="F1159" s="577"/>
    </row>
    <row r="1160" spans="1:6">
      <c r="A1160" s="577"/>
      <c r="B1160" s="577"/>
      <c r="C1160" s="577"/>
      <c r="D1160" s="618"/>
      <c r="E1160" s="618"/>
      <c r="F1160" s="577"/>
    </row>
    <row r="1161" spans="1:6">
      <c r="A1161" s="577"/>
      <c r="B1161" s="577"/>
      <c r="C1161" s="577"/>
      <c r="D1161" s="618"/>
      <c r="E1161" s="618"/>
      <c r="F1161" s="577"/>
    </row>
    <row r="1162" spans="1:6">
      <c r="A1162" s="577"/>
      <c r="B1162" s="577"/>
      <c r="C1162" s="577"/>
      <c r="D1162" s="618"/>
      <c r="E1162" s="618"/>
      <c r="F1162" s="577"/>
    </row>
    <row r="1163" spans="1:6">
      <c r="A1163" s="577"/>
      <c r="B1163" s="577"/>
      <c r="C1163" s="577"/>
      <c r="D1163" s="618"/>
      <c r="E1163" s="618"/>
      <c r="F1163" s="577"/>
    </row>
    <row r="1164" spans="1:6">
      <c r="A1164" s="577"/>
      <c r="B1164" s="577"/>
      <c r="C1164" s="577"/>
      <c r="D1164" s="618"/>
      <c r="E1164" s="618"/>
      <c r="F1164" s="577"/>
    </row>
    <row r="1165" spans="1:6">
      <c r="A1165" s="577"/>
      <c r="B1165" s="577"/>
      <c r="C1165" s="577"/>
      <c r="D1165" s="618"/>
      <c r="E1165" s="618"/>
      <c r="F1165" s="577"/>
    </row>
    <row r="1166" spans="1:6">
      <c r="A1166" s="577"/>
      <c r="B1166" s="577"/>
      <c r="C1166" s="577"/>
      <c r="D1166" s="618"/>
      <c r="E1166" s="618"/>
      <c r="F1166" s="577"/>
    </row>
    <row r="1167" spans="1:6">
      <c r="A1167" s="577"/>
      <c r="B1167" s="577"/>
      <c r="C1167" s="577"/>
      <c r="D1167" s="618"/>
      <c r="E1167" s="618"/>
      <c r="F1167" s="577"/>
    </row>
    <row r="1168" spans="1:6">
      <c r="A1168" s="577"/>
      <c r="B1168" s="577"/>
      <c r="C1168" s="577"/>
      <c r="D1168" s="618"/>
      <c r="E1168" s="618"/>
      <c r="F1168" s="577"/>
    </row>
    <row r="1169" spans="1:6">
      <c r="A1169" s="577"/>
      <c r="B1169" s="577"/>
      <c r="C1169" s="577"/>
      <c r="D1169" s="618"/>
      <c r="E1169" s="618"/>
      <c r="F1169" s="577"/>
    </row>
    <row r="1170" spans="1:6">
      <c r="A1170" s="577"/>
      <c r="B1170" s="577"/>
      <c r="C1170" s="577"/>
      <c r="D1170" s="618"/>
      <c r="E1170" s="618"/>
      <c r="F1170" s="577"/>
    </row>
    <row r="1171" spans="1:6">
      <c r="A1171" s="577"/>
      <c r="B1171" s="577"/>
      <c r="C1171" s="577"/>
      <c r="D1171" s="618"/>
      <c r="E1171" s="618"/>
      <c r="F1171" s="577"/>
    </row>
    <row r="1172" spans="1:6">
      <c r="A1172" s="577"/>
      <c r="B1172" s="577"/>
      <c r="C1172" s="577"/>
      <c r="D1172" s="618"/>
      <c r="E1172" s="618"/>
      <c r="F1172" s="577"/>
    </row>
    <row r="1173" spans="1:6">
      <c r="A1173" s="577"/>
      <c r="B1173" s="577"/>
      <c r="C1173" s="577"/>
      <c r="D1173" s="618"/>
      <c r="E1173" s="618"/>
      <c r="F1173" s="577"/>
    </row>
    <row r="1174" spans="1:6">
      <c r="A1174" s="577"/>
      <c r="B1174" s="577"/>
      <c r="C1174" s="577"/>
      <c r="D1174" s="618"/>
      <c r="E1174" s="618"/>
      <c r="F1174" s="577"/>
    </row>
    <row r="1175" spans="1:6">
      <c r="A1175" s="577"/>
      <c r="B1175" s="577"/>
      <c r="C1175" s="577"/>
      <c r="D1175" s="618"/>
      <c r="E1175" s="618"/>
      <c r="F1175" s="577"/>
    </row>
    <row r="1176" spans="1:6">
      <c r="A1176" s="577"/>
      <c r="B1176" s="577"/>
      <c r="C1176" s="577"/>
      <c r="D1176" s="618"/>
      <c r="E1176" s="618"/>
      <c r="F1176" s="577"/>
    </row>
    <row r="1177" spans="1:6">
      <c r="A1177" s="577"/>
      <c r="B1177" s="577"/>
      <c r="C1177" s="577"/>
      <c r="D1177" s="618"/>
      <c r="E1177" s="618"/>
      <c r="F1177" s="577"/>
    </row>
    <row r="1178" spans="1:6">
      <c r="A1178" s="577"/>
      <c r="B1178" s="577"/>
      <c r="C1178" s="577"/>
      <c r="D1178" s="618"/>
      <c r="E1178" s="618"/>
      <c r="F1178" s="577"/>
    </row>
    <row r="1179" spans="1:6">
      <c r="A1179" s="577"/>
      <c r="B1179" s="577"/>
      <c r="C1179" s="577"/>
      <c r="D1179" s="618"/>
      <c r="E1179" s="618"/>
      <c r="F1179" s="577"/>
    </row>
    <row r="1180" spans="1:6">
      <c r="A1180" s="577"/>
      <c r="B1180" s="577"/>
      <c r="C1180" s="577"/>
      <c r="D1180" s="618"/>
      <c r="E1180" s="618"/>
      <c r="F1180" s="577"/>
    </row>
    <row r="1181" spans="1:6">
      <c r="A1181" s="577"/>
      <c r="B1181" s="577"/>
      <c r="C1181" s="577"/>
      <c r="D1181" s="618"/>
      <c r="E1181" s="618"/>
      <c r="F1181" s="577"/>
    </row>
    <row r="1182" spans="1:6">
      <c r="A1182" s="577"/>
      <c r="B1182" s="577"/>
      <c r="C1182" s="577"/>
      <c r="D1182" s="618"/>
      <c r="E1182" s="618"/>
      <c r="F1182" s="577"/>
    </row>
    <row r="1183" spans="1:6">
      <c r="A1183" s="577"/>
      <c r="B1183" s="577"/>
      <c r="C1183" s="577"/>
      <c r="D1183" s="618"/>
      <c r="E1183" s="618"/>
      <c r="F1183" s="577"/>
    </row>
    <row r="1184" spans="1:6">
      <c r="A1184" s="577"/>
      <c r="B1184" s="577"/>
      <c r="C1184" s="577"/>
      <c r="D1184" s="618"/>
      <c r="E1184" s="618"/>
      <c r="F1184" s="577"/>
    </row>
    <row r="1185" spans="1:6">
      <c r="A1185" s="577"/>
      <c r="B1185" s="577"/>
      <c r="C1185" s="577"/>
      <c r="D1185" s="618"/>
      <c r="E1185" s="618"/>
      <c r="F1185" s="577"/>
    </row>
    <row r="1186" spans="1:6">
      <c r="A1186" s="577"/>
      <c r="B1186" s="577"/>
      <c r="C1186" s="577"/>
      <c r="D1186" s="618"/>
      <c r="E1186" s="618"/>
      <c r="F1186" s="577"/>
    </row>
    <row r="1187" spans="1:6">
      <c r="A1187" s="577"/>
      <c r="B1187" s="577"/>
      <c r="C1187" s="577"/>
      <c r="D1187" s="618"/>
      <c r="E1187" s="618"/>
      <c r="F1187" s="577"/>
    </row>
    <row r="1188" spans="1:6">
      <c r="A1188" s="577"/>
      <c r="B1188" s="577"/>
      <c r="C1188" s="577"/>
      <c r="D1188" s="618"/>
      <c r="E1188" s="618"/>
      <c r="F1188" s="577"/>
    </row>
    <row r="1189" spans="1:6">
      <c r="A1189" s="577"/>
      <c r="B1189" s="577"/>
      <c r="C1189" s="577"/>
      <c r="D1189" s="618"/>
      <c r="E1189" s="618"/>
      <c r="F1189" s="577"/>
    </row>
    <row r="1190" spans="1:6">
      <c r="A1190" s="577"/>
      <c r="B1190" s="577"/>
      <c r="C1190" s="577"/>
      <c r="D1190" s="618"/>
      <c r="E1190" s="618"/>
      <c r="F1190" s="577"/>
    </row>
    <row r="1191" spans="1:6">
      <c r="A1191" s="577"/>
      <c r="B1191" s="577"/>
      <c r="C1191" s="577"/>
      <c r="D1191" s="618"/>
      <c r="E1191" s="618"/>
      <c r="F1191" s="577"/>
    </row>
    <row r="1192" spans="1:6">
      <c r="A1192" s="577"/>
      <c r="B1192" s="577"/>
      <c r="C1192" s="577"/>
      <c r="D1192" s="618"/>
      <c r="E1192" s="618"/>
      <c r="F1192" s="577"/>
    </row>
    <row r="1193" spans="1:6">
      <c r="A1193" s="577"/>
      <c r="B1193" s="577"/>
      <c r="C1193" s="577"/>
      <c r="D1193" s="618"/>
      <c r="E1193" s="618"/>
      <c r="F1193" s="577"/>
    </row>
    <row r="1194" spans="1:6">
      <c r="A1194" s="577"/>
      <c r="B1194" s="577"/>
      <c r="C1194" s="577"/>
      <c r="D1194" s="618"/>
      <c r="E1194" s="618"/>
      <c r="F1194" s="577"/>
    </row>
    <row r="1195" spans="1:6">
      <c r="A1195" s="577"/>
      <c r="B1195" s="577"/>
      <c r="C1195" s="577"/>
      <c r="D1195" s="618"/>
      <c r="E1195" s="618"/>
      <c r="F1195" s="577"/>
    </row>
    <row r="1196" spans="1:6">
      <c r="A1196" s="577"/>
      <c r="B1196" s="577"/>
      <c r="C1196" s="577"/>
      <c r="D1196" s="618"/>
      <c r="E1196" s="618"/>
      <c r="F1196" s="577"/>
    </row>
    <row r="1197" spans="1:6">
      <c r="A1197" s="577"/>
      <c r="B1197" s="577"/>
      <c r="C1197" s="577"/>
      <c r="D1197" s="618"/>
      <c r="E1197" s="618"/>
      <c r="F1197" s="577"/>
    </row>
    <row r="1198" spans="1:6">
      <c r="A1198" s="577"/>
      <c r="B1198" s="577"/>
      <c r="C1198" s="577"/>
      <c r="D1198" s="618"/>
      <c r="E1198" s="618"/>
      <c r="F1198" s="577"/>
    </row>
    <row r="1199" spans="1:6">
      <c r="A1199" s="577"/>
      <c r="B1199" s="577"/>
      <c r="C1199" s="577"/>
      <c r="D1199" s="618"/>
      <c r="E1199" s="618"/>
      <c r="F1199" s="577"/>
    </row>
    <row r="1200" spans="1:6">
      <c r="A1200" s="577"/>
      <c r="B1200" s="577"/>
      <c r="C1200" s="577"/>
      <c r="D1200" s="618"/>
      <c r="E1200" s="618"/>
      <c r="F1200" s="577"/>
    </row>
    <row r="1201" spans="1:6">
      <c r="A1201" s="577"/>
      <c r="B1201" s="577"/>
      <c r="C1201" s="577"/>
      <c r="D1201" s="618"/>
      <c r="E1201" s="618"/>
      <c r="F1201" s="577"/>
    </row>
    <row r="1202" spans="1:6">
      <c r="A1202" s="577"/>
      <c r="B1202" s="577"/>
      <c r="C1202" s="577"/>
      <c r="D1202" s="618"/>
      <c r="E1202" s="618"/>
      <c r="F1202" s="577"/>
    </row>
    <row r="1203" spans="1:6">
      <c r="A1203" s="577"/>
      <c r="B1203" s="577"/>
      <c r="C1203" s="577"/>
      <c r="D1203" s="618"/>
      <c r="E1203" s="618"/>
      <c r="F1203" s="577"/>
    </row>
    <row r="1204" spans="1:6">
      <c r="A1204" s="577"/>
      <c r="B1204" s="577"/>
      <c r="C1204" s="577"/>
      <c r="D1204" s="618"/>
      <c r="E1204" s="618"/>
      <c r="F1204" s="577"/>
    </row>
    <row r="1205" spans="1:6">
      <c r="A1205" s="577"/>
      <c r="B1205" s="577"/>
      <c r="C1205" s="577"/>
      <c r="D1205" s="618"/>
      <c r="E1205" s="618"/>
      <c r="F1205" s="577"/>
    </row>
    <row r="1206" spans="1:6">
      <c r="A1206" s="577"/>
      <c r="B1206" s="577"/>
      <c r="C1206" s="577"/>
      <c r="D1206" s="618"/>
      <c r="E1206" s="618"/>
      <c r="F1206" s="577"/>
    </row>
    <row r="1207" spans="1:6">
      <c r="A1207" s="577"/>
      <c r="B1207" s="577"/>
      <c r="C1207" s="577"/>
      <c r="D1207" s="618"/>
      <c r="E1207" s="618"/>
      <c r="F1207" s="577"/>
    </row>
    <row r="1208" spans="1:6">
      <c r="A1208" s="577"/>
      <c r="B1208" s="577"/>
      <c r="C1208" s="577"/>
      <c r="D1208" s="618"/>
      <c r="E1208" s="618"/>
      <c r="F1208" s="577"/>
    </row>
    <row r="1209" spans="1:6">
      <c r="A1209" s="577"/>
      <c r="B1209" s="577"/>
      <c r="C1209" s="577"/>
      <c r="D1209" s="618"/>
      <c r="E1209" s="618"/>
      <c r="F1209" s="577"/>
    </row>
    <row r="1210" spans="1:6">
      <c r="A1210" s="577"/>
      <c r="B1210" s="577"/>
      <c r="C1210" s="577"/>
      <c r="D1210" s="618"/>
      <c r="E1210" s="618"/>
      <c r="F1210" s="577"/>
    </row>
    <row r="1211" spans="1:6">
      <c r="A1211" s="577"/>
      <c r="B1211" s="577"/>
      <c r="C1211" s="577"/>
      <c r="D1211" s="618"/>
      <c r="E1211" s="618"/>
      <c r="F1211" s="577"/>
    </row>
    <row r="1212" spans="1:6">
      <c r="A1212" s="577"/>
      <c r="B1212" s="577"/>
      <c r="C1212" s="577"/>
      <c r="D1212" s="618"/>
      <c r="E1212" s="618"/>
      <c r="F1212" s="577"/>
    </row>
    <row r="1213" spans="1:6">
      <c r="A1213" s="577"/>
      <c r="B1213" s="577"/>
      <c r="C1213" s="577"/>
      <c r="D1213" s="618"/>
      <c r="E1213" s="618"/>
      <c r="F1213" s="577"/>
    </row>
    <row r="1214" spans="1:6">
      <c r="A1214" s="577"/>
      <c r="B1214" s="577"/>
      <c r="C1214" s="577"/>
      <c r="D1214" s="618"/>
      <c r="E1214" s="618"/>
      <c r="F1214" s="577"/>
    </row>
    <row r="1215" spans="1:6">
      <c r="A1215" s="577"/>
      <c r="B1215" s="577"/>
      <c r="C1215" s="577"/>
      <c r="D1215" s="618"/>
      <c r="E1215" s="618"/>
      <c r="F1215" s="577"/>
    </row>
    <row r="1216" spans="1:6">
      <c r="A1216" s="577"/>
      <c r="B1216" s="577"/>
      <c r="C1216" s="577"/>
      <c r="D1216" s="618"/>
      <c r="E1216" s="618"/>
      <c r="F1216" s="577"/>
    </row>
    <row r="1217" spans="1:6">
      <c r="A1217" s="577"/>
      <c r="B1217" s="577"/>
      <c r="C1217" s="577"/>
      <c r="D1217" s="618"/>
      <c r="E1217" s="618"/>
      <c r="F1217" s="577"/>
    </row>
    <row r="1218" spans="1:6">
      <c r="A1218" s="577"/>
      <c r="B1218" s="577"/>
      <c r="C1218" s="577"/>
      <c r="D1218" s="618"/>
      <c r="E1218" s="618"/>
      <c r="F1218" s="577"/>
    </row>
    <row r="1219" spans="1:6">
      <c r="A1219" s="577"/>
      <c r="B1219" s="577"/>
      <c r="C1219" s="577"/>
      <c r="D1219" s="618"/>
      <c r="E1219" s="618"/>
      <c r="F1219" s="577"/>
    </row>
    <row r="1220" spans="1:6">
      <c r="A1220" s="577"/>
      <c r="B1220" s="577"/>
      <c r="C1220" s="577"/>
      <c r="D1220" s="618"/>
      <c r="E1220" s="618"/>
      <c r="F1220" s="577"/>
    </row>
    <row r="1221" spans="1:6">
      <c r="A1221" s="577"/>
      <c r="B1221" s="577"/>
      <c r="C1221" s="577"/>
      <c r="D1221" s="618"/>
      <c r="E1221" s="618"/>
      <c r="F1221" s="577"/>
    </row>
    <row r="1222" spans="1:6">
      <c r="A1222" s="577"/>
      <c r="B1222" s="577"/>
      <c r="C1222" s="577"/>
      <c r="D1222" s="618"/>
      <c r="E1222" s="618"/>
      <c r="F1222" s="577"/>
    </row>
    <row r="1223" spans="1:6">
      <c r="A1223" s="577"/>
      <c r="B1223" s="577"/>
      <c r="C1223" s="577"/>
      <c r="D1223" s="618"/>
      <c r="E1223" s="618"/>
      <c r="F1223" s="577"/>
    </row>
    <row r="1224" spans="1:6">
      <c r="A1224" s="577"/>
      <c r="B1224" s="577"/>
      <c r="C1224" s="577"/>
      <c r="D1224" s="618"/>
      <c r="E1224" s="618"/>
      <c r="F1224" s="577"/>
    </row>
    <row r="1225" spans="1:6">
      <c r="A1225" s="577"/>
      <c r="B1225" s="577"/>
      <c r="C1225" s="577"/>
      <c r="D1225" s="618"/>
      <c r="E1225" s="618"/>
      <c r="F1225" s="577"/>
    </row>
    <row r="1226" spans="1:6">
      <c r="A1226" s="577"/>
      <c r="B1226" s="577"/>
      <c r="C1226" s="577"/>
      <c r="D1226" s="618"/>
      <c r="E1226" s="618"/>
      <c r="F1226" s="577"/>
    </row>
    <row r="1227" spans="1:6">
      <c r="A1227" s="577"/>
      <c r="B1227" s="577"/>
      <c r="C1227" s="577"/>
      <c r="D1227" s="618"/>
      <c r="E1227" s="618"/>
      <c r="F1227" s="577"/>
    </row>
    <row r="1228" spans="1:6">
      <c r="A1228" s="577"/>
      <c r="B1228" s="577"/>
      <c r="C1228" s="577"/>
      <c r="D1228" s="618"/>
      <c r="E1228" s="618"/>
      <c r="F1228" s="577"/>
    </row>
    <row r="1229" spans="1:6">
      <c r="A1229" s="577"/>
      <c r="B1229" s="577"/>
      <c r="C1229" s="577"/>
      <c r="D1229" s="618"/>
      <c r="E1229" s="618"/>
      <c r="F1229" s="577"/>
    </row>
    <row r="1230" spans="1:6">
      <c r="A1230" s="577"/>
      <c r="B1230" s="577"/>
      <c r="C1230" s="577"/>
      <c r="D1230" s="618"/>
      <c r="E1230" s="618"/>
      <c r="F1230" s="577"/>
    </row>
    <row r="1231" spans="1:6">
      <c r="A1231" s="577"/>
      <c r="B1231" s="577"/>
      <c r="C1231" s="577"/>
      <c r="D1231" s="618"/>
      <c r="E1231" s="618"/>
      <c r="F1231" s="577"/>
    </row>
    <row r="1232" spans="1:6">
      <c r="A1232" s="577"/>
      <c r="B1232" s="577"/>
      <c r="C1232" s="577"/>
      <c r="D1232" s="618"/>
      <c r="E1232" s="618"/>
      <c r="F1232" s="577"/>
    </row>
    <row r="1233" spans="1:6">
      <c r="A1233" s="577"/>
      <c r="B1233" s="577"/>
      <c r="C1233" s="577"/>
      <c r="D1233" s="618"/>
      <c r="E1233" s="618"/>
      <c r="F1233" s="577"/>
    </row>
  </sheetData>
  <sheetProtection algorithmName="SHA-512" hashValue="Yrz9H5RW8JYMaS2q2GsvVFTJ7pqj5afnYFOsTuLSWA79wkc095luppilUzjVsIZYunfHEITKBPTiP0cPYzECVA==" saltValue="mmvr94Y81t3XO/P4X4sngw==" spinCount="100000" sheet="1" objects="1" scenarios="1" formatCells="0" formatColumns="0" formatRows="0"/>
  <mergeCells count="13">
    <mergeCell ref="A243:F243"/>
    <mergeCell ref="A403:F403"/>
    <mergeCell ref="A7:F7"/>
    <mergeCell ref="A8:F8"/>
    <mergeCell ref="A9:F9"/>
    <mergeCell ref="A10:F10"/>
    <mergeCell ref="A11:F11"/>
    <mergeCell ref="A6:F6"/>
    <mergeCell ref="A1:F1"/>
    <mergeCell ref="A2:F2"/>
    <mergeCell ref="A3:F3"/>
    <mergeCell ref="A4:F4"/>
    <mergeCell ref="A5:F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vt:i4>
      </vt:variant>
    </vt:vector>
  </HeadingPairs>
  <TitlesOfParts>
    <vt:vector size="19" baseType="lpstr">
      <vt:lpstr>Pokyny pro vyplnění</vt:lpstr>
      <vt:lpstr>Rekapitulace stavby</vt:lpstr>
      <vt:lpstr>01 -  I.Etapa - Rozšíření...</vt:lpstr>
      <vt:lpstr>02 - Příjezdová komunikac...</vt:lpstr>
      <vt:lpstr>03 - VRN</vt:lpstr>
      <vt:lpstr>VZT</vt:lpstr>
      <vt:lpstr>Technologie</vt:lpstr>
      <vt:lpstr>Osvětlení</vt:lpstr>
      <vt:lpstr>ÚT</vt:lpstr>
      <vt:lpstr>M+R</vt:lpstr>
      <vt:lpstr>'01 -  I.Etapa - Rozšíření...'!Názvy_tisku</vt:lpstr>
      <vt:lpstr>'02 - Příjezdová komunikac...'!Názvy_tisku</vt:lpstr>
      <vt:lpstr>'03 - VRN'!Názvy_tisku</vt:lpstr>
      <vt:lpstr>'Rekapitulace stavby'!Názvy_tisku</vt:lpstr>
      <vt:lpstr>'01 -  I.Etapa - Rozšíření...'!Oblast_tisku</vt:lpstr>
      <vt:lpstr>'02 - Příjezdová komunikac...'!Oblast_tisku</vt:lpstr>
      <vt:lpstr>'03 - VRN'!Oblast_tisku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Admin-PC\Admin</dc:creator>
  <cp:lastModifiedBy>Uhlířová Eva</cp:lastModifiedBy>
  <cp:lastPrinted>2025-08-20T10:57:28Z</cp:lastPrinted>
  <dcterms:created xsi:type="dcterms:W3CDTF">2025-08-09T10:34:10Z</dcterms:created>
  <dcterms:modified xsi:type="dcterms:W3CDTF">2025-08-20T11:15:21Z</dcterms:modified>
</cp:coreProperties>
</file>