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Ú\STAVBY\A 21 STAVBY LA 2021\A 21 005 Odstranění stavby vodojemu\01 - VÝBĚROVÉ ŘÍZENÍ\Výběrové řízení 2022 opakované\"/>
    </mc:Choice>
  </mc:AlternateContent>
  <bookViews>
    <workbookView xWindow="-105" yWindow="-105" windowWidth="23250" windowHeight="14010" firstSheet="1" activeTab="1"/>
  </bookViews>
  <sheets>
    <sheet name="Pokyny pro vyplnění" sheetId="11" state="hidden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Stavba!$H$43</definedName>
    <definedName name="CenaCelkem">Stavba!$G$30</definedName>
    <definedName name="CenaCelkemBezDPH">Stavba!#REF!</definedName>
    <definedName name="CenaCelkemVypocet" localSheetId="1">Stavba!$I$43</definedName>
    <definedName name="cisloobjektu">Stavba!$D$6</definedName>
    <definedName name="CisloRozpoctu">'[1]Krycí list'!$C$2</definedName>
    <definedName name="CisloStavby" localSheetId="1">Stavba!$D$5</definedName>
    <definedName name="cislostavby">'[1]Krycí list'!$A$7</definedName>
    <definedName name="CisloStavebnihoRozpoctu">Stavba!$D$7</definedName>
    <definedName name="dadresa">Stavba!$D$15:$G$15</definedName>
    <definedName name="DIČ" localSheetId="1">Stavba!$I$15</definedName>
    <definedName name="dmisto">Stavba!$E$16:$G$16</definedName>
    <definedName name="DPHSni">Stavba!$G$27</definedName>
    <definedName name="DPHZakl">Stavba!$G$29</definedName>
    <definedName name="dpsc" localSheetId="1">Stavba!$D$16</definedName>
    <definedName name="IČO" localSheetId="1">Stavba!$I$14</definedName>
    <definedName name="Mena">Stavba!$J$30</definedName>
    <definedName name="MistoStavby">Stavba!$D$7</definedName>
    <definedName name="nazevobjektu">Stavba!$E$6</definedName>
    <definedName name="NazevRozpoctu">'[1]Krycí list'!$D$2</definedName>
    <definedName name="NazevStavby" localSheetId="1">Stavba!$E$5</definedName>
    <definedName name="nazevstavby">'[1]Krycí list'!$C$7</definedName>
    <definedName name="NazevStavebnihoRozpoctu">Stavba!$E$7</definedName>
    <definedName name="_xlnm.Print_Titles" localSheetId="3">'01 01 Pol'!$1:$7</definedName>
    <definedName name="oadresa">Stavba!$D$9</definedName>
    <definedName name="Objednatel" localSheetId="1">Stavba!$D$8</definedName>
    <definedName name="Objekt" localSheetId="1">Stavba!$B$39</definedName>
    <definedName name="_xlnm.Print_Area" localSheetId="3">'01 01 Pol'!$A$1:$X$76</definedName>
    <definedName name="_xlnm.Print_Area" localSheetId="1">Stavba!$A$4:$J$63</definedName>
    <definedName name="odic" localSheetId="1">Stavba!$I$9</definedName>
    <definedName name="oico" localSheetId="1">Stavba!$I$8</definedName>
    <definedName name="omisto" localSheetId="1">Stavba!$E$10</definedName>
    <definedName name="onazev" localSheetId="1">Stavba!$D$9</definedName>
    <definedName name="opsc" localSheetId="1">Stavba!$D$10</definedName>
    <definedName name="padresa">Stavba!$D$12</definedName>
    <definedName name="pdic">Stavba!$I$12</definedName>
    <definedName name="pico">Stavba!$I$11</definedName>
    <definedName name="pmisto">Stavba!$E$13</definedName>
    <definedName name="PocetMJ">#REF!</definedName>
    <definedName name="PoptavkaID">Stavba!$A$4</definedName>
    <definedName name="pPSC">Stavba!$D$13</definedName>
    <definedName name="Projektant">Stavba!$D$11</definedName>
    <definedName name="SazbaDPH1" localSheetId="1">Stavba!$E$26</definedName>
    <definedName name="SazbaDPH1">'[1]Krycí list'!$C$30</definedName>
    <definedName name="SazbaDPH2" localSheetId="1">Stavba!$E$28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Stavba!$D$17</definedName>
    <definedName name="Z_B7E7C763_C459_487D_8ABA_5CFDDFBD5A84_.wvu.Cols" localSheetId="1" hidden="1">Stavba!$A:$A</definedName>
    <definedName name="Z_B7E7C763_C459_487D_8ABA_5CFDDFBD5A84_.wvu.PrintArea" localSheetId="1" hidden="1">Stavba!$B$4:$J$37</definedName>
    <definedName name="ZakladDPHSni">Stavba!$G$26</definedName>
    <definedName name="ZakladDPHSniVypocet" localSheetId="1">Stavba!$F$43</definedName>
    <definedName name="ZakladDPHZakl">Stavba!$G$28</definedName>
    <definedName name="ZakladDPHZaklVypocet" localSheetId="1">Stavba!$G$43</definedName>
    <definedName name="ZaObjednatele">Stavba!$G$35</definedName>
    <definedName name="Zaokrouhleni">Stavba!#REF!</definedName>
    <definedName name="ZaZhotovitele">Stavba!$D$35</definedName>
    <definedName name="Zhotovitel">Stavba!$D$14:$G$14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2" l="1"/>
  <c r="E66" i="12" l="1"/>
  <c r="E33" i="12"/>
  <c r="E32" i="12" s="1"/>
  <c r="E19" i="12"/>
  <c r="E20" i="12"/>
  <c r="E17" i="12"/>
  <c r="E16" i="12" s="1"/>
  <c r="E10" i="12"/>
  <c r="E9" i="12" s="1"/>
  <c r="E13" i="12" s="1"/>
  <c r="E14" i="12" s="1"/>
  <c r="E25" i="12" l="1"/>
  <c r="E37" i="12"/>
  <c r="E36" i="12"/>
  <c r="K36" i="12" s="1"/>
  <c r="E35" i="12"/>
  <c r="E34" i="12"/>
  <c r="G9" i="12"/>
  <c r="E22" i="12"/>
  <c r="K22" i="12" s="1"/>
  <c r="E11" i="12"/>
  <c r="I9" i="12"/>
  <c r="K9" i="12"/>
  <c r="O9" i="12"/>
  <c r="Q9" i="12"/>
  <c r="V9" i="12"/>
  <c r="G11" i="12"/>
  <c r="M11" i="12" s="1"/>
  <c r="I11" i="12"/>
  <c r="K11" i="12"/>
  <c r="O11" i="12"/>
  <c r="Q11" i="12"/>
  <c r="V11" i="12"/>
  <c r="G12" i="12"/>
  <c r="M12" i="12" s="1"/>
  <c r="I12" i="12"/>
  <c r="K12" i="12"/>
  <c r="O12" i="12"/>
  <c r="Q12" i="12"/>
  <c r="V12" i="12"/>
  <c r="G13" i="12"/>
  <c r="I13" i="12"/>
  <c r="K13" i="12"/>
  <c r="O13" i="12"/>
  <c r="Q13" i="12"/>
  <c r="V13" i="12"/>
  <c r="G14" i="12"/>
  <c r="M14" i="12" s="1"/>
  <c r="I14" i="12"/>
  <c r="K14" i="12"/>
  <c r="O14" i="12"/>
  <c r="Q14" i="12"/>
  <c r="V14" i="12"/>
  <c r="G15" i="12"/>
  <c r="M15" i="12" s="1"/>
  <c r="I15" i="12"/>
  <c r="K15" i="12"/>
  <c r="O15" i="12"/>
  <c r="Q15" i="12"/>
  <c r="V15" i="12"/>
  <c r="G16" i="12"/>
  <c r="M16" i="12" s="1"/>
  <c r="I16" i="12"/>
  <c r="K16" i="12"/>
  <c r="O16" i="12"/>
  <c r="Q16" i="12"/>
  <c r="V16" i="12"/>
  <c r="G18" i="12"/>
  <c r="M18" i="12" s="1"/>
  <c r="I18" i="12"/>
  <c r="K18" i="12"/>
  <c r="O18" i="12"/>
  <c r="Q18" i="12"/>
  <c r="V18" i="12"/>
  <c r="G19" i="12"/>
  <c r="M19" i="12" s="1"/>
  <c r="I19" i="12"/>
  <c r="K19" i="12"/>
  <c r="O19" i="12"/>
  <c r="Q19" i="12"/>
  <c r="V19" i="12"/>
  <c r="G21" i="12"/>
  <c r="M21" i="12" s="1"/>
  <c r="I21" i="12"/>
  <c r="K21" i="12"/>
  <c r="O21" i="12"/>
  <c r="Q21" i="12"/>
  <c r="V21" i="12"/>
  <c r="G23" i="12"/>
  <c r="M23" i="12" s="1"/>
  <c r="I23" i="12"/>
  <c r="K23" i="12"/>
  <c r="O23" i="12"/>
  <c r="Q23" i="12"/>
  <c r="V23" i="12"/>
  <c r="G29" i="12"/>
  <c r="M29" i="12" s="1"/>
  <c r="I29" i="12"/>
  <c r="K29" i="12"/>
  <c r="O29" i="12"/>
  <c r="Q29" i="12"/>
  <c r="V29" i="12"/>
  <c r="G30" i="12"/>
  <c r="I30" i="12"/>
  <c r="K30" i="12"/>
  <c r="O30" i="12"/>
  <c r="Q30" i="12"/>
  <c r="V30" i="12"/>
  <c r="G32" i="12"/>
  <c r="I32" i="12"/>
  <c r="K32" i="12"/>
  <c r="O32" i="12"/>
  <c r="Q32" i="12"/>
  <c r="V32" i="12"/>
  <c r="G34" i="12"/>
  <c r="M34" i="12" s="1"/>
  <c r="I34" i="12"/>
  <c r="K34" i="12"/>
  <c r="O34" i="12"/>
  <c r="Q34" i="12"/>
  <c r="V34" i="12"/>
  <c r="G35" i="12"/>
  <c r="M35" i="12" s="1"/>
  <c r="I35" i="12"/>
  <c r="K35" i="12"/>
  <c r="O35" i="12"/>
  <c r="Q35" i="12"/>
  <c r="V35" i="12"/>
  <c r="G37" i="12"/>
  <c r="M37" i="12" s="1"/>
  <c r="I37" i="12"/>
  <c r="K37" i="12"/>
  <c r="O37" i="12"/>
  <c r="Q37" i="12"/>
  <c r="V37" i="12"/>
  <c r="G39" i="12"/>
  <c r="G38" i="12" s="1"/>
  <c r="I53" i="1" s="1"/>
  <c r="I39" i="12"/>
  <c r="I38" i="12" s="1"/>
  <c r="K39" i="12"/>
  <c r="K38" i="12" s="1"/>
  <c r="O39" i="12"/>
  <c r="O38" i="12" s="1"/>
  <c r="Q39" i="12"/>
  <c r="Q38" i="12" s="1"/>
  <c r="V39" i="12"/>
  <c r="V38" i="12" s="1"/>
  <c r="G41" i="12"/>
  <c r="M41" i="12" s="1"/>
  <c r="I41" i="12"/>
  <c r="K41" i="12"/>
  <c r="O41" i="12"/>
  <c r="Q41" i="12"/>
  <c r="V41" i="12"/>
  <c r="G42" i="12"/>
  <c r="M42" i="12" s="1"/>
  <c r="I42" i="12"/>
  <c r="K42" i="12"/>
  <c r="O42" i="12"/>
  <c r="Q42" i="12"/>
  <c r="V42" i="12"/>
  <c r="G43" i="12"/>
  <c r="M43" i="12" s="1"/>
  <c r="I43" i="12"/>
  <c r="K43" i="12"/>
  <c r="O43" i="12"/>
  <c r="Q43" i="12"/>
  <c r="V43" i="12"/>
  <c r="G44" i="12"/>
  <c r="M44" i="12" s="1"/>
  <c r="I44" i="12"/>
  <c r="K44" i="12"/>
  <c r="O44" i="12"/>
  <c r="Q44" i="12"/>
  <c r="V44" i="12"/>
  <c r="G45" i="12"/>
  <c r="M45" i="12" s="1"/>
  <c r="I45" i="12"/>
  <c r="K45" i="12"/>
  <c r="O45" i="12"/>
  <c r="Q45" i="12"/>
  <c r="V45" i="12"/>
  <c r="G46" i="12"/>
  <c r="M46" i="12" s="1"/>
  <c r="I46" i="12"/>
  <c r="K46" i="12"/>
  <c r="O46" i="12"/>
  <c r="Q46" i="12"/>
  <c r="V46" i="12"/>
  <c r="G48" i="12"/>
  <c r="G47" i="12" s="1"/>
  <c r="I55" i="1" s="1"/>
  <c r="I48" i="12"/>
  <c r="I47" i="12" s="1"/>
  <c r="K48" i="12"/>
  <c r="K47" i="12" s="1"/>
  <c r="O48" i="12"/>
  <c r="O47" i="12" s="1"/>
  <c r="Q48" i="12"/>
  <c r="Q47" i="12" s="1"/>
  <c r="V48" i="12"/>
  <c r="V47" i="12" s="1"/>
  <c r="G50" i="12"/>
  <c r="M50" i="12" s="1"/>
  <c r="M49" i="12" s="1"/>
  <c r="I50" i="12"/>
  <c r="I49" i="12" s="1"/>
  <c r="K50" i="12"/>
  <c r="K49" i="12" s="1"/>
  <c r="O50" i="12"/>
  <c r="O49" i="12" s="1"/>
  <c r="Q50" i="12"/>
  <c r="Q49" i="12" s="1"/>
  <c r="V50" i="12"/>
  <c r="V49" i="12" s="1"/>
  <c r="G52" i="12"/>
  <c r="I52" i="12"/>
  <c r="K52" i="12"/>
  <c r="O52" i="12"/>
  <c r="Q52" i="12"/>
  <c r="V52" i="12"/>
  <c r="G53" i="12"/>
  <c r="M53" i="12" s="1"/>
  <c r="I53" i="12"/>
  <c r="K53" i="12"/>
  <c r="O53" i="12"/>
  <c r="Q53" i="12"/>
  <c r="V53" i="12"/>
  <c r="G54" i="12"/>
  <c r="M54" i="12" s="1"/>
  <c r="I54" i="12"/>
  <c r="K54" i="12"/>
  <c r="O54" i="12"/>
  <c r="Q54" i="12"/>
  <c r="V54" i="12"/>
  <c r="G55" i="12"/>
  <c r="I55" i="12"/>
  <c r="K55" i="12"/>
  <c r="O55" i="12"/>
  <c r="Q55" i="12"/>
  <c r="V55" i="12"/>
  <c r="G57" i="12"/>
  <c r="I57" i="12"/>
  <c r="K57" i="12"/>
  <c r="O57" i="12"/>
  <c r="Q57" i="12"/>
  <c r="V57" i="12"/>
  <c r="G58" i="12"/>
  <c r="M58" i="12" s="1"/>
  <c r="I58" i="12"/>
  <c r="K58" i="12"/>
  <c r="O58" i="12"/>
  <c r="Q58" i="12"/>
  <c r="V58" i="12"/>
  <c r="G59" i="12"/>
  <c r="I59" i="12"/>
  <c r="K59" i="12"/>
  <c r="O59" i="12"/>
  <c r="Q59" i="12"/>
  <c r="V59" i="12"/>
  <c r="G60" i="12"/>
  <c r="M60" i="12" s="1"/>
  <c r="K60" i="12"/>
  <c r="O60" i="12"/>
  <c r="Q60" i="12"/>
  <c r="V60" i="12"/>
  <c r="G61" i="12"/>
  <c r="M61" i="12" s="1"/>
  <c r="I61" i="12"/>
  <c r="K61" i="12"/>
  <c r="O61" i="12"/>
  <c r="Q61" i="12"/>
  <c r="V61" i="12"/>
  <c r="G62" i="12"/>
  <c r="M62" i="12" s="1"/>
  <c r="I62" i="12"/>
  <c r="K62" i="12"/>
  <c r="O62" i="12"/>
  <c r="Q62" i="12"/>
  <c r="V62" i="12"/>
  <c r="G63" i="12"/>
  <c r="M63" i="12" s="1"/>
  <c r="I63" i="12"/>
  <c r="K63" i="12"/>
  <c r="O63" i="12"/>
  <c r="Q63" i="12"/>
  <c r="V63" i="12"/>
  <c r="G64" i="12"/>
  <c r="M64" i="12" s="1"/>
  <c r="I64" i="12"/>
  <c r="K64" i="12"/>
  <c r="O64" i="12"/>
  <c r="Q64" i="12"/>
  <c r="V64" i="12"/>
  <c r="G66" i="12"/>
  <c r="M66" i="12" s="1"/>
  <c r="M65" i="12" s="1"/>
  <c r="I66" i="12"/>
  <c r="I65" i="12" s="1"/>
  <c r="K66" i="12"/>
  <c r="K65" i="12" s="1"/>
  <c r="O66" i="12"/>
  <c r="O65" i="12" s="1"/>
  <c r="Q66" i="12"/>
  <c r="Q65" i="12" s="1"/>
  <c r="V66" i="12"/>
  <c r="V65" i="12" s="1"/>
  <c r="G68" i="12"/>
  <c r="M68" i="12" s="1"/>
  <c r="M67" i="12" s="1"/>
  <c r="I68" i="12"/>
  <c r="I67" i="12" s="1"/>
  <c r="K68" i="12"/>
  <c r="K67" i="12" s="1"/>
  <c r="O68" i="12"/>
  <c r="O67" i="12" s="1"/>
  <c r="Q68" i="12"/>
  <c r="Q67" i="12" s="1"/>
  <c r="V68" i="12"/>
  <c r="V67" i="12" s="1"/>
  <c r="G70" i="12"/>
  <c r="M70" i="12" s="1"/>
  <c r="I70" i="12"/>
  <c r="I69" i="12" s="1"/>
  <c r="K70" i="12"/>
  <c r="O70" i="12"/>
  <c r="Q70" i="12"/>
  <c r="V70" i="12"/>
  <c r="G71" i="12"/>
  <c r="I71" i="12"/>
  <c r="K71" i="12"/>
  <c r="O71" i="12"/>
  <c r="Q71" i="12"/>
  <c r="V71" i="12"/>
  <c r="G73" i="12"/>
  <c r="M73" i="12" s="1"/>
  <c r="I73" i="12"/>
  <c r="K73" i="12"/>
  <c r="O73" i="12"/>
  <c r="Q73" i="12"/>
  <c r="V73" i="12"/>
  <c r="G74" i="12"/>
  <c r="M74" i="12" s="1"/>
  <c r="I74" i="12"/>
  <c r="K74" i="12"/>
  <c r="O74" i="12"/>
  <c r="Q74" i="12"/>
  <c r="V74" i="12"/>
  <c r="F43" i="1"/>
  <c r="G43" i="1"/>
  <c r="H43" i="1"/>
  <c r="I43" i="1"/>
  <c r="J41" i="1" s="1"/>
  <c r="J29" i="1"/>
  <c r="G39" i="1"/>
  <c r="F39" i="1"/>
  <c r="J26" i="1"/>
  <c r="J27" i="1"/>
  <c r="J28" i="1"/>
  <c r="E27" i="1"/>
  <c r="E29" i="1"/>
  <c r="E24" i="12" l="1"/>
  <c r="G25" i="12"/>
  <c r="G69" i="12"/>
  <c r="M9" i="12"/>
  <c r="V36" i="12"/>
  <c r="V22" i="12"/>
  <c r="Q72" i="12"/>
  <c r="I36" i="12"/>
  <c r="I31" i="12" s="1"/>
  <c r="G28" i="12"/>
  <c r="I51" i="1" s="1"/>
  <c r="K28" i="12"/>
  <c r="I22" i="12"/>
  <c r="G67" i="12"/>
  <c r="G65" i="12"/>
  <c r="I59" i="1" s="1"/>
  <c r="Q36" i="12"/>
  <c r="G36" i="12"/>
  <c r="M36" i="12" s="1"/>
  <c r="Q22" i="12"/>
  <c r="G22" i="12"/>
  <c r="M22" i="12" s="1"/>
  <c r="K72" i="12"/>
  <c r="Q69" i="12"/>
  <c r="O36" i="12"/>
  <c r="O31" i="12" s="1"/>
  <c r="O28" i="12"/>
  <c r="V28" i="12"/>
  <c r="O22" i="12"/>
  <c r="O51" i="12"/>
  <c r="O72" i="12"/>
  <c r="V72" i="12"/>
  <c r="I72" i="12"/>
  <c r="O69" i="12"/>
  <c r="V69" i="12"/>
  <c r="K69" i="12"/>
  <c r="M72" i="12"/>
  <c r="O56" i="12"/>
  <c r="Q56" i="12"/>
  <c r="M57" i="12"/>
  <c r="G56" i="12"/>
  <c r="I58" i="1" s="1"/>
  <c r="I51" i="12"/>
  <c r="G49" i="12"/>
  <c r="I56" i="1" s="1"/>
  <c r="Q40" i="12"/>
  <c r="G72" i="12"/>
  <c r="K51" i="12"/>
  <c r="Q51" i="12"/>
  <c r="M52" i="12"/>
  <c r="G51" i="12"/>
  <c r="I57" i="1" s="1"/>
  <c r="K56" i="12"/>
  <c r="V51" i="12"/>
  <c r="K40" i="12"/>
  <c r="M32" i="12"/>
  <c r="Q28" i="12"/>
  <c r="I28" i="12"/>
  <c r="V56" i="12"/>
  <c r="O40" i="12"/>
  <c r="G40" i="12"/>
  <c r="I54" i="1" s="1"/>
  <c r="V40" i="12"/>
  <c r="I40" i="12"/>
  <c r="K31" i="12"/>
  <c r="V31" i="12"/>
  <c r="Q31" i="12"/>
  <c r="M40" i="12"/>
  <c r="M71" i="12"/>
  <c r="M69" i="12" s="1"/>
  <c r="M59" i="12"/>
  <c r="M56" i="12" s="1"/>
  <c r="M55" i="12"/>
  <c r="M51" i="12" s="1"/>
  <c r="M39" i="12"/>
  <c r="M38" i="12" s="1"/>
  <c r="M30" i="12"/>
  <c r="M28" i="12" s="1"/>
  <c r="M13" i="12"/>
  <c r="M48" i="12"/>
  <c r="M47" i="12" s="1"/>
  <c r="J42" i="1"/>
  <c r="J40" i="1"/>
  <c r="J43" i="1" s="1"/>
  <c r="I60" i="1" l="1"/>
  <c r="I20" i="1"/>
  <c r="I62" i="1"/>
  <c r="I23" i="1"/>
  <c r="I61" i="1"/>
  <c r="I22" i="1"/>
  <c r="O24" i="12"/>
  <c r="O8" i="12" s="1"/>
  <c r="I24" i="12"/>
  <c r="I8" i="12" s="1"/>
  <c r="V24" i="12"/>
  <c r="V8" i="12" s="1"/>
  <c r="G24" i="12"/>
  <c r="M24" i="12" s="1"/>
  <c r="M8" i="12" s="1"/>
  <c r="Q24" i="12"/>
  <c r="Q8" i="12" s="1"/>
  <c r="K24" i="12"/>
  <c r="K8" i="12" s="1"/>
  <c r="I60" i="12"/>
  <c r="I56" i="12" s="1"/>
  <c r="G31" i="12"/>
  <c r="I52" i="1" s="1"/>
  <c r="M31" i="12"/>
  <c r="G8" i="12" l="1"/>
  <c r="I19" i="1" s="1"/>
  <c r="I24" i="1" s="1"/>
  <c r="G28" i="1" s="1"/>
  <c r="G29" i="1" s="1"/>
  <c r="G30" i="1" s="1"/>
  <c r="I50" i="1" l="1"/>
  <c r="I63" i="1" s="1"/>
  <c r="J62" i="1" s="1"/>
  <c r="J60" i="1" l="1"/>
  <c r="J54" i="1"/>
  <c r="J57" i="1"/>
  <c r="J55" i="1"/>
  <c r="J53" i="1"/>
  <c r="J61" i="1"/>
  <c r="J52" i="1"/>
  <c r="J51" i="1"/>
  <c r="J56" i="1"/>
  <c r="J58" i="1"/>
  <c r="J59" i="1"/>
  <c r="J50" i="1"/>
  <c r="J63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4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6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6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Jitka Melmerová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<sst xmlns="http://schemas.openxmlformats.org/spreadsheetml/2006/main" count="558" uniqueCount="238">
  <si>
    <t>%</t>
  </si>
  <si>
    <t>Cena celkem</t>
  </si>
  <si>
    <t>Za zhotovitele</t>
  </si>
  <si>
    <t>Položkový rozpočet stavby</t>
  </si>
  <si>
    <t>Název</t>
  </si>
  <si>
    <t xml:space="preserve">Položkový rozpočet </t>
  </si>
  <si>
    <t>S:</t>
  </si>
  <si>
    <t>O:</t>
  </si>
  <si>
    <t>R:</t>
  </si>
  <si>
    <t>dne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</si>
  <si>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</si>
  <si>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</si>
  <si>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</si>
  <si>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</si>
  <si>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</si>
  <si>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</si>
  <si>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</si>
  <si>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</si>
  <si>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</si>
  <si>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</si>
  <si>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</si>
  <si>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</si>
  <si>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</si>
  <si>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</si>
  <si>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</si>
  <si>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</si>
  <si>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</si>
  <si>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</si>
  <si>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</si>
  <si>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</si>
  <si>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</si>
  <si>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</si>
  <si>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</si>
  <si>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</si>
  <si>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</si>
  <si>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</si>
  <si>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</si>
  <si>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</si>
  <si>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</si>
  <si>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</si>
  <si>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Demolice stávajícího vodojemu - LÁZNĚ AURORA</t>
  </si>
  <si>
    <t>Demolice stávajícího vodojemu a terénní úpravy po demolici - LÁZNĚ AURORA</t>
  </si>
  <si>
    <t>Objekt:</t>
  </si>
  <si>
    <t>Rozpočet:</t>
  </si>
  <si>
    <t>Slatinné lázně Třeboň s.r.o.</t>
  </si>
  <si>
    <t>Lázeňská 1001</t>
  </si>
  <si>
    <t>Třeboň-Třeboň II</t>
  </si>
  <si>
    <t>37901</t>
  </si>
  <si>
    <t>25179896</t>
  </si>
  <si>
    <t>CZ25179896</t>
  </si>
  <si>
    <t>JK - STAVPROJEKT, s.r.o.</t>
  </si>
  <si>
    <t>Palackého 102/II</t>
  </si>
  <si>
    <t>Třeboň</t>
  </si>
  <si>
    <t>26112779</t>
  </si>
  <si>
    <t>CZ26112779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</si>
  <si>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</si>
  <si>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</si>
  <si>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</si>
  <si>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</si>
  <si>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</si>
  <si>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</si>
  <si>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</si>
  <si>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3</t>
  </si>
  <si>
    <t>Svislé a kompletní konstrukce</t>
  </si>
  <si>
    <t>5</t>
  </si>
  <si>
    <t>Komunikace</t>
  </si>
  <si>
    <t>61</t>
  </si>
  <si>
    <t>Úpravy povrchů vnitřní</t>
  </si>
  <si>
    <t>62</t>
  </si>
  <si>
    <t>Úpravy povrchů vnější</t>
  </si>
  <si>
    <t>909</t>
  </si>
  <si>
    <t>Ostatní práce</t>
  </si>
  <si>
    <t>91</t>
  </si>
  <si>
    <t>Doplňující práce na komunikaci</t>
  </si>
  <si>
    <t>94</t>
  </si>
  <si>
    <t>Lešení a stavební výtahy</t>
  </si>
  <si>
    <t>96</t>
  </si>
  <si>
    <t>Bourání konstrukcí</t>
  </si>
  <si>
    <t>99</t>
  </si>
  <si>
    <t>Staveništní přesun hmot</t>
  </si>
  <si>
    <t>784</t>
  </si>
  <si>
    <t>Malby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</si>
  <si>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</si>
  <si>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</si>
  <si>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</si>
  <si>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</si>
  <si>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</si>
  <si>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</si>
  <si>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</si>
  <si>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</si>
  <si>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</si>
  <si>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</si>
  <si>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</si>
  <si>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</si>
  <si>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</si>
  <si>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</si>
  <si>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</si>
  <si>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</si>
  <si>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</si>
  <si>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</si>
  <si>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</si>
  <si>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</si>
  <si>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</si>
  <si>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</si>
  <si>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</si>
  <si>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</si>
  <si>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</si>
  <si>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</si>
  <si>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</si>
  <si>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</si>
  <si>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</si>
  <si>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122201102R00</t>
  </si>
  <si>
    <t>Odkopávky nezapažené v hor. 3 do 1000 m3</t>
  </si>
  <si>
    <t>m3</t>
  </si>
  <si>
    <t>RTS 21/ II</t>
  </si>
  <si>
    <t>Práce</t>
  </si>
  <si>
    <t>POL1_</t>
  </si>
  <si>
    <t>122201109R00</t>
  </si>
  <si>
    <t>Příplatek za lepivost - odkopávky v hor. 3</t>
  </si>
  <si>
    <t>162301101R00</t>
  </si>
  <si>
    <t>Vodorovné přemístění výkopku z hor.1-4 do 500 m - ornice</t>
  </si>
  <si>
    <t>162701105R00</t>
  </si>
  <si>
    <t>Vodorovné přemístění výkopku z hor.1-4 do 10000 m</t>
  </si>
  <si>
    <t>162701109R00</t>
  </si>
  <si>
    <t>Příplatek k vod. přemístění hor.1-4 za další 1 km</t>
  </si>
  <si>
    <t>167101101R00</t>
  </si>
  <si>
    <t>Nakládání výkopku z hor.1-4 v množství do 100 m3 - ornice</t>
  </si>
  <si>
    <t>174101101R00</t>
  </si>
  <si>
    <t>Zásyp jam, rýh, šachet se zhutněním hutněno po vrstvách max. 200 mm, na 60MPa</t>
  </si>
  <si>
    <t>180402111R00</t>
  </si>
  <si>
    <t>Založení trávníku parkového výsevem v rovině</t>
  </si>
  <si>
    <t>m2</t>
  </si>
  <si>
    <t>181101102R00</t>
  </si>
  <si>
    <t>Úprava pláně v zářezech v hor. 1-4, se zhutněním</t>
  </si>
  <si>
    <t>181301101R00</t>
  </si>
  <si>
    <t>Rozprostření ornice, rovina, tl. do 10 cm do 500m2</t>
  </si>
  <si>
    <t>199000002R00</t>
  </si>
  <si>
    <t>Poplatek za skládku horniny 1- 4</t>
  </si>
  <si>
    <t>Indiv</t>
  </si>
  <si>
    <t>00572400R</t>
  </si>
  <si>
    <t>Směs travní parková I. běžná zátěž á 25 kg</t>
  </si>
  <si>
    <t>kg</t>
  </si>
  <si>
    <t>SPCM</t>
  </si>
  <si>
    <t>Specifikace</t>
  </si>
  <si>
    <t>POL3_</t>
  </si>
  <si>
    <t>596910</t>
  </si>
  <si>
    <t>Recyklát včetně dopravy</t>
  </si>
  <si>
    <t>t</t>
  </si>
  <si>
    <t>Vlastní</t>
  </si>
  <si>
    <t>310236241RT1</t>
  </si>
  <si>
    <t>Zazdívka otvorů pl. 0,09 m2 cihlami, tl. zdi 30 cm s použitím suché maltové směsi</t>
  </si>
  <si>
    <t>kus</t>
  </si>
  <si>
    <t>310238211RT1</t>
  </si>
  <si>
    <t>Zazdívka otvorů plochy do 1 m2 cihlami na MVC s použitím suché maltové směsi</t>
  </si>
  <si>
    <t>564751111R00</t>
  </si>
  <si>
    <t>Podklad z kameniva drceného vel.32-63 mm,tl. 15 cm</t>
  </si>
  <si>
    <t>564851111RT4</t>
  </si>
  <si>
    <t>Podklad ze štěrkodrti po zhutnění tloušťky 15 cm štěrkodrť frakce 0-63 mm</t>
  </si>
  <si>
    <t>568111111R00</t>
  </si>
  <si>
    <t>Zřízení vrstvy z geotextilie skl.do 1:5, š.do 3 m</t>
  </si>
  <si>
    <t>56420111</t>
  </si>
  <si>
    <t>Podklad ze štěrkopísku po zhutnění tloušťky 2 cm fr. 2-4mm</t>
  </si>
  <si>
    <t>67352003R</t>
  </si>
  <si>
    <t>612401391RT2</t>
  </si>
  <si>
    <t>Omítka malých ploch vnitřních stěn do 1 m2 vápennou štukovou omítkou</t>
  </si>
  <si>
    <t>620991121R00</t>
  </si>
  <si>
    <t>Zakrývání výplní vnějších otvorů z lešení</t>
  </si>
  <si>
    <t>622412213R00</t>
  </si>
  <si>
    <t>Nátěr stěn vnějších, slož.1-2, silikonový</t>
  </si>
  <si>
    <t>622421131RU2</t>
  </si>
  <si>
    <t>Omítka vnější stěn, MVC, hladká, složitost 1-2 ze suché soklové směsi, tl. 15 mm</t>
  </si>
  <si>
    <t>622421143R00</t>
  </si>
  <si>
    <t>Omítka vnější stěn, MVC, štuková, složitost 1-2</t>
  </si>
  <si>
    <t>622432112R00</t>
  </si>
  <si>
    <t>Omítka stěn marmolit střednězrnná vč. podkladního nátěru</t>
  </si>
  <si>
    <t>622904112R00</t>
  </si>
  <si>
    <t>Očištění fasád tlakovou vodou složitost 1 - 2</t>
  </si>
  <si>
    <t>90900</t>
  </si>
  <si>
    <t>Zabezpečení a zaslepení stávající kanalizace vodojemu</t>
  </si>
  <si>
    <t>kpl</t>
  </si>
  <si>
    <t>9165800</t>
  </si>
  <si>
    <t>Osazení dřevěného obrubníku na trny po 3m vč. dodávky dřevěné kalibrované a tlakově mořené kulatiny o průměru 12 cm</t>
  </si>
  <si>
    <t>m</t>
  </si>
  <si>
    <t>941941031R00</t>
  </si>
  <si>
    <t>Montáž lešení leh.řad.s podlahami,š.do 1 m, H 10 m</t>
  </si>
  <si>
    <t>POL1_1</t>
  </si>
  <si>
    <t>941941191R00</t>
  </si>
  <si>
    <t>Příplatek za každý měsíc použití lešení k pol.1031</t>
  </si>
  <si>
    <t>941941831R00</t>
  </si>
  <si>
    <t>Demontáž lešení leh.řad.s podlahami,š.1 m, H 10 m</t>
  </si>
  <si>
    <t>941955002R00</t>
  </si>
  <si>
    <t>Lešení lehké pomocné, výška podlahy do 1,9 m</t>
  </si>
  <si>
    <t>962052211R00</t>
  </si>
  <si>
    <t>Bourání zdiva železobetonového nadzákladového</t>
  </si>
  <si>
    <t>979086112R00</t>
  </si>
  <si>
    <t>Nakládání nebo překládání suti a vybouraných hmot</t>
  </si>
  <si>
    <t>981133712R00</t>
  </si>
  <si>
    <t>Demolice hal mechanizací, ŽB, konstrukce do 15 %</t>
  </si>
  <si>
    <t>764311831RT1</t>
  </si>
  <si>
    <t>Demontáž krytiny, tabule 2 x 1 m, do 25 m2, do 45° z Pz plechu</t>
  </si>
  <si>
    <t>979081111R00</t>
  </si>
  <si>
    <t>Odvoz suti a vybour. hmot na skládku do 1 km</t>
  </si>
  <si>
    <t>979081121R00</t>
  </si>
  <si>
    <t>Příplatek k odvozu za každý další 1 km</t>
  </si>
  <si>
    <t>979990108R00</t>
  </si>
  <si>
    <t>Poplatek za skládku suti - železobeton</t>
  </si>
  <si>
    <t>7675848</t>
  </si>
  <si>
    <t>Demontáž větracích mřížek</t>
  </si>
  <si>
    <t>998222012R00</t>
  </si>
  <si>
    <t>Přesun hmot, zpevněné plochy, kryt z kameniva</t>
  </si>
  <si>
    <t>784442001RT2</t>
  </si>
  <si>
    <t>Malba disperzní interiérová výška do 3,8 m, 1barevná, 2x nátěr, 1x penetrace</t>
  </si>
  <si>
    <t>POL1_7</t>
  </si>
  <si>
    <t>005211080R</t>
  </si>
  <si>
    <t xml:space="preserve">Bezpečnostní a hygienická opatření na staveništi </t>
  </si>
  <si>
    <t>Soubor</t>
  </si>
  <si>
    <t>VRN</t>
  </si>
  <si>
    <t>POL99_8</t>
  </si>
  <si>
    <t>005121 R</t>
  </si>
  <si>
    <t>Zařízení staveniště</t>
  </si>
  <si>
    <t>005111021R</t>
  </si>
  <si>
    <t xml:space="preserve">Vytyčení inženýrských sítí </t>
  </si>
  <si>
    <t>952900</t>
  </si>
  <si>
    <t xml:space="preserve">Úklid komunikace po dokončení i během prováděných prací </t>
  </si>
  <si>
    <t>soubor</t>
  </si>
  <si>
    <t>END</t>
  </si>
  <si>
    <t>Odstranění stavby vodojemu</t>
  </si>
  <si>
    <t>A 21 005</t>
  </si>
  <si>
    <t xml:space="preserve"> ((19,95+0,4)*(16,67+0,4)-(3,14*5,5*5.5))*0,6</t>
  </si>
  <si>
    <t>3,14*5,5*5,5*0,8</t>
  </si>
  <si>
    <t>75,988*1,85</t>
  </si>
  <si>
    <t xml:space="preserve"> (19,95+0,4)*(16,67+0,4)-(3,14*5,5*5,5)</t>
  </si>
  <si>
    <t xml:space="preserve"> (19,95+0,4)*(16,67+0,4)</t>
  </si>
  <si>
    <t>Geotextilie netkaná PET 250 g/m2+10% na přesahy</t>
  </si>
  <si>
    <t>119 00-1422.R00  </t>
  </si>
  <si>
    <t>Dočasné zajištění kabelů - v počtu 3 - 6 kabelů</t>
  </si>
  <si>
    <t>V</t>
  </si>
  <si>
    <t>Účastník vyplní takto označená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</si>
</sst>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theme="3" tint="0.39997558519241921"/>
      <name val="Arial CE"/>
      <family val="2"/>
      <charset val="238"/>
    </font>
    <font>
      <sz val="10"/>
      <color theme="3" tint="0.39997558519241921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sz val="11"/>
      <color theme="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0" fillId="0" borderId="6" xfId="0" applyNumberFormat="1" applyBorder="1" applyAlignment="1">
      <alignment vertical="center" wrapText="1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4" fontId="3" fillId="3" borderId="37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4" fontId="0" fillId="0" borderId="0" xfId="0" applyNumberFormat="1" applyAlignment="1">
      <alignment vertical="top"/>
    </xf>
    <xf numFmtId="4" fontId="16" fillId="0" borderId="0" xfId="0" applyNumberFormat="1" applyFont="1" applyAlignment="1">
      <alignment vertical="top" shrinkToFit="1"/>
    </xf>
    <xf numFmtId="4" fontId="5" fillId="3" borderId="0" xfId="0" applyNumberFormat="1" applyFont="1" applyFill="1" applyBorder="1" applyAlignment="1">
      <alignment vertical="top" shrinkToFit="1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4" fontId="5" fillId="3" borderId="18" xfId="0" applyNumberFormat="1" applyFont="1" applyFill="1" applyBorder="1" applyAlignment="1">
      <alignment vertical="top" shrinkToFit="1"/>
    </xf>
    <xf numFmtId="49" fontId="16" fillId="0" borderId="39" xfId="0" applyNumberFormat="1" applyFont="1" applyBorder="1" applyAlignment="1">
      <alignment vertical="top"/>
    </xf>
    <xf numFmtId="0" fontId="16" fillId="0" borderId="39" xfId="0" applyFont="1" applyBorder="1" applyAlignment="1">
      <alignment horizontal="center" vertical="top" shrinkToFit="1"/>
    </xf>
    <xf numFmtId="4" fontId="16" fillId="0" borderId="39" xfId="0" applyNumberFormat="1" applyFont="1" applyBorder="1" applyAlignment="1">
      <alignment vertical="top" shrinkToFit="1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17" fillId="0" borderId="39" xfId="0" applyNumberFormat="1" applyFont="1" applyBorder="1" applyAlignment="1">
      <alignment vertical="top"/>
    </xf>
    <xf numFmtId="49" fontId="17" fillId="0" borderId="39" xfId="0" applyNumberFormat="1" applyFont="1" applyBorder="1" applyAlignment="1">
      <alignment horizontal="left" vertical="top" wrapText="1"/>
    </xf>
    <xf numFmtId="0" fontId="17" fillId="0" borderId="39" xfId="0" applyFont="1" applyBorder="1" applyAlignment="1">
      <alignment horizontal="center" vertical="top" shrinkToFit="1"/>
    </xf>
    <xf numFmtId="4" fontId="17" fillId="0" borderId="39" xfId="0" applyNumberFormat="1" applyFont="1" applyBorder="1" applyAlignment="1">
      <alignment vertical="top" shrinkToFit="1"/>
    </xf>
    <xf numFmtId="4" fontId="17" fillId="0" borderId="0" xfId="0" applyNumberFormat="1" applyFont="1" applyAlignment="1">
      <alignment vertical="top" shrinkToFit="1"/>
    </xf>
    <xf numFmtId="0" fontId="17" fillId="0" borderId="0" xfId="0" applyFont="1"/>
    <xf numFmtId="0" fontId="18" fillId="0" borderId="0" xfId="0" applyFont="1"/>
    <xf numFmtId="0" fontId="17" fillId="0" borderId="39" xfId="0" applyNumberFormat="1" applyFont="1" applyBorder="1" applyAlignment="1">
      <alignment horizontal="left" vertical="top" wrapText="1"/>
    </xf>
    <xf numFmtId="0" fontId="0" fillId="0" borderId="0" xfId="0" applyNumberFormat="1"/>
    <xf numFmtId="0" fontId="0" fillId="0" borderId="0" xfId="0" applyNumberFormat="1" applyAlignment="1">
      <alignment vertical="top"/>
    </xf>
    <xf numFmtId="0" fontId="5" fillId="3" borderId="18" xfId="0" applyNumberFormat="1" applyFont="1" applyFill="1" applyBorder="1" applyAlignment="1">
      <alignment vertical="top" shrinkToFit="1"/>
    </xf>
    <xf numFmtId="0" fontId="16" fillId="0" borderId="39" xfId="0" applyNumberFormat="1" applyFont="1" applyBorder="1" applyAlignment="1">
      <alignment vertical="top" shrinkToFit="1"/>
    </xf>
    <xf numFmtId="2" fontId="16" fillId="0" borderId="39" xfId="0" applyNumberFormat="1" applyFont="1" applyBorder="1" applyAlignment="1">
      <alignment vertical="top" shrinkToFit="1"/>
    </xf>
    <xf numFmtId="49" fontId="16" fillId="0" borderId="0" xfId="0" applyNumberFormat="1" applyFont="1" applyBorder="1" applyAlignment="1">
      <alignment vertical="top"/>
    </xf>
    <xf numFmtId="49" fontId="17" fillId="0" borderId="0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shrinkToFit="1"/>
    </xf>
    <xf numFmtId="0" fontId="17" fillId="0" borderId="0" xfId="0" applyNumberFormat="1" applyFont="1" applyBorder="1" applyAlignment="1">
      <alignment horizontal="left" vertical="top" shrinkToFit="1"/>
    </xf>
    <xf numFmtId="4" fontId="16" fillId="0" borderId="0" xfId="0" applyNumberFormat="1" applyFont="1" applyBorder="1" applyAlignment="1">
      <alignment vertical="top" shrinkToFit="1"/>
    </xf>
    <xf numFmtId="49" fontId="16" fillId="0" borderId="37" xfId="0" applyNumberFormat="1" applyFont="1" applyBorder="1" applyAlignment="1">
      <alignment vertical="top"/>
    </xf>
    <xf numFmtId="49" fontId="17" fillId="0" borderId="37" xfId="0" applyNumberFormat="1" applyFont="1" applyBorder="1" applyAlignment="1">
      <alignment horizontal="left" vertical="top" wrapText="1"/>
    </xf>
    <xf numFmtId="0" fontId="16" fillId="0" borderId="37" xfId="0" applyFont="1" applyBorder="1" applyAlignment="1">
      <alignment horizontal="center" vertical="top" shrinkToFit="1"/>
    </xf>
    <xf numFmtId="0" fontId="17" fillId="0" borderId="37" xfId="0" applyNumberFormat="1" applyFont="1" applyBorder="1" applyAlignment="1">
      <alignment horizontal="left" vertical="top" shrinkToFit="1"/>
    </xf>
    <xf numFmtId="4" fontId="16" fillId="0" borderId="37" xfId="0" applyNumberFormat="1" applyFont="1" applyBorder="1" applyAlignment="1">
      <alignment vertical="top" shrinkToFit="1"/>
    </xf>
    <xf numFmtId="4" fontId="16" fillId="0" borderId="34" xfId="0" applyNumberFormat="1" applyFont="1" applyBorder="1" applyAlignment="1">
      <alignment vertical="top" shrinkToFit="1"/>
    </xf>
    <xf numFmtId="0" fontId="16" fillId="0" borderId="0" xfId="0" applyFont="1" applyBorder="1"/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4" fontId="0" fillId="0" borderId="32" xfId="0" applyNumberFormat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16" fillId="5" borderId="39" xfId="0" applyNumberFormat="1" applyFont="1" applyFill="1" applyBorder="1" applyAlignment="1">
      <alignment vertical="top" shrinkToFit="1"/>
    </xf>
    <xf numFmtId="49" fontId="20" fillId="0" borderId="37" xfId="0" applyNumberFormat="1" applyFont="1" applyBorder="1" applyAlignment="1">
      <alignment horizontal="left" vertical="top" wrapText="1"/>
    </xf>
    <xf numFmtId="0" fontId="20" fillId="0" borderId="37" xfId="0" applyFont="1" applyBorder="1" applyAlignment="1">
      <alignment horizontal="center" vertical="top" shrinkToFit="1"/>
    </xf>
    <xf numFmtId="0" fontId="20" fillId="0" borderId="37" xfId="0" applyNumberFormat="1" applyFont="1" applyBorder="1" applyAlignment="1">
      <alignment horizontal="left" vertical="top" shrinkToFit="1"/>
    </xf>
    <xf numFmtId="4" fontId="20" fillId="5" borderId="37" xfId="0" applyNumberFormat="1" applyFont="1" applyFill="1" applyBorder="1" applyAlignment="1">
      <alignment vertical="top" shrinkToFit="1"/>
    </xf>
    <xf numFmtId="0" fontId="20" fillId="0" borderId="39" xfId="0" applyNumberFormat="1" applyFont="1" applyBorder="1" applyAlignment="1">
      <alignment vertical="top" shrinkToFit="1"/>
    </xf>
    <xf numFmtId="4" fontId="21" fillId="0" borderId="15" xfId="0" applyNumberFormat="1" applyFont="1" applyBorder="1" applyAlignment="1">
      <alignment horizontal="right" vertical="center" indent="1"/>
    </xf>
    <xf numFmtId="4" fontId="21" fillId="0" borderId="16" xfId="0" applyNumberFormat="1" applyFont="1" applyBorder="1" applyAlignment="1">
      <alignment horizontal="right" vertical="center" indent="1"/>
    </xf>
    <xf numFmtId="0" fontId="8" fillId="5" borderId="18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6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0" fillId="5" borderId="2" xfId="0" applyFill="1" applyBorder="1"/>
    <xf numFmtId="0" fontId="8" fillId="0" borderId="0" xfId="0" applyFont="1" applyBorder="1" applyAlignment="1">
      <alignment vertical="top"/>
    </xf>
    <xf numFmtId="14" fontId="8" fillId="0" borderId="0" xfId="0" applyNumberFormat="1" applyFont="1" applyBorder="1" applyAlignment="1">
      <alignment horizontal="center" vertical="top"/>
    </xf>
    <xf numFmtId="0" fontId="0" fillId="0" borderId="0" xfId="0" applyBorder="1"/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5" borderId="6" xfId="0" applyFont="1" applyFill="1" applyBorder="1" applyAlignment="1">
      <alignment vertical="top" wrapText="1"/>
    </xf>
    <xf numFmtId="0" fontId="8" fillId="5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37" xfId="0" applyFill="1" applyBorder="1" applyAlignment="1">
      <alignment wrapText="1"/>
    </xf>
    <xf numFmtId="0" fontId="0" fillId="0" borderId="18" xfId="0" applyBorder="1" applyAlignment="1">
      <alignment vertical="center"/>
    </xf>
    <xf numFmtId="49" fontId="0" fillId="3" borderId="18" xfId="0" applyNumberFormat="1" applyFill="1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0" fillId="4" borderId="36" xfId="0" applyFill="1" applyBorder="1" applyAlignment="1">
      <alignment wrapText="1"/>
    </xf>
    <xf numFmtId="4" fontId="16" fillId="0" borderId="36" xfId="0" applyNumberFormat="1" applyFont="1" applyBorder="1" applyAlignment="1">
      <alignment vertical="top" shrinkToFit="1"/>
    </xf>
    <xf numFmtId="0" fontId="4" fillId="0" borderId="2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" fillId="0" borderId="42" xfId="0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3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3" borderId="43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top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NumberFormat="1" applyBorder="1" applyAlignment="1">
      <alignment vertical="top"/>
    </xf>
    <xf numFmtId="4" fontId="0" fillId="0" borderId="0" xfId="0" applyNumberFormat="1" applyBorder="1" applyAlignment="1">
      <alignment vertical="top"/>
    </xf>
    <xf numFmtId="4" fontId="0" fillId="0" borderId="2" xfId="0" applyNumberFormat="1" applyBorder="1" applyAlignment="1">
      <alignment vertical="top"/>
    </xf>
    <xf numFmtId="0" fontId="5" fillId="3" borderId="17" xfId="0" applyFont="1" applyFill="1" applyBorder="1" applyAlignment="1">
      <alignment vertical="top"/>
    </xf>
    <xf numFmtId="4" fontId="5" fillId="3" borderId="19" xfId="0" applyNumberFormat="1" applyFont="1" applyFill="1" applyBorder="1" applyAlignment="1">
      <alignment vertical="top" shrinkToFit="1"/>
    </xf>
    <xf numFmtId="0" fontId="16" fillId="0" borderId="45" xfId="0" applyFont="1" applyBorder="1" applyAlignment="1">
      <alignment vertical="top"/>
    </xf>
    <xf numFmtId="4" fontId="16" fillId="0" borderId="46" xfId="0" applyNumberFormat="1" applyFont="1" applyBorder="1" applyAlignment="1">
      <alignment vertical="top" shrinkToFit="1"/>
    </xf>
    <xf numFmtId="0" fontId="17" fillId="0" borderId="45" xfId="0" applyFont="1" applyBorder="1" applyAlignment="1">
      <alignment vertical="top"/>
    </xf>
    <xf numFmtId="4" fontId="17" fillId="0" borderId="46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" fontId="20" fillId="0" borderId="44" xfId="0" applyNumberFormat="1" applyFont="1" applyBorder="1" applyAlignment="1">
      <alignment vertical="top" shrinkToFit="1"/>
    </xf>
    <xf numFmtId="0" fontId="16" fillId="0" borderId="1" xfId="0" applyFont="1" applyBorder="1" applyAlignment="1">
      <alignment vertical="top"/>
    </xf>
    <xf numFmtId="4" fontId="16" fillId="0" borderId="2" xfId="0" applyNumberFormat="1" applyFont="1" applyBorder="1" applyAlignment="1">
      <alignment vertical="top" shrinkToFit="1"/>
    </xf>
    <xf numFmtId="4" fontId="19" fillId="3" borderId="19" xfId="0" applyNumberFormat="1" applyFont="1" applyFill="1" applyBorder="1" applyAlignment="1">
      <alignment vertical="top" shrinkToFit="1"/>
    </xf>
    <xf numFmtId="0" fontId="16" fillId="0" borderId="47" xfId="0" applyFont="1" applyBorder="1" applyAlignment="1">
      <alignment vertical="top"/>
    </xf>
    <xf numFmtId="49" fontId="16" fillId="0" borderId="48" xfId="0" applyNumberFormat="1" applyFont="1" applyBorder="1" applyAlignment="1">
      <alignment vertical="top"/>
    </xf>
    <xf numFmtId="49" fontId="16" fillId="0" borderId="48" xfId="0" applyNumberFormat="1" applyFont="1" applyBorder="1" applyAlignment="1">
      <alignment horizontal="left" vertical="top" wrapText="1"/>
    </xf>
    <xf numFmtId="0" fontId="16" fillId="0" borderId="48" xfId="0" applyFont="1" applyBorder="1" applyAlignment="1">
      <alignment horizontal="center" vertical="top" shrinkToFit="1"/>
    </xf>
    <xf numFmtId="0" fontId="16" fillId="0" borderId="48" xfId="0" applyNumberFormat="1" applyFont="1" applyBorder="1" applyAlignment="1">
      <alignment vertical="top" shrinkToFit="1"/>
    </xf>
    <xf numFmtId="4" fontId="16" fillId="5" borderId="48" xfId="0" applyNumberFormat="1" applyFont="1" applyFill="1" applyBorder="1" applyAlignment="1">
      <alignment vertical="top" shrinkToFit="1"/>
    </xf>
    <xf numFmtId="4" fontId="16" fillId="0" borderId="49" xfId="0" applyNumberFormat="1" applyFont="1" applyBorder="1" applyAlignment="1">
      <alignment vertical="top" shrinkToFit="1"/>
    </xf>
    <xf numFmtId="0" fontId="0" fillId="0" borderId="17" xfId="0" applyBorder="1"/>
    <xf numFmtId="49" fontId="0" fillId="0" borderId="18" xfId="0" applyNumberFormat="1" applyBorder="1"/>
    <xf numFmtId="0" fontId="0" fillId="0" borderId="18" xfId="0" applyBorder="1" applyAlignment="1">
      <alignment horizontal="right"/>
    </xf>
    <xf numFmtId="0" fontId="0" fillId="6" borderId="18" xfId="0" applyFill="1" applyBorder="1" applyAlignment="1">
      <alignment horizontal="center"/>
    </xf>
    <xf numFmtId="0" fontId="0" fillId="5" borderId="27" xfId="0" applyNumberFormat="1" applyFill="1" applyBorder="1"/>
    <xf numFmtId="0" fontId="0" fillId="5" borderId="38" xfId="0" applyFill="1" applyBorder="1"/>
    <xf numFmtId="0" fontId="8" fillId="4" borderId="50" xfId="0" applyFont="1" applyFill="1" applyBorder="1" applyAlignment="1">
      <alignment horizontal="center" vertical="center"/>
    </xf>
    <xf numFmtId="49" fontId="8" fillId="4" borderId="51" xfId="0" applyNumberFormat="1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8" fillId="4" borderId="51" xfId="0" applyNumberFormat="1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19" t="s">
        <v>36</v>
      </c>
    </row>
    <row r="2" spans="1:7" ht="57.75" customHeight="1" x14ac:dyDescent="0.2">
      <c r="A2" s="166" t="s">
        <v>37</v>
      </c>
      <c r="B2" s="166"/>
      <c r="C2" s="166"/>
      <c r="D2" s="166"/>
      <c r="E2" s="166"/>
      <c r="F2" s="166"/>
      <c r="G2" s="16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2:O66"/>
  <sheetViews>
    <sheetView showGridLines="0" tabSelected="1" topLeftCell="B1" zoomScaleNormal="100" zoomScaleSheetLayoutView="75" workbookViewId="0">
      <selection activeCell="B2" sqref="B2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45" customWidth="1"/>
    <col min="4" max="4" width="13" style="45" customWidth="1"/>
    <col min="5" max="5" width="9.7109375" style="45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2" spans="1:15" x14ac:dyDescent="0.2">
      <c r="B2" t="s">
        <v>237</v>
      </c>
      <c r="E2" s="240"/>
    </row>
    <row r="3" spans="1:15" ht="13.5" thickBot="1" x14ac:dyDescent="0.25"/>
    <row r="4" spans="1:15" ht="33.75" customHeight="1" x14ac:dyDescent="0.2">
      <c r="A4" s="41" t="s">
        <v>34</v>
      </c>
      <c r="B4" s="167" t="s">
        <v>3</v>
      </c>
      <c r="C4" s="168"/>
      <c r="D4" s="168"/>
      <c r="E4" s="168"/>
      <c r="F4" s="168"/>
      <c r="G4" s="168"/>
      <c r="H4" s="168"/>
      <c r="I4" s="168"/>
      <c r="J4" s="169"/>
    </row>
    <row r="5" spans="1:15" ht="36" customHeight="1" x14ac:dyDescent="0.2">
      <c r="A5" s="2"/>
      <c r="B5" s="67" t="s">
        <v>21</v>
      </c>
      <c r="C5" s="68"/>
      <c r="D5" s="69" t="s">
        <v>227</v>
      </c>
      <c r="E5" s="175" t="s">
        <v>226</v>
      </c>
      <c r="F5" s="176"/>
      <c r="G5" s="176"/>
      <c r="H5" s="176"/>
      <c r="I5" s="176"/>
      <c r="J5" s="177"/>
      <c r="O5" s="1"/>
    </row>
    <row r="6" spans="1:15" ht="27" customHeight="1" x14ac:dyDescent="0.2">
      <c r="A6" s="2"/>
      <c r="B6" s="70" t="s">
        <v>42</v>
      </c>
      <c r="C6" s="68"/>
      <c r="D6" s="71" t="s">
        <v>39</v>
      </c>
      <c r="E6" s="178" t="s">
        <v>226</v>
      </c>
      <c r="F6" s="179"/>
      <c r="G6" s="179"/>
      <c r="H6" s="179"/>
      <c r="I6" s="179"/>
      <c r="J6" s="180"/>
    </row>
    <row r="7" spans="1:15" ht="23.25" customHeight="1" x14ac:dyDescent="0.2">
      <c r="A7" s="64">
        <v>4987</v>
      </c>
      <c r="B7" s="72" t="s">
        <v>43</v>
      </c>
      <c r="C7" s="73"/>
      <c r="D7" s="74" t="s">
        <v>39</v>
      </c>
      <c r="E7" s="186"/>
      <c r="F7" s="187"/>
      <c r="G7" s="187"/>
      <c r="H7" s="187"/>
      <c r="I7" s="187"/>
      <c r="J7" s="188"/>
    </row>
    <row r="8" spans="1:15" ht="24" customHeight="1" x14ac:dyDescent="0.2">
      <c r="A8" s="2"/>
      <c r="B8" s="26" t="s">
        <v>20</v>
      </c>
      <c r="D8" s="189" t="s">
        <v>44</v>
      </c>
      <c r="E8" s="190"/>
      <c r="F8" s="190"/>
      <c r="G8" s="190"/>
      <c r="H8" s="16" t="s">
        <v>38</v>
      </c>
      <c r="I8" s="75" t="s">
        <v>48</v>
      </c>
      <c r="J8" s="8"/>
    </row>
    <row r="9" spans="1:15" ht="15.75" customHeight="1" x14ac:dyDescent="0.2">
      <c r="A9" s="2"/>
      <c r="B9" s="23"/>
      <c r="C9" s="47"/>
      <c r="D9" s="191" t="s">
        <v>45</v>
      </c>
      <c r="E9" s="192"/>
      <c r="F9" s="192"/>
      <c r="G9" s="192"/>
      <c r="H9" s="16" t="s">
        <v>32</v>
      </c>
      <c r="I9" s="75" t="s">
        <v>49</v>
      </c>
      <c r="J9" s="8"/>
    </row>
    <row r="10" spans="1:15" ht="15.75" customHeight="1" x14ac:dyDescent="0.2">
      <c r="A10" s="2"/>
      <c r="B10" s="24"/>
      <c r="C10" s="48"/>
      <c r="D10" s="65" t="s">
        <v>47</v>
      </c>
      <c r="E10" s="193" t="s">
        <v>46</v>
      </c>
      <c r="F10" s="194"/>
      <c r="G10" s="194"/>
      <c r="H10" s="21"/>
      <c r="I10" s="20"/>
      <c r="J10" s="29"/>
    </row>
    <row r="11" spans="1:15" ht="24" hidden="1" customHeight="1" x14ac:dyDescent="0.2">
      <c r="A11" s="2"/>
      <c r="B11" s="26" t="s">
        <v>18</v>
      </c>
      <c r="D11" s="66" t="s">
        <v>50</v>
      </c>
      <c r="H11" s="16" t="s">
        <v>38</v>
      </c>
      <c r="I11" s="75" t="s">
        <v>53</v>
      </c>
      <c r="J11" s="8"/>
    </row>
    <row r="12" spans="1:15" ht="15.75" hidden="1" customHeight="1" x14ac:dyDescent="0.2">
      <c r="A12" s="2"/>
      <c r="B12" s="2"/>
      <c r="D12" s="66" t="s">
        <v>51</v>
      </c>
      <c r="H12" s="16" t="s">
        <v>32</v>
      </c>
      <c r="I12" s="75" t="s">
        <v>54</v>
      </c>
      <c r="J12" s="8"/>
    </row>
    <row r="13" spans="1:15" ht="15.75" hidden="1" customHeight="1" x14ac:dyDescent="0.2">
      <c r="A13" s="2"/>
      <c r="B13" s="30"/>
      <c r="C13" s="48"/>
      <c r="D13" s="65" t="s">
        <v>47</v>
      </c>
      <c r="E13" s="76" t="s">
        <v>52</v>
      </c>
      <c r="F13" s="21"/>
      <c r="G13" s="14"/>
      <c r="H13" s="14"/>
      <c r="I13" s="31"/>
      <c r="J13" s="29"/>
    </row>
    <row r="14" spans="1:15" ht="24" customHeight="1" x14ac:dyDescent="0.2">
      <c r="A14" s="2"/>
      <c r="B14" s="26" t="s">
        <v>17</v>
      </c>
      <c r="D14" s="221"/>
      <c r="E14" s="221"/>
      <c r="F14" s="221"/>
      <c r="G14" s="221"/>
      <c r="H14" s="16" t="s">
        <v>38</v>
      </c>
      <c r="I14" s="226"/>
      <c r="J14" s="227"/>
    </row>
    <row r="15" spans="1:15" ht="15.75" customHeight="1" x14ac:dyDescent="0.2">
      <c r="A15" s="2"/>
      <c r="B15" s="23"/>
      <c r="C15" s="47"/>
      <c r="D15" s="222"/>
      <c r="E15" s="222"/>
      <c r="F15" s="222"/>
      <c r="G15" s="222"/>
      <c r="H15" s="16" t="s">
        <v>32</v>
      </c>
      <c r="I15" s="226"/>
      <c r="J15" s="227"/>
    </row>
    <row r="16" spans="1:15" ht="15.75" customHeight="1" x14ac:dyDescent="0.2">
      <c r="A16" s="2"/>
      <c r="B16" s="24"/>
      <c r="C16" s="48"/>
      <c r="D16" s="223"/>
      <c r="E16" s="224"/>
      <c r="F16" s="225"/>
      <c r="G16" s="225"/>
      <c r="H16" s="17"/>
      <c r="I16" s="20"/>
      <c r="J16" s="29"/>
    </row>
    <row r="17" spans="1:10" ht="24" customHeight="1" x14ac:dyDescent="0.2">
      <c r="A17" s="2"/>
      <c r="B17" s="37" t="s">
        <v>19</v>
      </c>
      <c r="C17" s="49"/>
      <c r="D17" s="50"/>
      <c r="E17" s="51"/>
      <c r="F17" s="38"/>
      <c r="G17" s="38"/>
      <c r="H17" s="39"/>
      <c r="I17" s="38"/>
      <c r="J17" s="40"/>
    </row>
    <row r="18" spans="1:10" ht="32.25" customHeight="1" x14ac:dyDescent="0.2">
      <c r="A18" s="2"/>
      <c r="B18" s="30" t="s">
        <v>30</v>
      </c>
      <c r="C18" s="52"/>
      <c r="D18" s="46"/>
      <c r="E18" s="181"/>
      <c r="F18" s="181"/>
      <c r="G18" s="182"/>
      <c r="H18" s="182"/>
      <c r="I18" s="182" t="s">
        <v>27</v>
      </c>
      <c r="J18" s="183"/>
    </row>
    <row r="19" spans="1:10" ht="23.25" customHeight="1" x14ac:dyDescent="0.2">
      <c r="A19" s="125" t="s">
        <v>22</v>
      </c>
      <c r="B19" s="33" t="s">
        <v>22</v>
      </c>
      <c r="C19" s="53"/>
      <c r="D19" s="54"/>
      <c r="E19" s="172"/>
      <c r="F19" s="173"/>
      <c r="G19" s="172"/>
      <c r="H19" s="173"/>
      <c r="I19" s="172">
        <f>'01 01 Pol'!G8+'01 01 Pol'!G28+'01 01 Pol'!G31+'01 01 Pol'!G38+'01 01 Pol'!G40+'01 01 Pol'!G49+'01 01 Pol'!G51+'01 01 Pol'!G56+'01 01 Pol'!G65+'01 01 Pol'!G47</f>
        <v>0</v>
      </c>
      <c r="J19" s="174"/>
    </row>
    <row r="20" spans="1:10" ht="23.25" customHeight="1" x14ac:dyDescent="0.2">
      <c r="A20" s="125" t="s">
        <v>23</v>
      </c>
      <c r="B20" s="33" t="s">
        <v>23</v>
      </c>
      <c r="C20" s="53"/>
      <c r="D20" s="54"/>
      <c r="E20" s="172"/>
      <c r="F20" s="173"/>
      <c r="G20" s="172"/>
      <c r="H20" s="173"/>
      <c r="I20" s="219">
        <f>'01 01 Pol'!G67</f>
        <v>0</v>
      </c>
      <c r="J20" s="220"/>
    </row>
    <row r="21" spans="1:10" ht="23.25" customHeight="1" x14ac:dyDescent="0.2">
      <c r="A21" s="125" t="s">
        <v>24</v>
      </c>
      <c r="B21" s="33" t="s">
        <v>24</v>
      </c>
      <c r="C21" s="53"/>
      <c r="D21" s="54"/>
      <c r="E21" s="172"/>
      <c r="F21" s="173"/>
      <c r="G21" s="172"/>
      <c r="H21" s="173"/>
      <c r="I21" s="172">
        <v>0</v>
      </c>
      <c r="J21" s="174"/>
    </row>
    <row r="22" spans="1:10" ht="23.25" customHeight="1" x14ac:dyDescent="0.2">
      <c r="A22" s="125" t="s">
        <v>82</v>
      </c>
      <c r="B22" s="33" t="s">
        <v>25</v>
      </c>
      <c r="C22" s="53"/>
      <c r="D22" s="54"/>
      <c r="E22" s="172"/>
      <c r="F22" s="173"/>
      <c r="G22" s="172"/>
      <c r="H22" s="173"/>
      <c r="I22" s="219">
        <f>'01 01 Pol'!G69</f>
        <v>0</v>
      </c>
      <c r="J22" s="220"/>
    </row>
    <row r="23" spans="1:10" ht="23.25" customHeight="1" x14ac:dyDescent="0.2">
      <c r="A23" s="125" t="s">
        <v>83</v>
      </c>
      <c r="B23" s="33" t="s">
        <v>26</v>
      </c>
      <c r="C23" s="53"/>
      <c r="D23" s="54"/>
      <c r="E23" s="172"/>
      <c r="F23" s="173"/>
      <c r="G23" s="172"/>
      <c r="H23" s="173"/>
      <c r="I23" s="219">
        <f>'01 01 Pol'!G72</f>
        <v>0</v>
      </c>
      <c r="J23" s="220"/>
    </row>
    <row r="24" spans="1:10" ht="23.25" customHeight="1" x14ac:dyDescent="0.2">
      <c r="A24" s="2"/>
      <c r="B24" s="42" t="s">
        <v>27</v>
      </c>
      <c r="C24" s="55"/>
      <c r="D24" s="56"/>
      <c r="E24" s="184"/>
      <c r="F24" s="185"/>
      <c r="G24" s="184"/>
      <c r="H24" s="185"/>
      <c r="I24" s="184">
        <f>SUM(I19:J23)</f>
        <v>0</v>
      </c>
      <c r="J24" s="200"/>
    </row>
    <row r="25" spans="1:10" ht="33" customHeight="1" x14ac:dyDescent="0.2">
      <c r="A25" s="2"/>
      <c r="B25" s="36" t="s">
        <v>31</v>
      </c>
      <c r="C25" s="53"/>
      <c r="D25" s="54"/>
      <c r="E25" s="57"/>
      <c r="F25" s="34"/>
      <c r="G25" s="28"/>
      <c r="H25" s="28"/>
      <c r="I25" s="28"/>
      <c r="J25" s="35"/>
    </row>
    <row r="26" spans="1:10" ht="23.25" customHeight="1" x14ac:dyDescent="0.2">
      <c r="A26" s="2"/>
      <c r="B26" s="33" t="s">
        <v>10</v>
      </c>
      <c r="C26" s="53"/>
      <c r="D26" s="54"/>
      <c r="E26" s="58">
        <v>15</v>
      </c>
      <c r="F26" s="34" t="s">
        <v>0</v>
      </c>
      <c r="G26" s="198">
        <v>0</v>
      </c>
      <c r="H26" s="199"/>
      <c r="I26" s="199"/>
      <c r="J26" s="35" t="str">
        <f t="shared" ref="J26:J29" si="0">Mena</f>
        <v>CZK</v>
      </c>
    </row>
    <row r="27" spans="1:10" ht="23.25" customHeight="1" x14ac:dyDescent="0.2">
      <c r="A27" s="2"/>
      <c r="B27" s="33" t="s">
        <v>11</v>
      </c>
      <c r="C27" s="53"/>
      <c r="D27" s="54"/>
      <c r="E27" s="58">
        <f>SazbaDPH1</f>
        <v>15</v>
      </c>
      <c r="F27" s="34" t="s">
        <v>0</v>
      </c>
      <c r="G27" s="196">
        <v>0</v>
      </c>
      <c r="H27" s="197"/>
      <c r="I27" s="197"/>
      <c r="J27" s="35" t="str">
        <f t="shared" si="0"/>
        <v>CZK</v>
      </c>
    </row>
    <row r="28" spans="1:10" ht="23.25" customHeight="1" x14ac:dyDescent="0.2">
      <c r="A28" s="2"/>
      <c r="B28" s="33" t="s">
        <v>12</v>
      </c>
      <c r="C28" s="53"/>
      <c r="D28" s="54"/>
      <c r="E28" s="58">
        <v>21</v>
      </c>
      <c r="F28" s="34" t="s">
        <v>0</v>
      </c>
      <c r="G28" s="198">
        <f>I24</f>
        <v>0</v>
      </c>
      <c r="H28" s="199"/>
      <c r="I28" s="199"/>
      <c r="J28" s="35" t="str">
        <f t="shared" si="0"/>
        <v>CZK</v>
      </c>
    </row>
    <row r="29" spans="1:10" ht="23.25" customHeight="1" thickBot="1" x14ac:dyDescent="0.25">
      <c r="A29" s="2"/>
      <c r="B29" s="27" t="s">
        <v>13</v>
      </c>
      <c r="C29" s="59"/>
      <c r="D29" s="46"/>
      <c r="E29" s="60">
        <f>SazbaDPH2</f>
        <v>21</v>
      </c>
      <c r="F29" s="25" t="s">
        <v>0</v>
      </c>
      <c r="G29" s="170">
        <f>ZakladDPHZakl*E29/100</f>
        <v>0</v>
      </c>
      <c r="H29" s="171"/>
      <c r="I29" s="171"/>
      <c r="J29" s="32" t="str">
        <f t="shared" si="0"/>
        <v>CZK</v>
      </c>
    </row>
    <row r="30" spans="1:10" ht="27.75" customHeight="1" thickBot="1" x14ac:dyDescent="0.25">
      <c r="A30" s="2"/>
      <c r="B30" s="103" t="s">
        <v>33</v>
      </c>
      <c r="C30" s="104"/>
      <c r="D30" s="104"/>
      <c r="E30" s="104"/>
      <c r="F30" s="105"/>
      <c r="G30" s="201">
        <f>SUM(G26:I29)</f>
        <v>0</v>
      </c>
      <c r="H30" s="201"/>
      <c r="I30" s="201"/>
      <c r="J30" s="106" t="s">
        <v>57</v>
      </c>
    </row>
    <row r="31" spans="1:10" ht="12.75" customHeight="1" x14ac:dyDescent="0.2">
      <c r="A31" s="2"/>
      <c r="B31" s="2"/>
      <c r="J31" s="9"/>
    </row>
    <row r="32" spans="1:10" ht="30" customHeight="1" x14ac:dyDescent="0.2">
      <c r="A32" s="2"/>
      <c r="B32" s="2"/>
      <c r="J32" s="9"/>
    </row>
    <row r="33" spans="1:10" ht="18.75" customHeight="1" x14ac:dyDescent="0.2">
      <c r="A33" s="2"/>
      <c r="B33" s="15"/>
      <c r="C33" s="61" t="s">
        <v>236</v>
      </c>
      <c r="D33" s="235"/>
      <c r="E33" s="238" t="s">
        <v>9</v>
      </c>
      <c r="F33" s="239"/>
      <c r="G33" s="228"/>
      <c r="H33" s="229"/>
      <c r="I33" s="228"/>
      <c r="J33" s="9"/>
    </row>
    <row r="34" spans="1:10" ht="47.25" customHeight="1" x14ac:dyDescent="0.2">
      <c r="A34" s="2"/>
      <c r="B34" s="2"/>
      <c r="F34" s="230"/>
      <c r="G34" s="230"/>
      <c r="H34" s="230"/>
      <c r="I34" s="230"/>
      <c r="J34" s="9"/>
    </row>
    <row r="35" spans="1:10" s="19" customFormat="1" ht="18.75" customHeight="1" x14ac:dyDescent="0.2">
      <c r="A35" s="18"/>
      <c r="B35" s="18"/>
      <c r="C35" s="62"/>
      <c r="D35" s="236"/>
      <c r="E35" s="237"/>
      <c r="F35" s="231"/>
      <c r="G35" s="232"/>
      <c r="H35" s="233"/>
      <c r="I35" s="233"/>
      <c r="J35" s="22"/>
    </row>
    <row r="36" spans="1:10" ht="12.75" customHeight="1" x14ac:dyDescent="0.2">
      <c r="A36" s="2"/>
      <c r="B36" s="2"/>
      <c r="D36" s="195" t="s">
        <v>2</v>
      </c>
      <c r="E36" s="195"/>
      <c r="F36" s="230"/>
      <c r="G36" s="230"/>
      <c r="H36" s="234"/>
      <c r="I36" s="230"/>
      <c r="J36" s="9"/>
    </row>
    <row r="37" spans="1:10" ht="13.5" customHeight="1" thickBot="1" x14ac:dyDescent="0.25">
      <c r="A37" s="11"/>
      <c r="B37" s="11"/>
      <c r="C37" s="63"/>
      <c r="D37" s="63"/>
      <c r="E37" s="63"/>
      <c r="F37" s="12"/>
      <c r="G37" s="12"/>
      <c r="H37" s="12"/>
      <c r="I37" s="12"/>
      <c r="J37" s="13"/>
    </row>
    <row r="38" spans="1:10" ht="27" hidden="1" customHeight="1" x14ac:dyDescent="0.2">
      <c r="B38" s="80" t="s">
        <v>14</v>
      </c>
      <c r="C38" s="81"/>
      <c r="D38" s="81"/>
      <c r="E38" s="81"/>
      <c r="F38" s="82"/>
      <c r="G38" s="82"/>
      <c r="H38" s="82"/>
      <c r="I38" s="82"/>
      <c r="J38" s="83"/>
    </row>
    <row r="39" spans="1:10" ht="25.5" hidden="1" customHeight="1" x14ac:dyDescent="0.2">
      <c r="A39" s="79" t="s">
        <v>35</v>
      </c>
      <c r="B39" s="84" t="s">
        <v>15</v>
      </c>
      <c r="C39" s="85" t="s">
        <v>4</v>
      </c>
      <c r="D39" s="85"/>
      <c r="E39" s="85"/>
      <c r="F39" s="86" t="str">
        <f>B26</f>
        <v>Základ pro sníženou DPH</v>
      </c>
      <c r="G39" s="86" t="str">
        <f>B28</f>
        <v>Základ pro základní DPH</v>
      </c>
      <c r="H39" s="87" t="s">
        <v>16</v>
      </c>
      <c r="I39" s="87" t="s">
        <v>1</v>
      </c>
      <c r="J39" s="88" t="s">
        <v>0</v>
      </c>
    </row>
    <row r="40" spans="1:10" ht="25.5" hidden="1" customHeight="1" x14ac:dyDescent="0.2">
      <c r="A40" s="79">
        <v>1</v>
      </c>
      <c r="B40" s="89" t="s">
        <v>55</v>
      </c>
      <c r="C40" s="202"/>
      <c r="D40" s="202"/>
      <c r="E40" s="202"/>
      <c r="F40" s="90">
        <v>0</v>
      </c>
      <c r="G40" s="91">
        <v>775732.08</v>
      </c>
      <c r="H40" s="92">
        <v>162903.74</v>
      </c>
      <c r="I40" s="92">
        <v>938635.82</v>
      </c>
      <c r="J40" s="93">
        <f>IF(CenaCelkemVypocet=0,"",I40/CenaCelkemVypocet*100)</f>
        <v>100</v>
      </c>
    </row>
    <row r="41" spans="1:10" ht="25.5" hidden="1" customHeight="1" x14ac:dyDescent="0.2">
      <c r="A41" s="79">
        <v>2</v>
      </c>
      <c r="B41" s="94" t="s">
        <v>39</v>
      </c>
      <c r="C41" s="203" t="s">
        <v>41</v>
      </c>
      <c r="D41" s="203"/>
      <c r="E41" s="203"/>
      <c r="F41" s="95">
        <v>0</v>
      </c>
      <c r="G41" s="96">
        <v>775732.08</v>
      </c>
      <c r="H41" s="96">
        <v>162903.74</v>
      </c>
      <c r="I41" s="96">
        <v>938635.82</v>
      </c>
      <c r="J41" s="97">
        <f>IF(CenaCelkemVypocet=0,"",I41/CenaCelkemVypocet*100)</f>
        <v>100</v>
      </c>
    </row>
    <row r="42" spans="1:10" ht="25.5" hidden="1" customHeight="1" x14ac:dyDescent="0.2">
      <c r="A42" s="79">
        <v>3</v>
      </c>
      <c r="B42" s="98" t="s">
        <v>39</v>
      </c>
      <c r="C42" s="202" t="s">
        <v>40</v>
      </c>
      <c r="D42" s="202"/>
      <c r="E42" s="202"/>
      <c r="F42" s="99">
        <v>0</v>
      </c>
      <c r="G42" s="92">
        <v>775732.08</v>
      </c>
      <c r="H42" s="92">
        <v>162903.74</v>
      </c>
      <c r="I42" s="92">
        <v>938635.82</v>
      </c>
      <c r="J42" s="93">
        <f>IF(CenaCelkemVypocet=0,"",I42/CenaCelkemVypocet*100)</f>
        <v>100</v>
      </c>
    </row>
    <row r="43" spans="1:10" ht="25.5" hidden="1" customHeight="1" x14ac:dyDescent="0.2">
      <c r="A43" s="79"/>
      <c r="B43" s="204" t="s">
        <v>56</v>
      </c>
      <c r="C43" s="205"/>
      <c r="D43" s="205"/>
      <c r="E43" s="206"/>
      <c r="F43" s="100">
        <f>SUMIF(A40:A42,"=1",F40:F42)</f>
        <v>0</v>
      </c>
      <c r="G43" s="101">
        <f>SUMIF(A40:A42,"=1",G40:G42)</f>
        <v>775732.08</v>
      </c>
      <c r="H43" s="101">
        <f>SUMIF(A40:A42,"=1",H40:H42)</f>
        <v>162903.74</v>
      </c>
      <c r="I43" s="101">
        <f>SUMIF(A40:A42,"=1",I40:I42)</f>
        <v>938635.82</v>
      </c>
      <c r="J43" s="102">
        <f>SUMIF(A40:A42,"=1",J40:J42)</f>
        <v>100</v>
      </c>
    </row>
    <row r="47" spans="1:10" ht="15.75" x14ac:dyDescent="0.25">
      <c r="B47" s="107" t="s">
        <v>58</v>
      </c>
    </row>
    <row r="49" spans="1:10" ht="25.5" customHeight="1" x14ac:dyDescent="0.2">
      <c r="A49" s="109"/>
      <c r="B49" s="112" t="s">
        <v>15</v>
      </c>
      <c r="C49" s="112" t="s">
        <v>4</v>
      </c>
      <c r="D49" s="113"/>
      <c r="E49" s="113"/>
      <c r="F49" s="114" t="s">
        <v>59</v>
      </c>
      <c r="G49" s="114"/>
      <c r="H49" s="114"/>
      <c r="I49" s="114" t="s">
        <v>27</v>
      </c>
      <c r="J49" s="114" t="s">
        <v>0</v>
      </c>
    </row>
    <row r="50" spans="1:10" ht="36.75" customHeight="1" x14ac:dyDescent="0.2">
      <c r="A50" s="110"/>
      <c r="B50" s="115" t="s">
        <v>60</v>
      </c>
      <c r="C50" s="207" t="s">
        <v>61</v>
      </c>
      <c r="D50" s="208"/>
      <c r="E50" s="208"/>
      <c r="F50" s="123" t="s">
        <v>22</v>
      </c>
      <c r="G50" s="116"/>
      <c r="H50" s="116"/>
      <c r="I50" s="116">
        <f>'01 01 Pol'!G8</f>
        <v>0</v>
      </c>
      <c r="J50" s="121" t="str">
        <f>IF(I63=0,"",I50/I63*100)</f>
        <v/>
      </c>
    </row>
    <row r="51" spans="1:10" ht="36.75" customHeight="1" x14ac:dyDescent="0.2">
      <c r="A51" s="110"/>
      <c r="B51" s="115" t="s">
        <v>62</v>
      </c>
      <c r="C51" s="207" t="s">
        <v>63</v>
      </c>
      <c r="D51" s="208"/>
      <c r="E51" s="208"/>
      <c r="F51" s="123" t="s">
        <v>22</v>
      </c>
      <c r="G51" s="116"/>
      <c r="H51" s="116"/>
      <c r="I51" s="116">
        <f>'01 01 Pol'!G28</f>
        <v>0</v>
      </c>
      <c r="J51" s="121" t="str">
        <f>IF(I63=0,"",I51/I63*100)</f>
        <v/>
      </c>
    </row>
    <row r="52" spans="1:10" ht="36.75" customHeight="1" x14ac:dyDescent="0.2">
      <c r="A52" s="110"/>
      <c r="B52" s="115" t="s">
        <v>64</v>
      </c>
      <c r="C52" s="207" t="s">
        <v>65</v>
      </c>
      <c r="D52" s="208"/>
      <c r="E52" s="208"/>
      <c r="F52" s="123" t="s">
        <v>22</v>
      </c>
      <c r="G52" s="116"/>
      <c r="H52" s="116"/>
      <c r="I52" s="116">
        <f>'01 01 Pol'!G31</f>
        <v>0</v>
      </c>
      <c r="J52" s="121" t="str">
        <f>IF(I63=0,"",I52/I63*100)</f>
        <v/>
      </c>
    </row>
    <row r="53" spans="1:10" ht="36.75" customHeight="1" x14ac:dyDescent="0.2">
      <c r="A53" s="110"/>
      <c r="B53" s="115" t="s">
        <v>66</v>
      </c>
      <c r="C53" s="207" t="s">
        <v>67</v>
      </c>
      <c r="D53" s="208"/>
      <c r="E53" s="208"/>
      <c r="F53" s="123" t="s">
        <v>22</v>
      </c>
      <c r="G53" s="116"/>
      <c r="H53" s="116"/>
      <c r="I53" s="116">
        <f>'01 01 Pol'!G38</f>
        <v>0</v>
      </c>
      <c r="J53" s="121" t="str">
        <f>IF(I63=0,"",I53/I63*100)</f>
        <v/>
      </c>
    </row>
    <row r="54" spans="1:10" ht="36.75" customHeight="1" x14ac:dyDescent="0.2">
      <c r="A54" s="110"/>
      <c r="B54" s="115" t="s">
        <v>68</v>
      </c>
      <c r="C54" s="207" t="s">
        <v>69</v>
      </c>
      <c r="D54" s="208"/>
      <c r="E54" s="208"/>
      <c r="F54" s="123" t="s">
        <v>22</v>
      </c>
      <c r="G54" s="116"/>
      <c r="H54" s="116"/>
      <c r="I54" s="116">
        <f>'01 01 Pol'!G40</f>
        <v>0</v>
      </c>
      <c r="J54" s="121" t="str">
        <f>IF(I63=0,"",I54/I63*100)</f>
        <v/>
      </c>
    </row>
    <row r="55" spans="1:10" ht="36.75" customHeight="1" x14ac:dyDescent="0.2">
      <c r="A55" s="110"/>
      <c r="B55" s="115" t="s">
        <v>70</v>
      </c>
      <c r="C55" s="207" t="s">
        <v>71</v>
      </c>
      <c r="D55" s="208"/>
      <c r="E55" s="208"/>
      <c r="F55" s="123" t="s">
        <v>22</v>
      </c>
      <c r="G55" s="116"/>
      <c r="H55" s="116"/>
      <c r="I55" s="116">
        <f>'01 01 Pol'!G47</f>
        <v>0</v>
      </c>
      <c r="J55" s="121" t="str">
        <f>IF(I63=0,"",I55/I63*100)</f>
        <v/>
      </c>
    </row>
    <row r="56" spans="1:10" ht="36.75" customHeight="1" x14ac:dyDescent="0.2">
      <c r="A56" s="110"/>
      <c r="B56" s="115" t="s">
        <v>72</v>
      </c>
      <c r="C56" s="207" t="s">
        <v>73</v>
      </c>
      <c r="D56" s="208"/>
      <c r="E56" s="208"/>
      <c r="F56" s="123" t="s">
        <v>22</v>
      </c>
      <c r="G56" s="116"/>
      <c r="H56" s="116"/>
      <c r="I56" s="116">
        <f>'01 01 Pol'!G49</f>
        <v>0</v>
      </c>
      <c r="J56" s="121" t="str">
        <f>IF(I63=0,"",I56/I63*100)</f>
        <v/>
      </c>
    </row>
    <row r="57" spans="1:10" ht="36.75" customHeight="1" x14ac:dyDescent="0.2">
      <c r="A57" s="110"/>
      <c r="B57" s="115" t="s">
        <v>74</v>
      </c>
      <c r="C57" s="207" t="s">
        <v>75</v>
      </c>
      <c r="D57" s="208"/>
      <c r="E57" s="208"/>
      <c r="F57" s="123" t="s">
        <v>22</v>
      </c>
      <c r="G57" s="116"/>
      <c r="H57" s="116"/>
      <c r="I57" s="116">
        <f>'01 01 Pol'!G51</f>
        <v>0</v>
      </c>
      <c r="J57" s="121" t="str">
        <f>IF(I63=0,"",I57/I63*100)</f>
        <v/>
      </c>
    </row>
    <row r="58" spans="1:10" ht="36.75" customHeight="1" x14ac:dyDescent="0.2">
      <c r="A58" s="110"/>
      <c r="B58" s="115" t="s">
        <v>76</v>
      </c>
      <c r="C58" s="207" t="s">
        <v>77</v>
      </c>
      <c r="D58" s="208"/>
      <c r="E58" s="208"/>
      <c r="F58" s="123" t="s">
        <v>22</v>
      </c>
      <c r="G58" s="116"/>
      <c r="H58" s="116"/>
      <c r="I58" s="116">
        <f>'01 01 Pol'!G56</f>
        <v>0</v>
      </c>
      <c r="J58" s="121" t="str">
        <f>IF(I63=0,"",I58/I63*100)</f>
        <v/>
      </c>
    </row>
    <row r="59" spans="1:10" ht="36.75" customHeight="1" x14ac:dyDescent="0.2">
      <c r="A59" s="110"/>
      <c r="B59" s="115" t="s">
        <v>78</v>
      </c>
      <c r="C59" s="207" t="s">
        <v>79</v>
      </c>
      <c r="D59" s="208"/>
      <c r="E59" s="208"/>
      <c r="F59" s="123" t="s">
        <v>22</v>
      </c>
      <c r="G59" s="116"/>
      <c r="H59" s="116"/>
      <c r="I59" s="116">
        <f>'01 01 Pol'!G65</f>
        <v>0</v>
      </c>
      <c r="J59" s="121" t="str">
        <f>IF(I63=0,"",I59/I63*100)</f>
        <v/>
      </c>
    </row>
    <row r="60" spans="1:10" ht="36.75" customHeight="1" x14ac:dyDescent="0.2">
      <c r="A60" s="110"/>
      <c r="B60" s="115" t="s">
        <v>80</v>
      </c>
      <c r="C60" s="207" t="s">
        <v>81</v>
      </c>
      <c r="D60" s="208"/>
      <c r="E60" s="208"/>
      <c r="F60" s="123" t="s">
        <v>23</v>
      </c>
      <c r="G60" s="116"/>
      <c r="H60" s="116"/>
      <c r="I60" s="116">
        <f>'01 01 Pol'!G67</f>
        <v>0</v>
      </c>
      <c r="J60" s="121" t="str">
        <f>IF(I63=0,"",I60/I63*100)</f>
        <v/>
      </c>
    </row>
    <row r="61" spans="1:10" ht="36.75" customHeight="1" x14ac:dyDescent="0.2">
      <c r="A61" s="110"/>
      <c r="B61" s="115" t="s">
        <v>82</v>
      </c>
      <c r="C61" s="207" t="s">
        <v>25</v>
      </c>
      <c r="D61" s="208"/>
      <c r="E61" s="208"/>
      <c r="F61" s="123" t="s">
        <v>82</v>
      </c>
      <c r="G61" s="116"/>
      <c r="H61" s="116"/>
      <c r="I61" s="116">
        <f>'01 01 Pol'!G69</f>
        <v>0</v>
      </c>
      <c r="J61" s="121" t="str">
        <f>IF(I63=0,"",I61/I63*100)</f>
        <v/>
      </c>
    </row>
    <row r="62" spans="1:10" ht="36.75" customHeight="1" x14ac:dyDescent="0.2">
      <c r="A62" s="110"/>
      <c r="B62" s="115" t="s">
        <v>83</v>
      </c>
      <c r="C62" s="207" t="s">
        <v>26</v>
      </c>
      <c r="D62" s="208"/>
      <c r="E62" s="208"/>
      <c r="F62" s="123" t="s">
        <v>83</v>
      </c>
      <c r="G62" s="116"/>
      <c r="H62" s="116"/>
      <c r="I62" s="116">
        <f>'01 01 Pol'!G72</f>
        <v>0</v>
      </c>
      <c r="J62" s="121" t="str">
        <f>IF(I63=0,"",I62/I63*100)</f>
        <v/>
      </c>
    </row>
    <row r="63" spans="1:10" ht="25.5" customHeight="1" x14ac:dyDescent="0.2">
      <c r="A63" s="111"/>
      <c r="B63" s="117" t="s">
        <v>1</v>
      </c>
      <c r="C63" s="118"/>
      <c r="D63" s="119"/>
      <c r="E63" s="119"/>
      <c r="F63" s="124"/>
      <c r="G63" s="120"/>
      <c r="H63" s="120"/>
      <c r="I63" s="120">
        <f>SUM(I50:I62)</f>
        <v>0</v>
      </c>
      <c r="J63" s="122">
        <f>SUM(J50:J62)</f>
        <v>0</v>
      </c>
    </row>
    <row r="64" spans="1:10" x14ac:dyDescent="0.2">
      <c r="F64" s="77"/>
      <c r="G64" s="77"/>
      <c r="H64" s="77"/>
      <c r="I64" s="77"/>
      <c r="J64" s="78"/>
    </row>
    <row r="65" spans="6:10" x14ac:dyDescent="0.2">
      <c r="F65" s="77"/>
      <c r="G65" s="77"/>
      <c r="H65" s="77"/>
      <c r="I65" s="77"/>
      <c r="J65" s="78"/>
    </row>
    <row r="66" spans="6:10" x14ac:dyDescent="0.2">
      <c r="F66" s="77"/>
      <c r="G66" s="77"/>
      <c r="H66" s="77"/>
      <c r="I66" s="77"/>
      <c r="J66" s="7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6">
    <mergeCell ref="C61:E61"/>
    <mergeCell ref="C62:E62"/>
    <mergeCell ref="C56:E56"/>
    <mergeCell ref="C57:E57"/>
    <mergeCell ref="C58:E58"/>
    <mergeCell ref="C59:E59"/>
    <mergeCell ref="C60:E60"/>
    <mergeCell ref="C51:E51"/>
    <mergeCell ref="C52:E52"/>
    <mergeCell ref="C53:E53"/>
    <mergeCell ref="C54:E54"/>
    <mergeCell ref="C55:E55"/>
    <mergeCell ref="C40:E40"/>
    <mergeCell ref="C41:E41"/>
    <mergeCell ref="C42:E42"/>
    <mergeCell ref="B43:E43"/>
    <mergeCell ref="C50:E50"/>
    <mergeCell ref="D36:E36"/>
    <mergeCell ref="G27:I27"/>
    <mergeCell ref="G26:I26"/>
    <mergeCell ref="E22:F22"/>
    <mergeCell ref="E23:F23"/>
    <mergeCell ref="I23:J23"/>
    <mergeCell ref="I24:J24"/>
    <mergeCell ref="G22:H22"/>
    <mergeCell ref="G23:H23"/>
    <mergeCell ref="G30:I30"/>
    <mergeCell ref="G28:I28"/>
    <mergeCell ref="I22:J22"/>
    <mergeCell ref="D35:E35"/>
    <mergeCell ref="G35:I35"/>
    <mergeCell ref="D15:G15"/>
    <mergeCell ref="E7:J7"/>
    <mergeCell ref="G19:H19"/>
    <mergeCell ref="G20:H20"/>
    <mergeCell ref="E19:F19"/>
    <mergeCell ref="E16:G16"/>
    <mergeCell ref="D8:G8"/>
    <mergeCell ref="D9:G9"/>
    <mergeCell ref="E10:G10"/>
    <mergeCell ref="B4:J4"/>
    <mergeCell ref="G29:I29"/>
    <mergeCell ref="G21:H21"/>
    <mergeCell ref="I20:J20"/>
    <mergeCell ref="I21:J21"/>
    <mergeCell ref="E21:F21"/>
    <mergeCell ref="E5:J5"/>
    <mergeCell ref="E6:J6"/>
    <mergeCell ref="E18:F18"/>
    <mergeCell ref="D14:G14"/>
    <mergeCell ref="G18:H18"/>
    <mergeCell ref="I18:J18"/>
    <mergeCell ref="I19:J19"/>
    <mergeCell ref="E24:F24"/>
    <mergeCell ref="G24:H24"/>
    <mergeCell ref="E20:F2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Stránka &amp;P z &amp;N</oddFooter>
  </headerFooter>
  <rowBreaks count="1" manualBreakCount="1">
    <brk id="3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09" t="s">
        <v>5</v>
      </c>
      <c r="B1" s="209"/>
      <c r="C1" s="210"/>
      <c r="D1" s="209"/>
      <c r="E1" s="209"/>
      <c r="F1" s="209"/>
      <c r="G1" s="209"/>
    </row>
    <row r="2" spans="1:7" ht="24.95" customHeight="1" x14ac:dyDescent="0.2">
      <c r="A2" s="44" t="s">
        <v>6</v>
      </c>
      <c r="B2" s="43"/>
      <c r="C2" s="211"/>
      <c r="D2" s="211"/>
      <c r="E2" s="211"/>
      <c r="F2" s="211"/>
      <c r="G2" s="212"/>
    </row>
    <row r="3" spans="1:7" ht="24.95" customHeight="1" x14ac:dyDescent="0.2">
      <c r="A3" s="44" t="s">
        <v>7</v>
      </c>
      <c r="B3" s="43"/>
      <c r="C3" s="211"/>
      <c r="D3" s="211"/>
      <c r="E3" s="211"/>
      <c r="F3" s="211"/>
      <c r="G3" s="212"/>
    </row>
    <row r="4" spans="1:7" ht="24.95" customHeight="1" x14ac:dyDescent="0.2">
      <c r="A4" s="44" t="s">
        <v>8</v>
      </c>
      <c r="B4" s="43"/>
      <c r="C4" s="211"/>
      <c r="D4" s="211"/>
      <c r="E4" s="211"/>
      <c r="F4" s="211"/>
      <c r="G4" s="212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E5007"/>
  <sheetViews>
    <sheetView zoomScale="130" zoomScaleNormal="130" workbookViewId="0">
      <pane ySplit="7" topLeftCell="A8" activePane="bottomLeft" state="frozen"/>
      <selection pane="bottomLeft" activeCell="AA4" sqref="AA4"/>
    </sheetView>
  </sheetViews>
  <sheetFormatPr defaultRowHeight="12.75" outlineLevelRow="1" x14ac:dyDescent="0.2"/>
  <cols>
    <col min="1" max="1" width="3.42578125" customWidth="1"/>
    <col min="2" max="2" width="12.7109375" style="108" customWidth="1"/>
    <col min="3" max="3" width="38.28515625" style="108" customWidth="1"/>
    <col min="4" max="4" width="4.85546875" customWidth="1"/>
    <col min="5" max="5" width="10.7109375" style="149" customWidth="1"/>
    <col min="6" max="6" width="9.85546875" customWidth="1"/>
    <col min="7" max="7" width="12.7109375" customWidth="1"/>
    <col min="8" max="22" width="0" hidden="1" customWidth="1"/>
    <col min="23" max="23" width="7.140625" hidden="1" customWidth="1"/>
    <col min="24" max="24" width="16.85546875" hidden="1" customWidth="1"/>
    <col min="26" max="26" width="0" hidden="1" customWidth="1"/>
    <col min="28" max="38" width="0" hidden="1" customWidth="1"/>
  </cols>
  <sheetData>
    <row r="1" spans="1:57" ht="15.75" customHeight="1" x14ac:dyDescent="0.25">
      <c r="A1" s="246" t="s">
        <v>5</v>
      </c>
      <c r="B1" s="247"/>
      <c r="C1" s="247"/>
      <c r="D1" s="247"/>
      <c r="E1" s="247"/>
      <c r="F1" s="247"/>
      <c r="G1" s="248"/>
      <c r="AD1" t="s">
        <v>84</v>
      </c>
    </row>
    <row r="2" spans="1:57" ht="25.15" customHeight="1" x14ac:dyDescent="0.2">
      <c r="A2" s="249" t="s">
        <v>6</v>
      </c>
      <c r="B2" s="250" t="s">
        <v>227</v>
      </c>
      <c r="C2" s="251" t="s">
        <v>226</v>
      </c>
      <c r="D2" s="252"/>
      <c r="E2" s="252"/>
      <c r="F2" s="252"/>
      <c r="G2" s="253"/>
      <c r="AD2" t="s">
        <v>85</v>
      </c>
    </row>
    <row r="3" spans="1:57" ht="25.15" customHeight="1" x14ac:dyDescent="0.2">
      <c r="A3" s="249" t="s">
        <v>7</v>
      </c>
      <c r="B3" s="250" t="s">
        <v>39</v>
      </c>
      <c r="C3" s="251" t="s">
        <v>226</v>
      </c>
      <c r="D3" s="252"/>
      <c r="E3" s="252"/>
      <c r="F3" s="252"/>
      <c r="G3" s="253"/>
      <c r="Z3" s="108" t="s">
        <v>85</v>
      </c>
      <c r="AD3" t="s">
        <v>86</v>
      </c>
    </row>
    <row r="4" spans="1:57" ht="25.15" customHeight="1" x14ac:dyDescent="0.2">
      <c r="A4" s="254" t="s">
        <v>8</v>
      </c>
      <c r="B4" s="242" t="s">
        <v>39</v>
      </c>
      <c r="C4" s="243" t="s">
        <v>226</v>
      </c>
      <c r="D4" s="241"/>
      <c r="E4" s="241"/>
      <c r="F4" s="241"/>
      <c r="G4" s="255"/>
      <c r="AD4" t="s">
        <v>87</v>
      </c>
    </row>
    <row r="5" spans="1:57" ht="13.5" thickBot="1" x14ac:dyDescent="0.25">
      <c r="A5" s="280"/>
      <c r="B5" s="281"/>
      <c r="C5" s="282" t="s">
        <v>237</v>
      </c>
      <c r="D5" s="283"/>
      <c r="E5" s="284"/>
      <c r="F5" s="285"/>
      <c r="G5" s="40"/>
    </row>
    <row r="6" spans="1:57" ht="39" thickBot="1" x14ac:dyDescent="0.25">
      <c r="A6" s="286" t="s">
        <v>88</v>
      </c>
      <c r="B6" s="287" t="s">
        <v>89</v>
      </c>
      <c r="C6" s="287" t="s">
        <v>90</v>
      </c>
      <c r="D6" s="288" t="s">
        <v>91</v>
      </c>
      <c r="E6" s="289" t="s">
        <v>92</v>
      </c>
      <c r="F6" s="288" t="s">
        <v>93</v>
      </c>
      <c r="G6" s="290" t="s">
        <v>27</v>
      </c>
      <c r="H6" s="244" t="s">
        <v>28</v>
      </c>
      <c r="I6" s="126" t="s">
        <v>94</v>
      </c>
      <c r="J6" s="126" t="s">
        <v>29</v>
      </c>
      <c r="K6" s="126" t="s">
        <v>95</v>
      </c>
      <c r="L6" s="126" t="s">
        <v>96</v>
      </c>
      <c r="M6" s="126" t="s">
        <v>97</v>
      </c>
      <c r="N6" s="126" t="s">
        <v>98</v>
      </c>
      <c r="O6" s="126" t="s">
        <v>99</v>
      </c>
      <c r="P6" s="126" t="s">
        <v>100</v>
      </c>
      <c r="Q6" s="126" t="s">
        <v>101</v>
      </c>
      <c r="R6" s="126" t="s">
        <v>102</v>
      </c>
      <c r="S6" s="126" t="s">
        <v>103</v>
      </c>
      <c r="T6" s="126" t="s">
        <v>104</v>
      </c>
      <c r="U6" s="126" t="s">
        <v>105</v>
      </c>
      <c r="V6" s="126" t="s">
        <v>106</v>
      </c>
      <c r="W6" s="126" t="s">
        <v>107</v>
      </c>
      <c r="X6" s="126" t="s">
        <v>108</v>
      </c>
    </row>
    <row r="7" spans="1:57" hidden="1" x14ac:dyDescent="0.2">
      <c r="A7" s="256"/>
      <c r="B7" s="257"/>
      <c r="C7" s="257"/>
      <c r="D7" s="258"/>
      <c r="E7" s="259"/>
      <c r="F7" s="260"/>
      <c r="G7" s="261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</row>
    <row r="8" spans="1:57" x14ac:dyDescent="0.2">
      <c r="A8" s="262" t="s">
        <v>109</v>
      </c>
      <c r="B8" s="131" t="s">
        <v>60</v>
      </c>
      <c r="C8" s="137" t="s">
        <v>61</v>
      </c>
      <c r="D8" s="132"/>
      <c r="E8" s="151"/>
      <c r="F8" s="133"/>
      <c r="G8" s="263">
        <f>SUM(G9:G26)</f>
        <v>0</v>
      </c>
      <c r="H8" s="130"/>
      <c r="I8" s="130">
        <f>SUM(I9:I24)</f>
        <v>17481.34</v>
      </c>
      <c r="J8" s="130"/>
      <c r="K8" s="130">
        <f>SUM(K9:K24)</f>
        <v>129847.44000000002</v>
      </c>
      <c r="L8" s="130"/>
      <c r="M8" s="130">
        <f>SUM(M9:M24)</f>
        <v>0</v>
      </c>
      <c r="N8" s="130"/>
      <c r="O8" s="130">
        <f>SUM(O9:O24)</f>
        <v>140.58000000000001</v>
      </c>
      <c r="P8" s="130"/>
      <c r="Q8" s="130">
        <f>SUM(Q9:Q24)</f>
        <v>0</v>
      </c>
      <c r="R8" s="130"/>
      <c r="S8" s="130"/>
      <c r="T8" s="130"/>
      <c r="U8" s="130"/>
      <c r="V8" s="130">
        <f>SUM(V9:V24)</f>
        <v>79.77000000000001</v>
      </c>
      <c r="W8" s="130"/>
      <c r="X8" s="130"/>
      <c r="AD8" t="s">
        <v>110</v>
      </c>
    </row>
    <row r="9" spans="1:57" outlineLevel="1" x14ac:dyDescent="0.2">
      <c r="A9" s="264">
        <v>1</v>
      </c>
      <c r="B9" s="134" t="s">
        <v>111</v>
      </c>
      <c r="C9" s="138" t="s">
        <v>112</v>
      </c>
      <c r="D9" s="135" t="s">
        <v>113</v>
      </c>
      <c r="E9" s="152">
        <f>E10</f>
        <v>146.71469999999997</v>
      </c>
      <c r="F9" s="213">
        <v>0</v>
      </c>
      <c r="G9" s="265">
        <f>E9*F9</f>
        <v>0</v>
      </c>
      <c r="H9" s="129">
        <v>0</v>
      </c>
      <c r="I9" s="129">
        <f t="shared" ref="I9:I24" si="0">ROUND(E9*H9,2)</f>
        <v>0</v>
      </c>
      <c r="J9" s="129">
        <v>115.5</v>
      </c>
      <c r="K9" s="129">
        <f t="shared" ref="K9:K24" si="1">ROUND(E9*J9,2)</f>
        <v>16945.55</v>
      </c>
      <c r="L9" s="129">
        <v>21</v>
      </c>
      <c r="M9" s="129">
        <f t="shared" ref="M9:M24" si="2">G9*(1+L9/100)</f>
        <v>0</v>
      </c>
      <c r="N9" s="129">
        <v>0</v>
      </c>
      <c r="O9" s="129">
        <f t="shared" ref="O9:O24" si="3">ROUND(E9*N9,2)</f>
        <v>0</v>
      </c>
      <c r="P9" s="129">
        <v>0</v>
      </c>
      <c r="Q9" s="129">
        <f t="shared" ref="Q9:Q24" si="4">ROUND(E9*P9,2)</f>
        <v>0</v>
      </c>
      <c r="R9" s="129"/>
      <c r="S9" s="129" t="s">
        <v>114</v>
      </c>
      <c r="T9" s="129" t="s">
        <v>114</v>
      </c>
      <c r="U9" s="129">
        <v>0.187</v>
      </c>
      <c r="V9" s="129">
        <f t="shared" ref="V9:V24" si="5">ROUND(E9*U9,2)</f>
        <v>27.44</v>
      </c>
      <c r="W9" s="129"/>
      <c r="X9" s="129" t="s">
        <v>115</v>
      </c>
      <c r="AB9" s="127"/>
      <c r="AC9" s="127"/>
      <c r="AD9" s="127" t="s">
        <v>116</v>
      </c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</row>
    <row r="10" spans="1:57" s="147" customFormat="1" outlineLevel="1" x14ac:dyDescent="0.2">
      <c r="A10" s="266"/>
      <c r="B10" s="141"/>
      <c r="C10" s="142" t="s">
        <v>228</v>
      </c>
      <c r="D10" s="143"/>
      <c r="E10" s="148">
        <f>((19.95+0.4)*(16.67+0.4)-(3.4*5.5*5.5))*0.6</f>
        <v>146.71469999999997</v>
      </c>
      <c r="F10" s="144"/>
      <c r="G10" s="267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/>
      <c r="Z10"/>
      <c r="AA10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</row>
    <row r="11" spans="1:57" outlineLevel="1" x14ac:dyDescent="0.2">
      <c r="A11" s="264">
        <v>2</v>
      </c>
      <c r="B11" s="134" t="s">
        <v>117</v>
      </c>
      <c r="C11" s="138" t="s">
        <v>118</v>
      </c>
      <c r="D11" s="135" t="s">
        <v>113</v>
      </c>
      <c r="E11" s="152">
        <f>E9</f>
        <v>146.71469999999997</v>
      </c>
      <c r="F11" s="213">
        <v>0</v>
      </c>
      <c r="G11" s="265">
        <f t="shared" ref="G11:G26" si="6">ROUND(E11*F11,2)</f>
        <v>0</v>
      </c>
      <c r="H11" s="129">
        <v>0</v>
      </c>
      <c r="I11" s="129">
        <f t="shared" si="0"/>
        <v>0</v>
      </c>
      <c r="J11" s="129">
        <v>37.700000000000003</v>
      </c>
      <c r="K11" s="129">
        <f t="shared" si="1"/>
        <v>5531.14</v>
      </c>
      <c r="L11" s="129">
        <v>21</v>
      </c>
      <c r="M11" s="129">
        <f t="shared" si="2"/>
        <v>0</v>
      </c>
      <c r="N11" s="129">
        <v>0</v>
      </c>
      <c r="O11" s="129">
        <f t="shared" si="3"/>
        <v>0</v>
      </c>
      <c r="P11" s="129">
        <v>0</v>
      </c>
      <c r="Q11" s="129">
        <f t="shared" si="4"/>
        <v>0</v>
      </c>
      <c r="R11" s="129"/>
      <c r="S11" s="129" t="s">
        <v>114</v>
      </c>
      <c r="T11" s="129" t="s">
        <v>114</v>
      </c>
      <c r="U11" s="129">
        <v>5.8000000000000003E-2</v>
      </c>
      <c r="V11" s="129">
        <f t="shared" si="5"/>
        <v>8.51</v>
      </c>
      <c r="W11" s="129"/>
      <c r="X11" s="129" t="s">
        <v>115</v>
      </c>
      <c r="AB11" s="127"/>
      <c r="AC11" s="127"/>
      <c r="AD11" s="127" t="s">
        <v>116</v>
      </c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</row>
    <row r="12" spans="1:57" ht="22.5" outlineLevel="1" x14ac:dyDescent="0.2">
      <c r="A12" s="264">
        <v>3</v>
      </c>
      <c r="B12" s="134" t="s">
        <v>119</v>
      </c>
      <c r="C12" s="138" t="s">
        <v>120</v>
      </c>
      <c r="D12" s="135" t="s">
        <v>113</v>
      </c>
      <c r="E12" s="152">
        <v>5</v>
      </c>
      <c r="F12" s="213">
        <v>0</v>
      </c>
      <c r="G12" s="265">
        <f t="shared" si="6"/>
        <v>0</v>
      </c>
      <c r="H12" s="129">
        <v>0</v>
      </c>
      <c r="I12" s="129">
        <f t="shared" si="0"/>
        <v>0</v>
      </c>
      <c r="J12" s="129">
        <v>98.2</v>
      </c>
      <c r="K12" s="129">
        <f t="shared" si="1"/>
        <v>491</v>
      </c>
      <c r="L12" s="129">
        <v>21</v>
      </c>
      <c r="M12" s="129">
        <f t="shared" si="2"/>
        <v>0</v>
      </c>
      <c r="N12" s="129">
        <v>0</v>
      </c>
      <c r="O12" s="129">
        <f t="shared" si="3"/>
        <v>0</v>
      </c>
      <c r="P12" s="129">
        <v>0</v>
      </c>
      <c r="Q12" s="129">
        <f t="shared" si="4"/>
        <v>0</v>
      </c>
      <c r="R12" s="129"/>
      <c r="S12" s="129" t="s">
        <v>114</v>
      </c>
      <c r="T12" s="129" t="s">
        <v>114</v>
      </c>
      <c r="U12" s="129">
        <v>1.0999999999999999E-2</v>
      </c>
      <c r="V12" s="129">
        <f t="shared" si="5"/>
        <v>0.06</v>
      </c>
      <c r="W12" s="129"/>
      <c r="X12" s="129" t="s">
        <v>115</v>
      </c>
      <c r="AB12" s="127"/>
      <c r="AC12" s="127"/>
      <c r="AD12" s="127" t="s">
        <v>116</v>
      </c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</row>
    <row r="13" spans="1:57" ht="22.5" outlineLevel="1" x14ac:dyDescent="0.2">
      <c r="A13" s="264">
        <v>4</v>
      </c>
      <c r="B13" s="134" t="s">
        <v>121</v>
      </c>
      <c r="C13" s="138" t="s">
        <v>122</v>
      </c>
      <c r="D13" s="135" t="s">
        <v>113</v>
      </c>
      <c r="E13" s="152">
        <f>E9</f>
        <v>146.71469999999997</v>
      </c>
      <c r="F13" s="213">
        <v>0</v>
      </c>
      <c r="G13" s="265">
        <f t="shared" si="6"/>
        <v>0</v>
      </c>
      <c r="H13" s="129">
        <v>0</v>
      </c>
      <c r="I13" s="129">
        <f t="shared" si="0"/>
        <v>0</v>
      </c>
      <c r="J13" s="129">
        <v>269</v>
      </c>
      <c r="K13" s="129">
        <f t="shared" si="1"/>
        <v>39466.25</v>
      </c>
      <c r="L13" s="129">
        <v>21</v>
      </c>
      <c r="M13" s="129">
        <f t="shared" si="2"/>
        <v>0</v>
      </c>
      <c r="N13" s="129">
        <v>0</v>
      </c>
      <c r="O13" s="129">
        <f t="shared" si="3"/>
        <v>0</v>
      </c>
      <c r="P13" s="129">
        <v>0</v>
      </c>
      <c r="Q13" s="129">
        <f t="shared" si="4"/>
        <v>0</v>
      </c>
      <c r="R13" s="129"/>
      <c r="S13" s="129" t="s">
        <v>114</v>
      </c>
      <c r="T13" s="129" t="s">
        <v>114</v>
      </c>
      <c r="U13" s="129">
        <v>1.0999999999999999E-2</v>
      </c>
      <c r="V13" s="129">
        <f t="shared" si="5"/>
        <v>1.61</v>
      </c>
      <c r="W13" s="129"/>
      <c r="X13" s="129" t="s">
        <v>115</v>
      </c>
      <c r="AB13" s="127"/>
      <c r="AC13" s="127"/>
      <c r="AD13" s="127" t="s">
        <v>116</v>
      </c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</row>
    <row r="14" spans="1:57" outlineLevel="1" x14ac:dyDescent="0.2">
      <c r="A14" s="264">
        <v>5</v>
      </c>
      <c r="B14" s="134" t="s">
        <v>123</v>
      </c>
      <c r="C14" s="138" t="s">
        <v>124</v>
      </c>
      <c r="D14" s="135" t="s">
        <v>113</v>
      </c>
      <c r="E14" s="218">
        <f>E13*10</f>
        <v>1467.1469999999997</v>
      </c>
      <c r="F14" s="213">
        <v>0</v>
      </c>
      <c r="G14" s="265">
        <f t="shared" si="6"/>
        <v>0</v>
      </c>
      <c r="H14" s="129">
        <v>0</v>
      </c>
      <c r="I14" s="129">
        <f t="shared" si="0"/>
        <v>0</v>
      </c>
      <c r="J14" s="129">
        <v>21.2</v>
      </c>
      <c r="K14" s="129">
        <f t="shared" si="1"/>
        <v>31103.52</v>
      </c>
      <c r="L14" s="129">
        <v>21</v>
      </c>
      <c r="M14" s="129">
        <f t="shared" si="2"/>
        <v>0</v>
      </c>
      <c r="N14" s="129">
        <v>0</v>
      </c>
      <c r="O14" s="129">
        <f t="shared" si="3"/>
        <v>0</v>
      </c>
      <c r="P14" s="129">
        <v>0</v>
      </c>
      <c r="Q14" s="129">
        <f t="shared" si="4"/>
        <v>0</v>
      </c>
      <c r="R14" s="129"/>
      <c r="S14" s="129" t="s">
        <v>114</v>
      </c>
      <c r="T14" s="129" t="s">
        <v>114</v>
      </c>
      <c r="U14" s="129">
        <v>0</v>
      </c>
      <c r="V14" s="129">
        <f t="shared" si="5"/>
        <v>0</v>
      </c>
      <c r="W14" s="129"/>
      <c r="X14" s="129" t="s">
        <v>115</v>
      </c>
      <c r="AB14" s="127"/>
      <c r="AC14" s="127"/>
      <c r="AD14" s="127" t="s">
        <v>116</v>
      </c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</row>
    <row r="15" spans="1:57" ht="22.5" outlineLevel="1" x14ac:dyDescent="0.2">
      <c r="A15" s="264">
        <v>6</v>
      </c>
      <c r="B15" s="134" t="s">
        <v>125</v>
      </c>
      <c r="C15" s="138" t="s">
        <v>126</v>
      </c>
      <c r="D15" s="135" t="s">
        <v>113</v>
      </c>
      <c r="E15" s="152">
        <v>5</v>
      </c>
      <c r="F15" s="213">
        <v>0</v>
      </c>
      <c r="G15" s="265">
        <f t="shared" si="6"/>
        <v>0</v>
      </c>
      <c r="H15" s="129">
        <v>0</v>
      </c>
      <c r="I15" s="129">
        <f t="shared" si="0"/>
        <v>0</v>
      </c>
      <c r="J15" s="129">
        <v>274</v>
      </c>
      <c r="K15" s="129">
        <f t="shared" si="1"/>
        <v>1370</v>
      </c>
      <c r="L15" s="129">
        <v>21</v>
      </c>
      <c r="M15" s="129">
        <f t="shared" si="2"/>
        <v>0</v>
      </c>
      <c r="N15" s="129">
        <v>0</v>
      </c>
      <c r="O15" s="129">
        <f t="shared" si="3"/>
        <v>0</v>
      </c>
      <c r="P15" s="129">
        <v>0</v>
      </c>
      <c r="Q15" s="129">
        <f t="shared" si="4"/>
        <v>0</v>
      </c>
      <c r="R15" s="129"/>
      <c r="S15" s="129" t="s">
        <v>114</v>
      </c>
      <c r="T15" s="129" t="s">
        <v>114</v>
      </c>
      <c r="U15" s="129">
        <v>0.65200000000000002</v>
      </c>
      <c r="V15" s="129">
        <f t="shared" si="5"/>
        <v>3.26</v>
      </c>
      <c r="W15" s="129"/>
      <c r="X15" s="129" t="s">
        <v>115</v>
      </c>
      <c r="AB15" s="127"/>
      <c r="AC15" s="127"/>
      <c r="AD15" s="127" t="s">
        <v>116</v>
      </c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</row>
    <row r="16" spans="1:57" ht="22.5" outlineLevel="1" x14ac:dyDescent="0.2">
      <c r="A16" s="264">
        <v>7</v>
      </c>
      <c r="B16" s="134" t="s">
        <v>127</v>
      </c>
      <c r="C16" s="138" t="s">
        <v>128</v>
      </c>
      <c r="D16" s="135" t="s">
        <v>113</v>
      </c>
      <c r="E16" s="152">
        <f>E17</f>
        <v>75.988</v>
      </c>
      <c r="F16" s="213">
        <v>0</v>
      </c>
      <c r="G16" s="265">
        <f t="shared" si="6"/>
        <v>0</v>
      </c>
      <c r="H16" s="129">
        <v>0</v>
      </c>
      <c r="I16" s="129">
        <f t="shared" si="0"/>
        <v>0</v>
      </c>
      <c r="J16" s="129">
        <v>125.5</v>
      </c>
      <c r="K16" s="129">
        <f t="shared" si="1"/>
        <v>9536.49</v>
      </c>
      <c r="L16" s="129">
        <v>21</v>
      </c>
      <c r="M16" s="129">
        <f t="shared" si="2"/>
        <v>0</v>
      </c>
      <c r="N16" s="129">
        <v>0</v>
      </c>
      <c r="O16" s="129">
        <f t="shared" si="3"/>
        <v>0</v>
      </c>
      <c r="P16" s="129">
        <v>0</v>
      </c>
      <c r="Q16" s="129">
        <f t="shared" si="4"/>
        <v>0</v>
      </c>
      <c r="R16" s="129"/>
      <c r="S16" s="129" t="s">
        <v>114</v>
      </c>
      <c r="T16" s="129" t="s">
        <v>114</v>
      </c>
      <c r="U16" s="129">
        <v>0.20200000000000001</v>
      </c>
      <c r="V16" s="129">
        <f t="shared" si="5"/>
        <v>15.35</v>
      </c>
      <c r="W16" s="129"/>
      <c r="X16" s="129" t="s">
        <v>115</v>
      </c>
      <c r="Y16" s="127"/>
      <c r="Z16" s="127"/>
      <c r="AA16" s="127"/>
      <c r="AB16" s="127"/>
      <c r="AC16" s="127"/>
      <c r="AD16" s="127" t="s">
        <v>116</v>
      </c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</row>
    <row r="17" spans="1:57" s="147" customFormat="1" outlineLevel="1" x14ac:dyDescent="0.2">
      <c r="A17" s="266"/>
      <c r="B17" s="141"/>
      <c r="C17" s="142" t="s">
        <v>229</v>
      </c>
      <c r="D17" s="143"/>
      <c r="E17" s="148">
        <f>3.14*5.5*5.5*0.8</f>
        <v>75.988</v>
      </c>
      <c r="F17" s="144"/>
      <c r="G17" s="267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</row>
    <row r="18" spans="1:57" outlineLevel="1" x14ac:dyDescent="0.2">
      <c r="A18" s="264">
        <v>8</v>
      </c>
      <c r="B18" s="134" t="s">
        <v>129</v>
      </c>
      <c r="C18" s="138" t="s">
        <v>130</v>
      </c>
      <c r="D18" s="135" t="s">
        <v>131</v>
      </c>
      <c r="E18" s="152">
        <v>100</v>
      </c>
      <c r="F18" s="213">
        <v>0</v>
      </c>
      <c r="G18" s="265">
        <f t="shared" si="6"/>
        <v>0</v>
      </c>
      <c r="H18" s="129">
        <v>1.8</v>
      </c>
      <c r="I18" s="129">
        <f t="shared" si="0"/>
        <v>180</v>
      </c>
      <c r="J18" s="129">
        <v>23.3</v>
      </c>
      <c r="K18" s="129">
        <f t="shared" si="1"/>
        <v>2330</v>
      </c>
      <c r="L18" s="129">
        <v>21</v>
      </c>
      <c r="M18" s="129">
        <f t="shared" si="2"/>
        <v>0</v>
      </c>
      <c r="N18" s="129">
        <v>0</v>
      </c>
      <c r="O18" s="129">
        <f t="shared" si="3"/>
        <v>0</v>
      </c>
      <c r="P18" s="129">
        <v>0</v>
      </c>
      <c r="Q18" s="129">
        <f t="shared" si="4"/>
        <v>0</v>
      </c>
      <c r="R18" s="129"/>
      <c r="S18" s="129" t="s">
        <v>114</v>
      </c>
      <c r="T18" s="129" t="s">
        <v>114</v>
      </c>
      <c r="U18" s="129">
        <v>0.06</v>
      </c>
      <c r="V18" s="129">
        <f t="shared" si="5"/>
        <v>6</v>
      </c>
      <c r="W18" s="129"/>
      <c r="X18" s="129" t="s">
        <v>115</v>
      </c>
      <c r="Y18" s="127"/>
      <c r="Z18" s="127"/>
      <c r="AA18" s="127"/>
      <c r="AB18" s="127"/>
      <c r="AC18" s="127"/>
      <c r="AD18" s="127" t="s">
        <v>116</v>
      </c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</row>
    <row r="19" spans="1:57" outlineLevel="1" x14ac:dyDescent="0.2">
      <c r="A19" s="264">
        <v>9</v>
      </c>
      <c r="B19" s="134" t="s">
        <v>132</v>
      </c>
      <c r="C19" s="138" t="s">
        <v>133</v>
      </c>
      <c r="D19" s="135" t="s">
        <v>131</v>
      </c>
      <c r="E19" s="152">
        <f>E20</f>
        <v>252.38949999999994</v>
      </c>
      <c r="F19" s="213">
        <v>0</v>
      </c>
      <c r="G19" s="265">
        <f t="shared" si="6"/>
        <v>0</v>
      </c>
      <c r="H19" s="129">
        <v>0</v>
      </c>
      <c r="I19" s="129">
        <f t="shared" si="0"/>
        <v>0</v>
      </c>
      <c r="J19" s="129">
        <v>13.4</v>
      </c>
      <c r="K19" s="129">
        <f t="shared" si="1"/>
        <v>3382.02</v>
      </c>
      <c r="L19" s="129">
        <v>21</v>
      </c>
      <c r="M19" s="129">
        <f t="shared" si="2"/>
        <v>0</v>
      </c>
      <c r="N19" s="129">
        <v>0</v>
      </c>
      <c r="O19" s="129">
        <f t="shared" si="3"/>
        <v>0</v>
      </c>
      <c r="P19" s="129">
        <v>0</v>
      </c>
      <c r="Q19" s="129">
        <f t="shared" si="4"/>
        <v>0</v>
      </c>
      <c r="R19" s="129"/>
      <c r="S19" s="129" t="s">
        <v>114</v>
      </c>
      <c r="T19" s="129" t="s">
        <v>114</v>
      </c>
      <c r="U19" s="129">
        <v>1.7999999999999999E-2</v>
      </c>
      <c r="V19" s="129">
        <f t="shared" si="5"/>
        <v>4.54</v>
      </c>
      <c r="W19" s="129"/>
      <c r="X19" s="129" t="s">
        <v>115</v>
      </c>
      <c r="Y19" s="127"/>
      <c r="Z19" s="127"/>
      <c r="AA19" s="127"/>
      <c r="AB19" s="127"/>
      <c r="AC19" s="127"/>
      <c r="AD19" s="127" t="s">
        <v>116</v>
      </c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</row>
    <row r="20" spans="1:57" outlineLevel="1" x14ac:dyDescent="0.2">
      <c r="A20" s="264"/>
      <c r="B20" s="134"/>
      <c r="C20" s="142" t="s">
        <v>231</v>
      </c>
      <c r="D20" s="135"/>
      <c r="E20" s="148">
        <f>(19.95+0.4)*(16.67+0.4)-(3.14*5.5*5.5)</f>
        <v>252.38949999999994</v>
      </c>
      <c r="F20" s="136"/>
      <c r="G20" s="265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</row>
    <row r="21" spans="1:57" outlineLevel="1" x14ac:dyDescent="0.2">
      <c r="A21" s="264">
        <v>10</v>
      </c>
      <c r="B21" s="134" t="s">
        <v>134</v>
      </c>
      <c r="C21" s="138" t="s">
        <v>135</v>
      </c>
      <c r="D21" s="135" t="s">
        <v>131</v>
      </c>
      <c r="E21" s="152">
        <v>100</v>
      </c>
      <c r="F21" s="213">
        <v>0</v>
      </c>
      <c r="G21" s="265">
        <f t="shared" si="6"/>
        <v>0</v>
      </c>
      <c r="H21" s="129">
        <v>0</v>
      </c>
      <c r="I21" s="129">
        <f t="shared" si="0"/>
        <v>0</v>
      </c>
      <c r="J21" s="129">
        <v>50.2</v>
      </c>
      <c r="K21" s="129">
        <f t="shared" si="1"/>
        <v>5020</v>
      </c>
      <c r="L21" s="129">
        <v>21</v>
      </c>
      <c r="M21" s="129">
        <f t="shared" si="2"/>
        <v>0</v>
      </c>
      <c r="N21" s="129">
        <v>0</v>
      </c>
      <c r="O21" s="129">
        <f t="shared" si="3"/>
        <v>0</v>
      </c>
      <c r="P21" s="129">
        <v>0</v>
      </c>
      <c r="Q21" s="129">
        <f t="shared" si="4"/>
        <v>0</v>
      </c>
      <c r="R21" s="129"/>
      <c r="S21" s="129" t="s">
        <v>114</v>
      </c>
      <c r="T21" s="129" t="s">
        <v>114</v>
      </c>
      <c r="U21" s="129">
        <v>0.13</v>
      </c>
      <c r="V21" s="129">
        <f t="shared" si="5"/>
        <v>13</v>
      </c>
      <c r="W21" s="129"/>
      <c r="X21" s="129" t="s">
        <v>115</v>
      </c>
      <c r="Y21" s="127"/>
      <c r="Z21" s="127"/>
      <c r="AA21" s="127"/>
      <c r="AB21" s="127"/>
      <c r="AC21" s="127"/>
      <c r="AD21" s="127" t="s">
        <v>116</v>
      </c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</row>
    <row r="22" spans="1:57" outlineLevel="1" x14ac:dyDescent="0.2">
      <c r="A22" s="264">
        <v>11</v>
      </c>
      <c r="B22" s="134" t="s">
        <v>136</v>
      </c>
      <c r="C22" s="138" t="s">
        <v>137</v>
      </c>
      <c r="D22" s="135" t="s">
        <v>113</v>
      </c>
      <c r="E22" s="152">
        <f>E9</f>
        <v>146.71469999999997</v>
      </c>
      <c r="F22" s="213">
        <v>0</v>
      </c>
      <c r="G22" s="265">
        <f t="shared" si="6"/>
        <v>0</v>
      </c>
      <c r="H22" s="129">
        <v>0</v>
      </c>
      <c r="I22" s="129">
        <f t="shared" si="0"/>
        <v>0</v>
      </c>
      <c r="J22" s="129">
        <v>100</v>
      </c>
      <c r="K22" s="129">
        <f t="shared" si="1"/>
        <v>14671.47</v>
      </c>
      <c r="L22" s="129">
        <v>21</v>
      </c>
      <c r="M22" s="129">
        <f t="shared" si="2"/>
        <v>0</v>
      </c>
      <c r="N22" s="129">
        <v>0</v>
      </c>
      <c r="O22" s="129">
        <f t="shared" si="3"/>
        <v>0</v>
      </c>
      <c r="P22" s="129">
        <v>0</v>
      </c>
      <c r="Q22" s="129">
        <f t="shared" si="4"/>
        <v>0</v>
      </c>
      <c r="R22" s="129"/>
      <c r="S22" s="129" t="s">
        <v>114</v>
      </c>
      <c r="T22" s="129" t="s">
        <v>138</v>
      </c>
      <c r="U22" s="129">
        <v>0</v>
      </c>
      <c r="V22" s="129">
        <f t="shared" si="5"/>
        <v>0</v>
      </c>
      <c r="W22" s="129"/>
      <c r="X22" s="129" t="s">
        <v>115</v>
      </c>
      <c r="Y22" s="127"/>
      <c r="Z22" s="127"/>
      <c r="AA22" s="127"/>
      <c r="AB22" s="127"/>
      <c r="AC22" s="127"/>
      <c r="AD22" s="127" t="s">
        <v>116</v>
      </c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</row>
    <row r="23" spans="1:57" outlineLevel="1" x14ac:dyDescent="0.2">
      <c r="A23" s="264">
        <v>12</v>
      </c>
      <c r="B23" s="134" t="s">
        <v>139</v>
      </c>
      <c r="C23" s="138" t="s">
        <v>140</v>
      </c>
      <c r="D23" s="135" t="s">
        <v>141</v>
      </c>
      <c r="E23" s="152">
        <v>4</v>
      </c>
      <c r="F23" s="213">
        <v>0</v>
      </c>
      <c r="G23" s="265">
        <f t="shared" si="6"/>
        <v>0</v>
      </c>
      <c r="H23" s="129">
        <v>108</v>
      </c>
      <c r="I23" s="129">
        <f t="shared" si="0"/>
        <v>432</v>
      </c>
      <c r="J23" s="129">
        <v>0</v>
      </c>
      <c r="K23" s="129">
        <f t="shared" si="1"/>
        <v>0</v>
      </c>
      <c r="L23" s="129">
        <v>21</v>
      </c>
      <c r="M23" s="129">
        <f t="shared" si="2"/>
        <v>0</v>
      </c>
      <c r="N23" s="129">
        <v>1E-3</v>
      </c>
      <c r="O23" s="129">
        <f t="shared" si="3"/>
        <v>0</v>
      </c>
      <c r="P23" s="129">
        <v>0</v>
      </c>
      <c r="Q23" s="129">
        <f t="shared" si="4"/>
        <v>0</v>
      </c>
      <c r="R23" s="129" t="s">
        <v>142</v>
      </c>
      <c r="S23" s="129" t="s">
        <v>114</v>
      </c>
      <c r="T23" s="129" t="s">
        <v>114</v>
      </c>
      <c r="U23" s="129">
        <v>0</v>
      </c>
      <c r="V23" s="129">
        <f t="shared" si="5"/>
        <v>0</v>
      </c>
      <c r="W23" s="129"/>
      <c r="X23" s="129" t="s">
        <v>143</v>
      </c>
      <c r="Y23" s="127"/>
      <c r="Z23" s="127"/>
      <c r="AA23" s="127"/>
      <c r="AB23" s="127"/>
      <c r="AC23" s="127"/>
      <c r="AD23" s="127" t="s">
        <v>144</v>
      </c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</row>
    <row r="24" spans="1:57" outlineLevel="1" x14ac:dyDescent="0.2">
      <c r="A24" s="264">
        <v>13</v>
      </c>
      <c r="B24" s="134" t="s">
        <v>145</v>
      </c>
      <c r="C24" s="138" t="s">
        <v>146</v>
      </c>
      <c r="D24" s="135" t="s">
        <v>147</v>
      </c>
      <c r="E24" s="152">
        <f>E25</f>
        <v>140.5778</v>
      </c>
      <c r="F24" s="213">
        <v>0</v>
      </c>
      <c r="G24" s="265">
        <f t="shared" si="6"/>
        <v>0</v>
      </c>
      <c r="H24" s="129">
        <v>120</v>
      </c>
      <c r="I24" s="129">
        <f t="shared" si="0"/>
        <v>16869.34</v>
      </c>
      <c r="J24" s="129">
        <v>0</v>
      </c>
      <c r="K24" s="129">
        <f t="shared" si="1"/>
        <v>0</v>
      </c>
      <c r="L24" s="129">
        <v>21</v>
      </c>
      <c r="M24" s="129">
        <f t="shared" si="2"/>
        <v>0</v>
      </c>
      <c r="N24" s="129">
        <v>1</v>
      </c>
      <c r="O24" s="129">
        <f t="shared" si="3"/>
        <v>140.58000000000001</v>
      </c>
      <c r="P24" s="129">
        <v>0</v>
      </c>
      <c r="Q24" s="129">
        <f t="shared" si="4"/>
        <v>0</v>
      </c>
      <c r="R24" s="129"/>
      <c r="S24" s="129" t="s">
        <v>148</v>
      </c>
      <c r="T24" s="129" t="s">
        <v>138</v>
      </c>
      <c r="U24" s="129">
        <v>0</v>
      </c>
      <c r="V24" s="129">
        <f t="shared" si="5"/>
        <v>0</v>
      </c>
      <c r="W24" s="129"/>
      <c r="X24" s="129" t="s">
        <v>143</v>
      </c>
      <c r="Y24" s="165"/>
      <c r="Z24" s="127"/>
      <c r="AA24" s="127"/>
      <c r="AB24" s="127"/>
      <c r="AC24" s="127"/>
      <c r="AD24" s="127" t="s">
        <v>144</v>
      </c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</row>
    <row r="25" spans="1:57" outlineLevel="1" x14ac:dyDescent="0.2">
      <c r="A25" s="268"/>
      <c r="B25" s="159"/>
      <c r="C25" s="160" t="s">
        <v>230</v>
      </c>
      <c r="D25" s="161"/>
      <c r="E25" s="162">
        <f>E16*1.85</f>
        <v>140.5778</v>
      </c>
      <c r="F25" s="163"/>
      <c r="G25" s="265">
        <f t="shared" si="6"/>
        <v>0</v>
      </c>
      <c r="H25" s="245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4"/>
      <c r="Y25" s="165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</row>
    <row r="26" spans="1:57" outlineLevel="1" x14ac:dyDescent="0.2">
      <c r="A26" s="268"/>
      <c r="B26" s="159" t="s">
        <v>234</v>
      </c>
      <c r="C26" s="214" t="s">
        <v>235</v>
      </c>
      <c r="D26" s="215" t="s">
        <v>182</v>
      </c>
      <c r="E26" s="216">
        <v>78</v>
      </c>
      <c r="F26" s="217">
        <v>0</v>
      </c>
      <c r="G26" s="269">
        <f t="shared" si="6"/>
        <v>0</v>
      </c>
      <c r="H26" s="245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4"/>
      <c r="Y26" s="165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</row>
    <row r="27" spans="1:57" outlineLevel="1" x14ac:dyDescent="0.2">
      <c r="A27" s="270"/>
      <c r="B27" s="154"/>
      <c r="C27" s="155"/>
      <c r="D27" s="156"/>
      <c r="E27" s="157"/>
      <c r="F27" s="158"/>
      <c r="G27" s="271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</row>
    <row r="28" spans="1:57" x14ac:dyDescent="0.2">
      <c r="A28" s="262" t="s">
        <v>109</v>
      </c>
      <c r="B28" s="131" t="s">
        <v>62</v>
      </c>
      <c r="C28" s="137" t="s">
        <v>63</v>
      </c>
      <c r="D28" s="132"/>
      <c r="E28" s="151"/>
      <c r="F28" s="133"/>
      <c r="G28" s="263">
        <f>SUMIF(AD29:AD30,"&lt;&gt;NOR",G29:G30)</f>
        <v>0</v>
      </c>
      <c r="H28" s="130"/>
      <c r="I28" s="130">
        <f>SUM(I29:I30)</f>
        <v>1454.96</v>
      </c>
      <c r="J28" s="130"/>
      <c r="K28" s="130">
        <f>SUM(K29:K30)</f>
        <v>843.86</v>
      </c>
      <c r="L28" s="130"/>
      <c r="M28" s="130">
        <f>SUM(M29:M30)</f>
        <v>0</v>
      </c>
      <c r="N28" s="130"/>
      <c r="O28" s="130">
        <f>SUM(O29:O30)</f>
        <v>0.56999999999999995</v>
      </c>
      <c r="P28" s="130"/>
      <c r="Q28" s="130">
        <f>SUM(Q29:Q30)</f>
        <v>0</v>
      </c>
      <c r="R28" s="130"/>
      <c r="S28" s="130"/>
      <c r="T28" s="130"/>
      <c r="U28" s="130"/>
      <c r="V28" s="130">
        <f>SUM(V29:V30)</f>
        <v>1.92</v>
      </c>
      <c r="W28" s="130"/>
      <c r="X28" s="130"/>
      <c r="AD28" t="s">
        <v>110</v>
      </c>
    </row>
    <row r="29" spans="1:57" ht="22.5" outlineLevel="1" x14ac:dyDescent="0.2">
      <c r="A29" s="264">
        <v>14</v>
      </c>
      <c r="B29" s="134" t="s">
        <v>149</v>
      </c>
      <c r="C29" s="138" t="s">
        <v>150</v>
      </c>
      <c r="D29" s="135" t="s">
        <v>151</v>
      </c>
      <c r="E29" s="152">
        <v>2</v>
      </c>
      <c r="F29" s="213">
        <v>0</v>
      </c>
      <c r="G29" s="265">
        <f>ROUND(E29*F29,2)</f>
        <v>0</v>
      </c>
      <c r="H29" s="129">
        <v>128.52000000000001</v>
      </c>
      <c r="I29" s="129">
        <f>ROUND(E29*H29,2)</f>
        <v>257.04000000000002</v>
      </c>
      <c r="J29" s="129">
        <v>102.98</v>
      </c>
      <c r="K29" s="129">
        <f>ROUND(E29*J29,2)</f>
        <v>205.96</v>
      </c>
      <c r="L29" s="129">
        <v>21</v>
      </c>
      <c r="M29" s="129">
        <f>G29*(1+L29/100)</f>
        <v>0</v>
      </c>
      <c r="N29" s="129">
        <v>4.5420000000000002E-2</v>
      </c>
      <c r="O29" s="129">
        <f>ROUND(E29*N29,2)</f>
        <v>0.09</v>
      </c>
      <c r="P29" s="129">
        <v>0</v>
      </c>
      <c r="Q29" s="129">
        <f>ROUND(E29*P29,2)</f>
        <v>0</v>
      </c>
      <c r="R29" s="129"/>
      <c r="S29" s="129" t="s">
        <v>114</v>
      </c>
      <c r="T29" s="129" t="s">
        <v>114</v>
      </c>
      <c r="U29" s="129">
        <v>0.23374</v>
      </c>
      <c r="V29" s="129">
        <f>ROUND(E29*U29,2)</f>
        <v>0.47</v>
      </c>
      <c r="W29" s="129"/>
      <c r="X29" s="129" t="s">
        <v>115</v>
      </c>
      <c r="Y29" s="127"/>
      <c r="Z29" s="127"/>
      <c r="AA29" s="127"/>
      <c r="AB29" s="127"/>
      <c r="AC29" s="127"/>
      <c r="AD29" s="127" t="s">
        <v>116</v>
      </c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</row>
    <row r="30" spans="1:57" ht="22.5" outlineLevel="1" x14ac:dyDescent="0.2">
      <c r="A30" s="264">
        <v>15</v>
      </c>
      <c r="B30" s="134" t="s">
        <v>152</v>
      </c>
      <c r="C30" s="138" t="s">
        <v>153</v>
      </c>
      <c r="D30" s="135" t="s">
        <v>113</v>
      </c>
      <c r="E30" s="152">
        <v>0.29609999999999997</v>
      </c>
      <c r="F30" s="213">
        <v>0</v>
      </c>
      <c r="G30" s="265">
        <f>ROUND(E30*F30,2)</f>
        <v>0</v>
      </c>
      <c r="H30" s="129">
        <v>4045.65</v>
      </c>
      <c r="I30" s="129">
        <f>ROUND(E30*H30,2)</f>
        <v>1197.92</v>
      </c>
      <c r="J30" s="129">
        <v>2154.35</v>
      </c>
      <c r="K30" s="129">
        <f>ROUND(E30*J30,2)</f>
        <v>637.9</v>
      </c>
      <c r="L30" s="129">
        <v>21</v>
      </c>
      <c r="M30" s="129">
        <f>G30*(1+L30/100)</f>
        <v>0</v>
      </c>
      <c r="N30" s="129">
        <v>1.62836</v>
      </c>
      <c r="O30" s="129">
        <f>ROUND(E30*N30,2)</f>
        <v>0.48</v>
      </c>
      <c r="P30" s="129">
        <v>0</v>
      </c>
      <c r="Q30" s="129">
        <f>ROUND(E30*P30,2)</f>
        <v>0</v>
      </c>
      <c r="R30" s="129"/>
      <c r="S30" s="129" t="s">
        <v>114</v>
      </c>
      <c r="T30" s="129" t="s">
        <v>114</v>
      </c>
      <c r="U30" s="129">
        <v>4.8899999999999997</v>
      </c>
      <c r="V30" s="129">
        <f>ROUND(E30*U30,2)</f>
        <v>1.45</v>
      </c>
      <c r="W30" s="129"/>
      <c r="X30" s="129" t="s">
        <v>115</v>
      </c>
      <c r="Y30" s="127"/>
      <c r="Z30" s="127"/>
      <c r="AA30" s="127"/>
      <c r="AB30" s="127"/>
      <c r="AC30" s="127"/>
      <c r="AD30" s="127" t="s">
        <v>116</v>
      </c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</row>
    <row r="31" spans="1:57" x14ac:dyDescent="0.2">
      <c r="A31" s="262" t="s">
        <v>109</v>
      </c>
      <c r="B31" s="131" t="s">
        <v>64</v>
      </c>
      <c r="C31" s="137" t="s">
        <v>65</v>
      </c>
      <c r="D31" s="132"/>
      <c r="E31" s="151"/>
      <c r="F31" s="133"/>
      <c r="G31" s="263">
        <f>SUM(G32:G37)</f>
        <v>0</v>
      </c>
      <c r="H31" s="130"/>
      <c r="I31" s="130">
        <f>SUM(I32:I37)</f>
        <v>111152.89</v>
      </c>
      <c r="J31" s="130"/>
      <c r="K31" s="130">
        <f>SUM(K32:K37)</f>
        <v>35446.1</v>
      </c>
      <c r="L31" s="130"/>
      <c r="M31" s="130">
        <f>SUM(M32:M37)</f>
        <v>0</v>
      </c>
      <c r="N31" s="130"/>
      <c r="O31" s="130">
        <f>SUM(O32:O37)</f>
        <v>271.56</v>
      </c>
      <c r="P31" s="130"/>
      <c r="Q31" s="130">
        <f>SUM(Q32:Q37)</f>
        <v>0</v>
      </c>
      <c r="R31" s="130"/>
      <c r="S31" s="130"/>
      <c r="T31" s="130"/>
      <c r="U31" s="130"/>
      <c r="V31" s="130">
        <f>SUM(V32:V37)</f>
        <v>57.660000000000004</v>
      </c>
      <c r="W31" s="130"/>
      <c r="X31" s="130"/>
      <c r="AD31" t="s">
        <v>110</v>
      </c>
    </row>
    <row r="32" spans="1:57" outlineLevel="1" x14ac:dyDescent="0.2">
      <c r="A32" s="264">
        <v>16</v>
      </c>
      <c r="B32" s="134" t="s">
        <v>154</v>
      </c>
      <c r="C32" s="138" t="s">
        <v>155</v>
      </c>
      <c r="D32" s="135" t="s">
        <v>131</v>
      </c>
      <c r="E32" s="152">
        <f>E33</f>
        <v>347.37449999999995</v>
      </c>
      <c r="F32" s="213">
        <v>0</v>
      </c>
      <c r="G32" s="265">
        <f>ROUND(E32*F32,2)</f>
        <v>0</v>
      </c>
      <c r="H32" s="129">
        <v>127.64</v>
      </c>
      <c r="I32" s="129">
        <f>ROUND(E32*H32,2)</f>
        <v>44338.879999999997</v>
      </c>
      <c r="J32" s="129">
        <v>25.36</v>
      </c>
      <c r="K32" s="129">
        <f>ROUND(E32*J32,2)</f>
        <v>8809.42</v>
      </c>
      <c r="L32" s="129">
        <v>21</v>
      </c>
      <c r="M32" s="129">
        <f>G32*(1+L32/100)</f>
        <v>0</v>
      </c>
      <c r="N32" s="129">
        <v>0.32250000000000001</v>
      </c>
      <c r="O32" s="129">
        <f>ROUND(E32*N32,2)</f>
        <v>112.03</v>
      </c>
      <c r="P32" s="129">
        <v>0</v>
      </c>
      <c r="Q32" s="129">
        <f>ROUND(E32*P32,2)</f>
        <v>0</v>
      </c>
      <c r="R32" s="129"/>
      <c r="S32" s="129" t="s">
        <v>114</v>
      </c>
      <c r="T32" s="129" t="s">
        <v>114</v>
      </c>
      <c r="U32" s="129">
        <v>2.5999999999999999E-2</v>
      </c>
      <c r="V32" s="129">
        <f>ROUND(E32*U32,2)</f>
        <v>9.0299999999999994</v>
      </c>
      <c r="W32" s="129"/>
      <c r="X32" s="129" t="s">
        <v>115</v>
      </c>
      <c r="Y32" s="127"/>
      <c r="Z32" s="127"/>
      <c r="AA32" s="127"/>
      <c r="AB32" s="127"/>
      <c r="AC32" s="127"/>
      <c r="AD32" s="127" t="s">
        <v>116</v>
      </c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</row>
    <row r="33" spans="1:57" outlineLevel="1" x14ac:dyDescent="0.2">
      <c r="A33" s="264"/>
      <c r="B33" s="134"/>
      <c r="C33" s="142" t="s">
        <v>232</v>
      </c>
      <c r="D33" s="135"/>
      <c r="E33" s="148">
        <f>(19.95+0.4)*(16.67+0.4)</f>
        <v>347.37449999999995</v>
      </c>
      <c r="F33" s="136"/>
      <c r="G33" s="265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</row>
    <row r="34" spans="1:57" ht="22.5" outlineLevel="1" x14ac:dyDescent="0.2">
      <c r="A34" s="264">
        <v>17</v>
      </c>
      <c r="B34" s="134" t="s">
        <v>156</v>
      </c>
      <c r="C34" s="138" t="s">
        <v>157</v>
      </c>
      <c r="D34" s="135" t="s">
        <v>131</v>
      </c>
      <c r="E34" s="152">
        <f>E32</f>
        <v>347.37449999999995</v>
      </c>
      <c r="F34" s="213">
        <v>0</v>
      </c>
      <c r="G34" s="265">
        <f>ROUND(E34*F34,2)</f>
        <v>0</v>
      </c>
      <c r="H34" s="129">
        <v>149.29</v>
      </c>
      <c r="I34" s="129">
        <f>ROUND(E34*H34,2)</f>
        <v>51859.54</v>
      </c>
      <c r="J34" s="129">
        <v>26.21</v>
      </c>
      <c r="K34" s="129">
        <f>ROUND(E34*J34,2)</f>
        <v>9104.69</v>
      </c>
      <c r="L34" s="129">
        <v>21</v>
      </c>
      <c r="M34" s="129">
        <f>G34*(1+L34/100)</f>
        <v>0</v>
      </c>
      <c r="N34" s="129">
        <v>0.378</v>
      </c>
      <c r="O34" s="129">
        <f>ROUND(E34*N34,2)</f>
        <v>131.31</v>
      </c>
      <c r="P34" s="129">
        <v>0</v>
      </c>
      <c r="Q34" s="129">
        <f>ROUND(E34*P34,2)</f>
        <v>0</v>
      </c>
      <c r="R34" s="129"/>
      <c r="S34" s="129" t="s">
        <v>114</v>
      </c>
      <c r="T34" s="129" t="s">
        <v>114</v>
      </c>
      <c r="U34" s="129">
        <v>2.5999999999999999E-2</v>
      </c>
      <c r="V34" s="129">
        <f>ROUND(E34*U34,2)</f>
        <v>9.0299999999999994</v>
      </c>
      <c r="W34" s="129"/>
      <c r="X34" s="129" t="s">
        <v>115</v>
      </c>
      <c r="Y34" s="127"/>
      <c r="Z34" s="127"/>
      <c r="AA34" s="127"/>
      <c r="AB34" s="127"/>
      <c r="AC34" s="127"/>
      <c r="AD34" s="127" t="s">
        <v>116</v>
      </c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</row>
    <row r="35" spans="1:57" outlineLevel="1" x14ac:dyDescent="0.2">
      <c r="A35" s="264">
        <v>18</v>
      </c>
      <c r="B35" s="134" t="s">
        <v>158</v>
      </c>
      <c r="C35" s="138" t="s">
        <v>159</v>
      </c>
      <c r="D35" s="135" t="s">
        <v>131</v>
      </c>
      <c r="E35" s="152">
        <f>E32</f>
        <v>347.37449999999995</v>
      </c>
      <c r="F35" s="213">
        <v>0</v>
      </c>
      <c r="G35" s="265">
        <f>ROUND(E35*F35,2)</f>
        <v>0</v>
      </c>
      <c r="H35" s="129">
        <v>0</v>
      </c>
      <c r="I35" s="129">
        <f>ROUND(E35*H35,2)</f>
        <v>0</v>
      </c>
      <c r="J35" s="129">
        <v>40.200000000000003</v>
      </c>
      <c r="K35" s="129">
        <f>ROUND(E35*J35,2)</f>
        <v>13964.45</v>
      </c>
      <c r="L35" s="129">
        <v>21</v>
      </c>
      <c r="M35" s="129">
        <f>G35*(1+L35/100)</f>
        <v>0</v>
      </c>
      <c r="N35" s="129">
        <v>0</v>
      </c>
      <c r="O35" s="129">
        <f>ROUND(E35*N35,2)</f>
        <v>0</v>
      </c>
      <c r="P35" s="129">
        <v>0</v>
      </c>
      <c r="Q35" s="129">
        <f>ROUND(E35*P35,2)</f>
        <v>0</v>
      </c>
      <c r="R35" s="129"/>
      <c r="S35" s="129" t="s">
        <v>114</v>
      </c>
      <c r="T35" s="129" t="s">
        <v>114</v>
      </c>
      <c r="U35" s="129">
        <v>9.0999999999999998E-2</v>
      </c>
      <c r="V35" s="129">
        <f>ROUND(E35*U35,2)</f>
        <v>31.61</v>
      </c>
      <c r="W35" s="129"/>
      <c r="X35" s="129" t="s">
        <v>115</v>
      </c>
      <c r="Y35" s="127"/>
      <c r="Z35" s="127"/>
      <c r="AA35" s="127"/>
      <c r="AB35" s="127"/>
      <c r="AC35" s="127"/>
      <c r="AD35" s="127" t="s">
        <v>116</v>
      </c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</row>
    <row r="36" spans="1:57" ht="22.5" outlineLevel="1" x14ac:dyDescent="0.2">
      <c r="A36" s="264">
        <v>19</v>
      </c>
      <c r="B36" s="134" t="s">
        <v>160</v>
      </c>
      <c r="C36" s="138" t="s">
        <v>161</v>
      </c>
      <c r="D36" s="135" t="s">
        <v>131</v>
      </c>
      <c r="E36" s="152">
        <f>E32</f>
        <v>347.37449999999995</v>
      </c>
      <c r="F36" s="213">
        <v>0</v>
      </c>
      <c r="G36" s="265">
        <f>ROUND(E36*F36,2)</f>
        <v>0</v>
      </c>
      <c r="H36" s="129">
        <v>19.73</v>
      </c>
      <c r="I36" s="129">
        <f>ROUND(E36*H36,2)</f>
        <v>6853.7</v>
      </c>
      <c r="J36" s="129">
        <v>10.27</v>
      </c>
      <c r="K36" s="129">
        <f>ROUND(E36*J36,2)</f>
        <v>3567.54</v>
      </c>
      <c r="L36" s="129">
        <v>21</v>
      </c>
      <c r="M36" s="129">
        <f>G36*(1+L36/100)</f>
        <v>0</v>
      </c>
      <c r="N36" s="129">
        <v>8.0960000000000004E-2</v>
      </c>
      <c r="O36" s="129">
        <f>ROUND(E36*N36,2)</f>
        <v>28.12</v>
      </c>
      <c r="P36" s="129">
        <v>0</v>
      </c>
      <c r="Q36" s="129">
        <f>ROUND(E36*P36,2)</f>
        <v>0</v>
      </c>
      <c r="R36" s="129"/>
      <c r="S36" s="129" t="s">
        <v>148</v>
      </c>
      <c r="T36" s="129" t="s">
        <v>138</v>
      </c>
      <c r="U36" s="129">
        <v>2.3E-2</v>
      </c>
      <c r="V36" s="129">
        <f>ROUND(E36*U36,2)</f>
        <v>7.99</v>
      </c>
      <c r="W36" s="129"/>
      <c r="X36" s="129" t="s">
        <v>115</v>
      </c>
      <c r="Y36" s="127"/>
      <c r="Z36" s="127"/>
      <c r="AA36" s="127"/>
      <c r="AB36" s="127"/>
      <c r="AC36" s="127"/>
      <c r="AD36" s="127" t="s">
        <v>116</v>
      </c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</row>
    <row r="37" spans="1:57" outlineLevel="1" x14ac:dyDescent="0.2">
      <c r="A37" s="264">
        <v>20</v>
      </c>
      <c r="B37" s="134" t="s">
        <v>162</v>
      </c>
      <c r="C37" s="138" t="s">
        <v>233</v>
      </c>
      <c r="D37" s="135" t="s">
        <v>131</v>
      </c>
      <c r="E37" s="152">
        <f>E32*1.1</f>
        <v>382.11194999999998</v>
      </c>
      <c r="F37" s="213">
        <v>0</v>
      </c>
      <c r="G37" s="265">
        <f>ROUND(E37*F37,2)</f>
        <v>0</v>
      </c>
      <c r="H37" s="129">
        <v>21.2</v>
      </c>
      <c r="I37" s="129">
        <f>ROUND(E37*H37,2)</f>
        <v>8100.77</v>
      </c>
      <c r="J37" s="129">
        <v>0</v>
      </c>
      <c r="K37" s="129">
        <f>ROUND(E37*J37,2)</f>
        <v>0</v>
      </c>
      <c r="L37" s="129">
        <v>21</v>
      </c>
      <c r="M37" s="129">
        <f>G37*(1+L37/100)</f>
        <v>0</v>
      </c>
      <c r="N37" s="129">
        <v>2.5000000000000001E-4</v>
      </c>
      <c r="O37" s="129">
        <f>ROUND(E37*N37,2)</f>
        <v>0.1</v>
      </c>
      <c r="P37" s="129">
        <v>0</v>
      </c>
      <c r="Q37" s="129">
        <f>ROUND(E37*P37,2)</f>
        <v>0</v>
      </c>
      <c r="R37" s="129" t="s">
        <v>142</v>
      </c>
      <c r="S37" s="129" t="s">
        <v>114</v>
      </c>
      <c r="T37" s="129" t="s">
        <v>114</v>
      </c>
      <c r="U37" s="129">
        <v>0</v>
      </c>
      <c r="V37" s="129">
        <f>ROUND(E37*U37,2)</f>
        <v>0</v>
      </c>
      <c r="W37" s="129"/>
      <c r="X37" s="129" t="s">
        <v>143</v>
      </c>
      <c r="Y37" s="127"/>
      <c r="Z37" s="127"/>
      <c r="AA37" s="127"/>
      <c r="AB37" s="127"/>
      <c r="AC37" s="127"/>
      <c r="AD37" s="127" t="s">
        <v>144</v>
      </c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</row>
    <row r="38" spans="1:57" x14ac:dyDescent="0.2">
      <c r="A38" s="262" t="s">
        <v>109</v>
      </c>
      <c r="B38" s="131" t="s">
        <v>66</v>
      </c>
      <c r="C38" s="137" t="s">
        <v>67</v>
      </c>
      <c r="D38" s="132"/>
      <c r="E38" s="151"/>
      <c r="F38" s="133"/>
      <c r="G38" s="263">
        <f>SUMIF(AD39:AD39,"&lt;&gt;NOR",G39:G39)</f>
        <v>0</v>
      </c>
      <c r="H38" s="130"/>
      <c r="I38" s="130">
        <f>SUM(I39:I39)</f>
        <v>576.92999999999995</v>
      </c>
      <c r="J38" s="130"/>
      <c r="K38" s="130">
        <f>SUM(K39:K39)</f>
        <v>1334.07</v>
      </c>
      <c r="L38" s="130"/>
      <c r="M38" s="130">
        <f>SUM(M39:M39)</f>
        <v>0</v>
      </c>
      <c r="N38" s="130"/>
      <c r="O38" s="130">
        <f>SUM(O39:O39)</f>
        <v>0.11</v>
      </c>
      <c r="P38" s="130"/>
      <c r="Q38" s="130">
        <f>SUM(Q39:Q39)</f>
        <v>0</v>
      </c>
      <c r="R38" s="130"/>
      <c r="S38" s="130"/>
      <c r="T38" s="130"/>
      <c r="U38" s="130"/>
      <c r="V38" s="130">
        <f>SUM(V39:V39)</f>
        <v>2.65</v>
      </c>
      <c r="W38" s="130"/>
      <c r="X38" s="130"/>
      <c r="AD38" t="s">
        <v>110</v>
      </c>
    </row>
    <row r="39" spans="1:57" ht="22.5" outlineLevel="1" x14ac:dyDescent="0.2">
      <c r="A39" s="264">
        <v>21</v>
      </c>
      <c r="B39" s="134" t="s">
        <v>163</v>
      </c>
      <c r="C39" s="138" t="s">
        <v>164</v>
      </c>
      <c r="D39" s="135" t="s">
        <v>151</v>
      </c>
      <c r="E39" s="152">
        <v>3</v>
      </c>
      <c r="F39" s="213">
        <v>0</v>
      </c>
      <c r="G39" s="265">
        <f>ROUND(E39*F39,2)</f>
        <v>0</v>
      </c>
      <c r="H39" s="129">
        <v>192.31</v>
      </c>
      <c r="I39" s="129">
        <f>ROUND(E39*H39,2)</f>
        <v>576.92999999999995</v>
      </c>
      <c r="J39" s="129">
        <v>444.69</v>
      </c>
      <c r="K39" s="129">
        <f>ROUND(E39*J39,2)</f>
        <v>1334.07</v>
      </c>
      <c r="L39" s="129">
        <v>21</v>
      </c>
      <c r="M39" s="129">
        <f>G39*(1+L39/100)</f>
        <v>0</v>
      </c>
      <c r="N39" s="129">
        <v>3.5619999999999999E-2</v>
      </c>
      <c r="O39" s="129">
        <f>ROUND(E39*N39,2)</f>
        <v>0.11</v>
      </c>
      <c r="P39" s="129">
        <v>0</v>
      </c>
      <c r="Q39" s="129">
        <f>ROUND(E39*P39,2)</f>
        <v>0</v>
      </c>
      <c r="R39" s="129"/>
      <c r="S39" s="129" t="s">
        <v>114</v>
      </c>
      <c r="T39" s="129" t="s">
        <v>114</v>
      </c>
      <c r="U39" s="129">
        <v>0.88292999999999999</v>
      </c>
      <c r="V39" s="129">
        <f>ROUND(E39*U39,2)</f>
        <v>2.65</v>
      </c>
      <c r="W39" s="129"/>
      <c r="X39" s="129" t="s">
        <v>115</v>
      </c>
      <c r="Y39" s="127"/>
      <c r="Z39" s="127"/>
      <c r="AA39" s="127"/>
      <c r="AB39" s="127"/>
      <c r="AC39" s="127"/>
      <c r="AD39" s="127" t="s">
        <v>116</v>
      </c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</row>
    <row r="40" spans="1:57" x14ac:dyDescent="0.2">
      <c r="A40" s="262" t="s">
        <v>109</v>
      </c>
      <c r="B40" s="131" t="s">
        <v>68</v>
      </c>
      <c r="C40" s="137" t="s">
        <v>69</v>
      </c>
      <c r="D40" s="132"/>
      <c r="E40" s="151"/>
      <c r="F40" s="133"/>
      <c r="G40" s="263">
        <f>SUMIF(AD41:AD46,"&lt;&gt;NOR",G41:G46)</f>
        <v>0</v>
      </c>
      <c r="H40" s="130"/>
      <c r="I40" s="130">
        <f>SUM(I41:I46)</f>
        <v>10252.36</v>
      </c>
      <c r="J40" s="130"/>
      <c r="K40" s="130">
        <f>SUM(K41:K46)</f>
        <v>18374.449999999997</v>
      </c>
      <c r="L40" s="130"/>
      <c r="M40" s="130">
        <f>SUM(M41:M46)</f>
        <v>0</v>
      </c>
      <c r="N40" s="130"/>
      <c r="O40" s="130">
        <f>SUM(O41:O46)</f>
        <v>1.05</v>
      </c>
      <c r="P40" s="130"/>
      <c r="Q40" s="130">
        <f>SUM(Q41:Q46)</f>
        <v>0</v>
      </c>
      <c r="R40" s="130"/>
      <c r="S40" s="130"/>
      <c r="T40" s="130"/>
      <c r="U40" s="130"/>
      <c r="V40" s="130">
        <f>SUM(V41:V46)</f>
        <v>36.76</v>
      </c>
      <c r="W40" s="130"/>
      <c r="X40" s="130"/>
      <c r="AD40" t="s">
        <v>110</v>
      </c>
    </row>
    <row r="41" spans="1:57" outlineLevel="1" x14ac:dyDescent="0.2">
      <c r="A41" s="264">
        <v>22</v>
      </c>
      <c r="B41" s="134" t="s">
        <v>165</v>
      </c>
      <c r="C41" s="138" t="s">
        <v>166</v>
      </c>
      <c r="D41" s="135" t="s">
        <v>131</v>
      </c>
      <c r="E41" s="152">
        <v>3</v>
      </c>
      <c r="F41" s="213">
        <v>0</v>
      </c>
      <c r="G41" s="265">
        <f t="shared" ref="G41:G46" si="7">ROUND(E41*F41,2)</f>
        <v>0</v>
      </c>
      <c r="H41" s="129">
        <v>14.59</v>
      </c>
      <c r="I41" s="129">
        <f t="shared" ref="I41:I46" si="8">ROUND(E41*H41,2)</f>
        <v>43.77</v>
      </c>
      <c r="J41" s="129">
        <v>34.409999999999997</v>
      </c>
      <c r="K41" s="129">
        <f t="shared" ref="K41:K46" si="9">ROUND(E41*J41,2)</f>
        <v>103.23</v>
      </c>
      <c r="L41" s="129">
        <v>21</v>
      </c>
      <c r="M41" s="129">
        <f t="shared" ref="M41:M46" si="10">G41*(1+L41/100)</f>
        <v>0</v>
      </c>
      <c r="N41" s="129">
        <v>4.0000000000000003E-5</v>
      </c>
      <c r="O41" s="129">
        <f t="shared" ref="O41:O46" si="11">ROUND(E41*N41,2)</f>
        <v>0</v>
      </c>
      <c r="P41" s="129">
        <v>0</v>
      </c>
      <c r="Q41" s="129">
        <f t="shared" ref="Q41:Q46" si="12">ROUND(E41*P41,2)</f>
        <v>0</v>
      </c>
      <c r="R41" s="129"/>
      <c r="S41" s="129" t="s">
        <v>114</v>
      </c>
      <c r="T41" s="129" t="s">
        <v>114</v>
      </c>
      <c r="U41" s="129">
        <v>7.8E-2</v>
      </c>
      <c r="V41" s="129">
        <f t="shared" ref="V41:V46" si="13">ROUND(E41*U41,2)</f>
        <v>0.23</v>
      </c>
      <c r="W41" s="129"/>
      <c r="X41" s="129" t="s">
        <v>115</v>
      </c>
      <c r="Y41" s="127"/>
      <c r="Z41" s="127"/>
      <c r="AA41" s="127"/>
      <c r="AB41" s="127"/>
      <c r="AC41" s="127"/>
      <c r="AD41" s="127" t="s">
        <v>116</v>
      </c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</row>
    <row r="42" spans="1:57" outlineLevel="1" x14ac:dyDescent="0.2">
      <c r="A42" s="264">
        <v>23</v>
      </c>
      <c r="B42" s="134" t="s">
        <v>167</v>
      </c>
      <c r="C42" s="138" t="s">
        <v>168</v>
      </c>
      <c r="D42" s="135" t="s">
        <v>131</v>
      </c>
      <c r="E42" s="152">
        <v>43.71</v>
      </c>
      <c r="F42" s="213">
        <v>0</v>
      </c>
      <c r="G42" s="265">
        <f t="shared" si="7"/>
        <v>0</v>
      </c>
      <c r="H42" s="129">
        <v>95.96</v>
      </c>
      <c r="I42" s="129">
        <f t="shared" si="8"/>
        <v>4194.41</v>
      </c>
      <c r="J42" s="129">
        <v>99.04</v>
      </c>
      <c r="K42" s="129">
        <f t="shared" si="9"/>
        <v>4329.04</v>
      </c>
      <c r="L42" s="129">
        <v>21</v>
      </c>
      <c r="M42" s="129">
        <f t="shared" si="10"/>
        <v>0</v>
      </c>
      <c r="N42" s="129">
        <v>5.1000000000000004E-4</v>
      </c>
      <c r="O42" s="129">
        <f t="shared" si="11"/>
        <v>0.02</v>
      </c>
      <c r="P42" s="129">
        <v>0</v>
      </c>
      <c r="Q42" s="129">
        <f t="shared" si="12"/>
        <v>0</v>
      </c>
      <c r="R42" s="129"/>
      <c r="S42" s="129" t="s">
        <v>114</v>
      </c>
      <c r="T42" s="129" t="s">
        <v>114</v>
      </c>
      <c r="U42" s="129">
        <v>0.21</v>
      </c>
      <c r="V42" s="129">
        <f t="shared" si="13"/>
        <v>9.18</v>
      </c>
      <c r="W42" s="129"/>
      <c r="X42" s="129" t="s">
        <v>115</v>
      </c>
      <c r="Y42" s="127"/>
      <c r="Z42" s="127"/>
      <c r="AA42" s="127"/>
      <c r="AB42" s="127"/>
      <c r="AC42" s="127"/>
      <c r="AD42" s="127" t="s">
        <v>116</v>
      </c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</row>
    <row r="43" spans="1:57" ht="22.5" outlineLevel="1" x14ac:dyDescent="0.2">
      <c r="A43" s="264">
        <v>24</v>
      </c>
      <c r="B43" s="134" t="s">
        <v>169</v>
      </c>
      <c r="C43" s="138" t="s">
        <v>170</v>
      </c>
      <c r="D43" s="135" t="s">
        <v>131</v>
      </c>
      <c r="E43" s="152">
        <v>6.66</v>
      </c>
      <c r="F43" s="213">
        <v>0</v>
      </c>
      <c r="G43" s="265">
        <f t="shared" si="7"/>
        <v>0</v>
      </c>
      <c r="H43" s="129">
        <v>221.77</v>
      </c>
      <c r="I43" s="129">
        <f t="shared" si="8"/>
        <v>1476.99</v>
      </c>
      <c r="J43" s="129">
        <v>358.23</v>
      </c>
      <c r="K43" s="129">
        <f t="shared" si="9"/>
        <v>2385.81</v>
      </c>
      <c r="L43" s="129">
        <v>21</v>
      </c>
      <c r="M43" s="129">
        <f t="shared" si="10"/>
        <v>0</v>
      </c>
      <c r="N43" s="129">
        <v>3.1E-2</v>
      </c>
      <c r="O43" s="129">
        <f t="shared" si="11"/>
        <v>0.21</v>
      </c>
      <c r="P43" s="129">
        <v>0</v>
      </c>
      <c r="Q43" s="129">
        <f t="shared" si="12"/>
        <v>0</v>
      </c>
      <c r="R43" s="129"/>
      <c r="S43" s="129" t="s">
        <v>114</v>
      </c>
      <c r="T43" s="129" t="s">
        <v>114</v>
      </c>
      <c r="U43" s="129">
        <v>0.74299999999999999</v>
      </c>
      <c r="V43" s="129">
        <f t="shared" si="13"/>
        <v>4.95</v>
      </c>
      <c r="W43" s="129"/>
      <c r="X43" s="129" t="s">
        <v>115</v>
      </c>
      <c r="Y43" s="127"/>
      <c r="Z43" s="127"/>
      <c r="AA43" s="127"/>
      <c r="AB43" s="127"/>
      <c r="AC43" s="127"/>
      <c r="AD43" s="127" t="s">
        <v>116</v>
      </c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</row>
    <row r="44" spans="1:57" outlineLevel="1" x14ac:dyDescent="0.2">
      <c r="A44" s="264">
        <v>25</v>
      </c>
      <c r="B44" s="134" t="s">
        <v>171</v>
      </c>
      <c r="C44" s="138" t="s">
        <v>172</v>
      </c>
      <c r="D44" s="135" t="s">
        <v>131</v>
      </c>
      <c r="E44" s="152">
        <v>14.75</v>
      </c>
      <c r="F44" s="213">
        <v>0</v>
      </c>
      <c r="G44" s="265">
        <f t="shared" si="7"/>
        <v>0</v>
      </c>
      <c r="H44" s="129">
        <v>51.69</v>
      </c>
      <c r="I44" s="129">
        <f t="shared" si="8"/>
        <v>762.43</v>
      </c>
      <c r="J44" s="129">
        <v>475.31</v>
      </c>
      <c r="K44" s="129">
        <f t="shared" si="9"/>
        <v>7010.82</v>
      </c>
      <c r="L44" s="129">
        <v>21</v>
      </c>
      <c r="M44" s="129">
        <f t="shared" si="10"/>
        <v>0</v>
      </c>
      <c r="N44" s="129">
        <v>5.2580000000000002E-2</v>
      </c>
      <c r="O44" s="129">
        <f t="shared" si="11"/>
        <v>0.78</v>
      </c>
      <c r="P44" s="129">
        <v>0</v>
      </c>
      <c r="Q44" s="129">
        <f t="shared" si="12"/>
        <v>0</v>
      </c>
      <c r="R44" s="129"/>
      <c r="S44" s="129" t="s">
        <v>114</v>
      </c>
      <c r="T44" s="129" t="s">
        <v>114</v>
      </c>
      <c r="U44" s="129">
        <v>0.91700000000000004</v>
      </c>
      <c r="V44" s="129">
        <f t="shared" si="13"/>
        <v>13.53</v>
      </c>
      <c r="W44" s="129"/>
      <c r="X44" s="129" t="s">
        <v>115</v>
      </c>
      <c r="Y44" s="127"/>
      <c r="Z44" s="127"/>
      <c r="AA44" s="127"/>
      <c r="AB44" s="127"/>
      <c r="AC44" s="127"/>
      <c r="AD44" s="127" t="s">
        <v>116</v>
      </c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</row>
    <row r="45" spans="1:57" ht="22.5" outlineLevel="1" x14ac:dyDescent="0.2">
      <c r="A45" s="264">
        <v>26</v>
      </c>
      <c r="B45" s="134" t="s">
        <v>173</v>
      </c>
      <c r="C45" s="138" t="s">
        <v>174</v>
      </c>
      <c r="D45" s="135" t="s">
        <v>131</v>
      </c>
      <c r="E45" s="152">
        <v>6.66</v>
      </c>
      <c r="F45" s="213">
        <v>0</v>
      </c>
      <c r="G45" s="265">
        <f t="shared" si="7"/>
        <v>0</v>
      </c>
      <c r="H45" s="129">
        <v>535.47</v>
      </c>
      <c r="I45" s="129">
        <f t="shared" si="8"/>
        <v>3566.23</v>
      </c>
      <c r="J45" s="129">
        <v>258.52999999999997</v>
      </c>
      <c r="K45" s="129">
        <f t="shared" si="9"/>
        <v>1721.81</v>
      </c>
      <c r="L45" s="129">
        <v>21</v>
      </c>
      <c r="M45" s="129">
        <f t="shared" si="10"/>
        <v>0</v>
      </c>
      <c r="N45" s="129">
        <v>6.1799999999999997E-3</v>
      </c>
      <c r="O45" s="129">
        <f t="shared" si="11"/>
        <v>0.04</v>
      </c>
      <c r="P45" s="129">
        <v>0</v>
      </c>
      <c r="Q45" s="129">
        <f t="shared" si="12"/>
        <v>0</v>
      </c>
      <c r="R45" s="129"/>
      <c r="S45" s="129" t="s">
        <v>114</v>
      </c>
      <c r="T45" s="129" t="s">
        <v>114</v>
      </c>
      <c r="U45" s="129">
        <v>0.5</v>
      </c>
      <c r="V45" s="129">
        <f t="shared" si="13"/>
        <v>3.33</v>
      </c>
      <c r="W45" s="129"/>
      <c r="X45" s="129" t="s">
        <v>115</v>
      </c>
      <c r="Y45" s="127"/>
      <c r="Z45" s="127"/>
      <c r="AA45" s="127"/>
      <c r="AB45" s="127"/>
      <c r="AC45" s="127"/>
      <c r="AD45" s="127" t="s">
        <v>116</v>
      </c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</row>
    <row r="46" spans="1:57" outlineLevel="1" x14ac:dyDescent="0.2">
      <c r="A46" s="264">
        <v>27</v>
      </c>
      <c r="B46" s="134" t="s">
        <v>175</v>
      </c>
      <c r="C46" s="138" t="s">
        <v>176</v>
      </c>
      <c r="D46" s="135" t="s">
        <v>131</v>
      </c>
      <c r="E46" s="152">
        <v>50.37</v>
      </c>
      <c r="F46" s="213">
        <v>0</v>
      </c>
      <c r="G46" s="265">
        <f t="shared" si="7"/>
        <v>0</v>
      </c>
      <c r="H46" s="129">
        <v>4.1399999999999997</v>
      </c>
      <c r="I46" s="129">
        <f t="shared" si="8"/>
        <v>208.53</v>
      </c>
      <c r="J46" s="129">
        <v>56.06</v>
      </c>
      <c r="K46" s="129">
        <f t="shared" si="9"/>
        <v>2823.74</v>
      </c>
      <c r="L46" s="129">
        <v>21</v>
      </c>
      <c r="M46" s="129">
        <f t="shared" si="10"/>
        <v>0</v>
      </c>
      <c r="N46" s="129">
        <v>2.0000000000000002E-5</v>
      </c>
      <c r="O46" s="129">
        <f t="shared" si="11"/>
        <v>0</v>
      </c>
      <c r="P46" s="129">
        <v>0</v>
      </c>
      <c r="Q46" s="129">
        <f t="shared" si="12"/>
        <v>0</v>
      </c>
      <c r="R46" s="129"/>
      <c r="S46" s="129" t="s">
        <v>114</v>
      </c>
      <c r="T46" s="129" t="s">
        <v>114</v>
      </c>
      <c r="U46" s="129">
        <v>0.11</v>
      </c>
      <c r="V46" s="129">
        <f t="shared" si="13"/>
        <v>5.54</v>
      </c>
      <c r="W46" s="129"/>
      <c r="X46" s="129" t="s">
        <v>115</v>
      </c>
      <c r="Y46" s="127"/>
      <c r="Z46" s="127"/>
      <c r="AA46" s="127"/>
      <c r="AB46" s="127"/>
      <c r="AC46" s="127"/>
      <c r="AD46" s="127" t="s">
        <v>116</v>
      </c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</row>
    <row r="47" spans="1:57" x14ac:dyDescent="0.2">
      <c r="A47" s="262" t="s">
        <v>109</v>
      </c>
      <c r="B47" s="131" t="s">
        <v>70</v>
      </c>
      <c r="C47" s="137" t="s">
        <v>71</v>
      </c>
      <c r="D47" s="132"/>
      <c r="E47" s="151"/>
      <c r="F47" s="133"/>
      <c r="G47" s="263">
        <f>SUMIF(AD48:AD48,"&lt;&gt;NOR",G48:G48)</f>
        <v>0</v>
      </c>
      <c r="H47" s="130"/>
      <c r="I47" s="130">
        <f>SUM(I48:I48)</f>
        <v>0</v>
      </c>
      <c r="J47" s="130"/>
      <c r="K47" s="130">
        <f>SUM(K48:K48)</f>
        <v>2000</v>
      </c>
      <c r="L47" s="130"/>
      <c r="M47" s="130">
        <f>SUM(M48:M48)</f>
        <v>0</v>
      </c>
      <c r="N47" s="130"/>
      <c r="O47" s="130">
        <f>SUM(O48:O48)</f>
        <v>0</v>
      </c>
      <c r="P47" s="130"/>
      <c r="Q47" s="130">
        <f>SUM(Q48:Q48)</f>
        <v>0</v>
      </c>
      <c r="R47" s="130"/>
      <c r="S47" s="130"/>
      <c r="T47" s="130"/>
      <c r="U47" s="130"/>
      <c r="V47" s="130">
        <f>SUM(V48:V48)</f>
        <v>0</v>
      </c>
      <c r="W47" s="130"/>
      <c r="X47" s="130"/>
      <c r="AD47" t="s">
        <v>110</v>
      </c>
    </row>
    <row r="48" spans="1:57" ht="22.5" outlineLevel="1" x14ac:dyDescent="0.2">
      <c r="A48" s="264">
        <v>28</v>
      </c>
      <c r="B48" s="134" t="s">
        <v>177</v>
      </c>
      <c r="C48" s="138" t="s">
        <v>178</v>
      </c>
      <c r="D48" s="135" t="s">
        <v>179</v>
      </c>
      <c r="E48" s="152">
        <v>1</v>
      </c>
      <c r="F48" s="213">
        <v>0</v>
      </c>
      <c r="G48" s="265">
        <f>ROUND(E48*F48,2)</f>
        <v>0</v>
      </c>
      <c r="H48" s="129">
        <v>0</v>
      </c>
      <c r="I48" s="129">
        <f>ROUND(E48*H48,2)</f>
        <v>0</v>
      </c>
      <c r="J48" s="129">
        <v>2000</v>
      </c>
      <c r="K48" s="129">
        <f>ROUND(E48*J48,2)</f>
        <v>2000</v>
      </c>
      <c r="L48" s="129">
        <v>21</v>
      </c>
      <c r="M48" s="129">
        <f>G48*(1+L48/100)</f>
        <v>0</v>
      </c>
      <c r="N48" s="129">
        <v>0</v>
      </c>
      <c r="O48" s="129">
        <f>ROUND(E48*N48,2)</f>
        <v>0</v>
      </c>
      <c r="P48" s="129">
        <v>0</v>
      </c>
      <c r="Q48" s="129">
        <f>ROUND(E48*P48,2)</f>
        <v>0</v>
      </c>
      <c r="R48" s="129"/>
      <c r="S48" s="129" t="s">
        <v>148</v>
      </c>
      <c r="T48" s="129" t="s">
        <v>138</v>
      </c>
      <c r="U48" s="129">
        <v>0</v>
      </c>
      <c r="V48" s="129">
        <f>ROUND(E48*U48,2)</f>
        <v>0</v>
      </c>
      <c r="W48" s="129"/>
      <c r="X48" s="129" t="s">
        <v>115</v>
      </c>
      <c r="Y48" s="127"/>
      <c r="Z48" s="127"/>
      <c r="AA48" s="127"/>
      <c r="AB48" s="127"/>
      <c r="AC48" s="127"/>
      <c r="AD48" s="127" t="s">
        <v>116</v>
      </c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</row>
    <row r="49" spans="1:57" x14ac:dyDescent="0.2">
      <c r="A49" s="262" t="s">
        <v>109</v>
      </c>
      <c r="B49" s="131" t="s">
        <v>72</v>
      </c>
      <c r="C49" s="137" t="s">
        <v>73</v>
      </c>
      <c r="D49" s="132"/>
      <c r="E49" s="151"/>
      <c r="F49" s="133"/>
      <c r="G49" s="263">
        <f>SUMIF(AD50:AD50,"&lt;&gt;NOR",G50:G50)</f>
        <v>0</v>
      </c>
      <c r="H49" s="130"/>
      <c r="I49" s="130">
        <f>SUM(I50:I50)</f>
        <v>0</v>
      </c>
      <c r="J49" s="130"/>
      <c r="K49" s="130">
        <f>SUM(K50:K50)</f>
        <v>23850</v>
      </c>
      <c r="L49" s="130"/>
      <c r="M49" s="130">
        <f>SUM(M50:M50)</f>
        <v>0</v>
      </c>
      <c r="N49" s="130"/>
      <c r="O49" s="130">
        <f>SUM(O50:O50)</f>
        <v>0</v>
      </c>
      <c r="P49" s="130"/>
      <c r="Q49" s="130">
        <f>SUM(Q50:Q50)</f>
        <v>0</v>
      </c>
      <c r="R49" s="130"/>
      <c r="S49" s="130"/>
      <c r="T49" s="130"/>
      <c r="U49" s="130"/>
      <c r="V49" s="130">
        <f>SUM(V50:V50)</f>
        <v>3.18</v>
      </c>
      <c r="W49" s="130"/>
      <c r="X49" s="130"/>
      <c r="AD49" t="s">
        <v>110</v>
      </c>
    </row>
    <row r="50" spans="1:57" ht="33.75" outlineLevel="1" x14ac:dyDescent="0.2">
      <c r="A50" s="264">
        <v>29</v>
      </c>
      <c r="B50" s="134" t="s">
        <v>180</v>
      </c>
      <c r="C50" s="138" t="s">
        <v>181</v>
      </c>
      <c r="D50" s="135" t="s">
        <v>182</v>
      </c>
      <c r="E50" s="152">
        <v>53</v>
      </c>
      <c r="F50" s="213">
        <v>0</v>
      </c>
      <c r="G50" s="265">
        <f>ROUND(E50*F50,2)</f>
        <v>0</v>
      </c>
      <c r="H50" s="129">
        <v>0</v>
      </c>
      <c r="I50" s="129">
        <f>ROUND(E50*H50,2)</f>
        <v>0</v>
      </c>
      <c r="J50" s="129">
        <v>450</v>
      </c>
      <c r="K50" s="129">
        <f>ROUND(E50*J50,2)</f>
        <v>23850</v>
      </c>
      <c r="L50" s="129">
        <v>21</v>
      </c>
      <c r="M50" s="129">
        <f>G50*(1+L50/100)</f>
        <v>0</v>
      </c>
      <c r="N50" s="129">
        <v>0</v>
      </c>
      <c r="O50" s="129">
        <f>ROUND(E50*N50,2)</f>
        <v>0</v>
      </c>
      <c r="P50" s="129">
        <v>0</v>
      </c>
      <c r="Q50" s="129">
        <f>ROUND(E50*P50,2)</f>
        <v>0</v>
      </c>
      <c r="R50" s="129"/>
      <c r="S50" s="129" t="s">
        <v>148</v>
      </c>
      <c r="T50" s="129" t="s">
        <v>138</v>
      </c>
      <c r="U50" s="129">
        <v>0.06</v>
      </c>
      <c r="V50" s="129">
        <f>ROUND(E50*U50,2)</f>
        <v>3.18</v>
      </c>
      <c r="W50" s="129"/>
      <c r="X50" s="129" t="s">
        <v>115</v>
      </c>
      <c r="Y50" s="127"/>
      <c r="Z50" s="127"/>
      <c r="AA50" s="127"/>
      <c r="AB50" s="127"/>
      <c r="AC50" s="127"/>
      <c r="AD50" s="127" t="s">
        <v>116</v>
      </c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</row>
    <row r="51" spans="1:57" x14ac:dyDescent="0.2">
      <c r="A51" s="262" t="s">
        <v>109</v>
      </c>
      <c r="B51" s="131" t="s">
        <v>74</v>
      </c>
      <c r="C51" s="137" t="s">
        <v>75</v>
      </c>
      <c r="D51" s="132"/>
      <c r="E51" s="151"/>
      <c r="F51" s="133"/>
      <c r="G51" s="263">
        <f>SUMIF(AD52:AD55,"&lt;&gt;NOR",G52:G55)</f>
        <v>0</v>
      </c>
      <c r="H51" s="130"/>
      <c r="I51" s="130">
        <f>SUM(I52:I55)</f>
        <v>935.69</v>
      </c>
      <c r="J51" s="130"/>
      <c r="K51" s="130">
        <f>SUM(K52:K55)</f>
        <v>3670.15</v>
      </c>
      <c r="L51" s="130"/>
      <c r="M51" s="130">
        <f>SUM(M52:M55)</f>
        <v>0</v>
      </c>
      <c r="N51" s="130"/>
      <c r="O51" s="130">
        <f>SUM(O52:O55)</f>
        <v>0.53</v>
      </c>
      <c r="P51" s="130"/>
      <c r="Q51" s="130">
        <f>SUM(Q52:Q55)</f>
        <v>0</v>
      </c>
      <c r="R51" s="130"/>
      <c r="S51" s="130"/>
      <c r="T51" s="130"/>
      <c r="U51" s="130"/>
      <c r="V51" s="130">
        <f>SUM(V52:V55)</f>
        <v>7.56</v>
      </c>
      <c r="W51" s="130"/>
      <c r="X51" s="130"/>
      <c r="AD51" t="s">
        <v>110</v>
      </c>
    </row>
    <row r="52" spans="1:57" outlineLevel="1" x14ac:dyDescent="0.2">
      <c r="A52" s="264">
        <v>30</v>
      </c>
      <c r="B52" s="134" t="s">
        <v>183</v>
      </c>
      <c r="C52" s="138" t="s">
        <v>184</v>
      </c>
      <c r="D52" s="135" t="s">
        <v>131</v>
      </c>
      <c r="E52" s="152">
        <v>27.9</v>
      </c>
      <c r="F52" s="213">
        <v>0</v>
      </c>
      <c r="G52" s="265">
        <f>ROUND(E52*F52,2)</f>
        <v>0</v>
      </c>
      <c r="H52" s="129">
        <v>0.03</v>
      </c>
      <c r="I52" s="129">
        <f>ROUND(E52*H52,2)</f>
        <v>0.84</v>
      </c>
      <c r="J52" s="129">
        <v>65.569999999999993</v>
      </c>
      <c r="K52" s="129">
        <f>ROUND(E52*J52,2)</f>
        <v>1829.4</v>
      </c>
      <c r="L52" s="129">
        <v>21</v>
      </c>
      <c r="M52" s="129">
        <f>G52*(1+L52/100)</f>
        <v>0</v>
      </c>
      <c r="N52" s="129">
        <v>1.8380000000000001E-2</v>
      </c>
      <c r="O52" s="129">
        <f>ROUND(E52*N52,2)</f>
        <v>0.51</v>
      </c>
      <c r="P52" s="129">
        <v>0</v>
      </c>
      <c r="Q52" s="129">
        <f>ROUND(E52*P52,2)</f>
        <v>0</v>
      </c>
      <c r="R52" s="129"/>
      <c r="S52" s="129" t="s">
        <v>114</v>
      </c>
      <c r="T52" s="129" t="s">
        <v>114</v>
      </c>
      <c r="U52" s="129">
        <v>0.13</v>
      </c>
      <c r="V52" s="129">
        <f>ROUND(E52*U52,2)</f>
        <v>3.63</v>
      </c>
      <c r="W52" s="129"/>
      <c r="X52" s="129" t="s">
        <v>115</v>
      </c>
      <c r="Y52" s="127"/>
      <c r="Z52" s="127"/>
      <c r="AA52" s="127"/>
      <c r="AB52" s="127"/>
      <c r="AC52" s="127"/>
      <c r="AD52" s="127" t="s">
        <v>185</v>
      </c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</row>
    <row r="53" spans="1:57" outlineLevel="1" x14ac:dyDescent="0.2">
      <c r="A53" s="264">
        <v>31</v>
      </c>
      <c r="B53" s="134" t="s">
        <v>186</v>
      </c>
      <c r="C53" s="138" t="s">
        <v>187</v>
      </c>
      <c r="D53" s="135" t="s">
        <v>131</v>
      </c>
      <c r="E53" s="152">
        <v>27.9</v>
      </c>
      <c r="F53" s="213">
        <v>0</v>
      </c>
      <c r="G53" s="265">
        <f>ROUND(E53*F53,2)</f>
        <v>0</v>
      </c>
      <c r="H53" s="129">
        <v>27.92</v>
      </c>
      <c r="I53" s="129">
        <f>ROUND(E53*H53,2)</f>
        <v>778.97</v>
      </c>
      <c r="J53" s="129">
        <v>2.58</v>
      </c>
      <c r="K53" s="129">
        <f>ROUND(E53*J53,2)</f>
        <v>71.98</v>
      </c>
      <c r="L53" s="129">
        <v>21</v>
      </c>
      <c r="M53" s="129">
        <f>G53*(1+L53/100)</f>
        <v>0</v>
      </c>
      <c r="N53" s="129">
        <v>8.4999999999999995E-4</v>
      </c>
      <c r="O53" s="129">
        <f>ROUND(E53*N53,2)</f>
        <v>0.02</v>
      </c>
      <c r="P53" s="129">
        <v>0</v>
      </c>
      <c r="Q53" s="129">
        <f>ROUND(E53*P53,2)</f>
        <v>0</v>
      </c>
      <c r="R53" s="129"/>
      <c r="S53" s="129" t="s">
        <v>114</v>
      </c>
      <c r="T53" s="129" t="s">
        <v>114</v>
      </c>
      <c r="U53" s="129">
        <v>6.0000000000000001E-3</v>
      </c>
      <c r="V53" s="129">
        <f>ROUND(E53*U53,2)</f>
        <v>0.17</v>
      </c>
      <c r="W53" s="129"/>
      <c r="X53" s="129" t="s">
        <v>115</v>
      </c>
      <c r="Y53" s="127"/>
      <c r="Z53" s="127"/>
      <c r="AA53" s="127"/>
      <c r="AB53" s="127"/>
      <c r="AC53" s="127"/>
      <c r="AD53" s="127" t="s">
        <v>185</v>
      </c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</row>
    <row r="54" spans="1:57" outlineLevel="1" x14ac:dyDescent="0.2">
      <c r="A54" s="264">
        <v>32</v>
      </c>
      <c r="B54" s="134" t="s">
        <v>188</v>
      </c>
      <c r="C54" s="138" t="s">
        <v>189</v>
      </c>
      <c r="D54" s="135" t="s">
        <v>131</v>
      </c>
      <c r="E54" s="152">
        <v>27.9</v>
      </c>
      <c r="F54" s="213">
        <v>0</v>
      </c>
      <c r="G54" s="265">
        <f>ROUND(E54*F54,2)</f>
        <v>0</v>
      </c>
      <c r="H54" s="129">
        <v>0</v>
      </c>
      <c r="I54" s="129">
        <f>ROUND(E54*H54,2)</f>
        <v>0</v>
      </c>
      <c r="J54" s="129">
        <v>53.5</v>
      </c>
      <c r="K54" s="129">
        <f>ROUND(E54*J54,2)</f>
        <v>1492.65</v>
      </c>
      <c r="L54" s="129">
        <v>21</v>
      </c>
      <c r="M54" s="129">
        <f>G54*(1+L54/100)</f>
        <v>0</v>
      </c>
      <c r="N54" s="129">
        <v>0</v>
      </c>
      <c r="O54" s="129">
        <f>ROUND(E54*N54,2)</f>
        <v>0</v>
      </c>
      <c r="P54" s="129">
        <v>0</v>
      </c>
      <c r="Q54" s="129">
        <f>ROUND(E54*P54,2)</f>
        <v>0</v>
      </c>
      <c r="R54" s="129"/>
      <c r="S54" s="129" t="s">
        <v>114</v>
      </c>
      <c r="T54" s="129" t="s">
        <v>114</v>
      </c>
      <c r="U54" s="129">
        <v>0.112</v>
      </c>
      <c r="V54" s="129">
        <f>ROUND(E54*U54,2)</f>
        <v>3.12</v>
      </c>
      <c r="W54" s="129"/>
      <c r="X54" s="129" t="s">
        <v>115</v>
      </c>
      <c r="Y54" s="127"/>
      <c r="Z54" s="127"/>
      <c r="AA54" s="127"/>
      <c r="AB54" s="127"/>
      <c r="AC54" s="127"/>
      <c r="AD54" s="127" t="s">
        <v>185</v>
      </c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</row>
    <row r="55" spans="1:57" outlineLevel="1" x14ac:dyDescent="0.2">
      <c r="A55" s="264">
        <v>33</v>
      </c>
      <c r="B55" s="134" t="s">
        <v>190</v>
      </c>
      <c r="C55" s="138" t="s">
        <v>191</v>
      </c>
      <c r="D55" s="135" t="s">
        <v>131</v>
      </c>
      <c r="E55" s="152">
        <v>3</v>
      </c>
      <c r="F55" s="213">
        <v>0</v>
      </c>
      <c r="G55" s="265">
        <f>ROUND(E55*F55,2)</f>
        <v>0</v>
      </c>
      <c r="H55" s="129">
        <v>51.96</v>
      </c>
      <c r="I55" s="129">
        <f>ROUND(E55*H55,2)</f>
        <v>155.88</v>
      </c>
      <c r="J55" s="129">
        <v>92.04</v>
      </c>
      <c r="K55" s="129">
        <f>ROUND(E55*J55,2)</f>
        <v>276.12</v>
      </c>
      <c r="L55" s="129">
        <v>21</v>
      </c>
      <c r="M55" s="129">
        <f>G55*(1+L55/100)</f>
        <v>0</v>
      </c>
      <c r="N55" s="129">
        <v>1.58E-3</v>
      </c>
      <c r="O55" s="129">
        <f>ROUND(E55*N55,2)</f>
        <v>0</v>
      </c>
      <c r="P55" s="129">
        <v>0</v>
      </c>
      <c r="Q55" s="129">
        <f>ROUND(E55*P55,2)</f>
        <v>0</v>
      </c>
      <c r="R55" s="129"/>
      <c r="S55" s="129" t="s">
        <v>114</v>
      </c>
      <c r="T55" s="129" t="s">
        <v>114</v>
      </c>
      <c r="U55" s="129">
        <v>0.214</v>
      </c>
      <c r="V55" s="129">
        <f>ROUND(E55*U55,2)</f>
        <v>0.64</v>
      </c>
      <c r="W55" s="129"/>
      <c r="X55" s="129" t="s">
        <v>115</v>
      </c>
      <c r="Y55" s="127"/>
      <c r="Z55" s="127"/>
      <c r="AA55" s="127"/>
      <c r="AB55" s="127"/>
      <c r="AC55" s="127"/>
      <c r="AD55" s="127" t="s">
        <v>116</v>
      </c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</row>
    <row r="56" spans="1:57" x14ac:dyDescent="0.2">
      <c r="A56" s="262" t="s">
        <v>109</v>
      </c>
      <c r="B56" s="131" t="s">
        <v>76</v>
      </c>
      <c r="C56" s="137" t="s">
        <v>77</v>
      </c>
      <c r="D56" s="132"/>
      <c r="E56" s="151"/>
      <c r="F56" s="133"/>
      <c r="G56" s="263">
        <f>SUMIF(AD57:AD64,"&lt;&gt;NOR",G57:G64)</f>
        <v>0</v>
      </c>
      <c r="H56" s="130"/>
      <c r="I56" s="130">
        <f>SUM(I57:I64)</f>
        <v>155.72</v>
      </c>
      <c r="J56" s="130"/>
      <c r="K56" s="130">
        <f>SUM(K57:K64)</f>
        <v>177553.24000000002</v>
      </c>
      <c r="L56" s="130"/>
      <c r="M56" s="130">
        <f>SUM(M57:M64)</f>
        <v>0</v>
      </c>
      <c r="N56" s="130"/>
      <c r="O56" s="130">
        <f>SUM(O57:O64)</f>
        <v>0.01</v>
      </c>
      <c r="P56" s="130"/>
      <c r="Q56" s="130">
        <f>SUM(Q57:Q64)</f>
        <v>105.17999999999999</v>
      </c>
      <c r="R56" s="130"/>
      <c r="S56" s="130"/>
      <c r="T56" s="130"/>
      <c r="U56" s="130"/>
      <c r="V56" s="130">
        <f>SUM(V57:V64)</f>
        <v>190.45000000000002</v>
      </c>
      <c r="W56" s="130"/>
      <c r="X56" s="130"/>
      <c r="AD56" t="s">
        <v>110</v>
      </c>
    </row>
    <row r="57" spans="1:57" outlineLevel="1" x14ac:dyDescent="0.2">
      <c r="A57" s="264">
        <v>34</v>
      </c>
      <c r="B57" s="134" t="s">
        <v>192</v>
      </c>
      <c r="C57" s="138" t="s">
        <v>193</v>
      </c>
      <c r="D57" s="135" t="s">
        <v>113</v>
      </c>
      <c r="E57" s="152">
        <v>4</v>
      </c>
      <c r="F57" s="213">
        <v>0</v>
      </c>
      <c r="G57" s="265">
        <f t="shared" ref="G57:G64" si="14">ROUND(E57*F57,2)</f>
        <v>0</v>
      </c>
      <c r="H57" s="129">
        <v>38.93</v>
      </c>
      <c r="I57" s="129">
        <f t="shared" ref="I57:I64" si="15">ROUND(E57*H57,2)</f>
        <v>155.72</v>
      </c>
      <c r="J57" s="129">
        <v>4511.07</v>
      </c>
      <c r="K57" s="129">
        <f t="shared" ref="K57:K64" si="16">ROUND(E57*J57,2)</f>
        <v>18044.28</v>
      </c>
      <c r="L57" s="129">
        <v>21</v>
      </c>
      <c r="M57" s="129">
        <f t="shared" ref="M57:M64" si="17">G57*(1+L57/100)</f>
        <v>0</v>
      </c>
      <c r="N57" s="129">
        <v>1.47E-3</v>
      </c>
      <c r="O57" s="129">
        <f t="shared" ref="O57:O64" si="18">ROUND(E57*N57,2)</f>
        <v>0.01</v>
      </c>
      <c r="P57" s="129">
        <v>2.4</v>
      </c>
      <c r="Q57" s="129">
        <f t="shared" ref="Q57:Q64" si="19">ROUND(E57*P57,2)</f>
        <v>9.6</v>
      </c>
      <c r="R57" s="129"/>
      <c r="S57" s="129" t="s">
        <v>114</v>
      </c>
      <c r="T57" s="129" t="s">
        <v>114</v>
      </c>
      <c r="U57" s="129">
        <v>8.5</v>
      </c>
      <c r="V57" s="129">
        <f t="shared" ref="V57:V64" si="20">ROUND(E57*U57,2)</f>
        <v>34</v>
      </c>
      <c r="W57" s="129"/>
      <c r="X57" s="129" t="s">
        <v>115</v>
      </c>
      <c r="Y57" s="127"/>
      <c r="Z57" s="127"/>
      <c r="AA57" s="127"/>
      <c r="AB57" s="127"/>
      <c r="AC57" s="127"/>
      <c r="AD57" s="127" t="s">
        <v>116</v>
      </c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</row>
    <row r="58" spans="1:57" outlineLevel="1" x14ac:dyDescent="0.2">
      <c r="A58" s="264">
        <v>35</v>
      </c>
      <c r="B58" s="134" t="s">
        <v>194</v>
      </c>
      <c r="C58" s="138" t="s">
        <v>195</v>
      </c>
      <c r="D58" s="135" t="s">
        <v>147</v>
      </c>
      <c r="E58" s="152">
        <v>113.59817</v>
      </c>
      <c r="F58" s="213">
        <v>0</v>
      </c>
      <c r="G58" s="265">
        <f t="shared" si="14"/>
        <v>0</v>
      </c>
      <c r="H58" s="129">
        <v>0</v>
      </c>
      <c r="I58" s="129">
        <f t="shared" si="15"/>
        <v>0</v>
      </c>
      <c r="J58" s="129">
        <v>168.5</v>
      </c>
      <c r="K58" s="129">
        <f t="shared" si="16"/>
        <v>19141.29</v>
      </c>
      <c r="L58" s="129">
        <v>21</v>
      </c>
      <c r="M58" s="129">
        <f t="shared" si="17"/>
        <v>0</v>
      </c>
      <c r="N58" s="129">
        <v>0</v>
      </c>
      <c r="O58" s="129">
        <f t="shared" si="18"/>
        <v>0</v>
      </c>
      <c r="P58" s="129">
        <v>0</v>
      </c>
      <c r="Q58" s="129">
        <f t="shared" si="19"/>
        <v>0</v>
      </c>
      <c r="R58" s="129"/>
      <c r="S58" s="129" t="s">
        <v>114</v>
      </c>
      <c r="T58" s="129" t="s">
        <v>114</v>
      </c>
      <c r="U58" s="129">
        <v>0.27700000000000002</v>
      </c>
      <c r="V58" s="129">
        <f t="shared" si="20"/>
        <v>31.47</v>
      </c>
      <c r="W58" s="129"/>
      <c r="X58" s="129" t="s">
        <v>115</v>
      </c>
      <c r="Y58" s="127"/>
      <c r="Z58" s="127"/>
      <c r="AA58" s="127"/>
      <c r="AB58" s="127"/>
      <c r="AC58" s="127"/>
      <c r="AD58" s="127" t="s">
        <v>116</v>
      </c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</row>
    <row r="59" spans="1:57" outlineLevel="1" x14ac:dyDescent="0.2">
      <c r="A59" s="264">
        <v>36</v>
      </c>
      <c r="B59" s="134" t="s">
        <v>196</v>
      </c>
      <c r="C59" s="138" t="s">
        <v>197</v>
      </c>
      <c r="D59" s="135" t="s">
        <v>113</v>
      </c>
      <c r="E59" s="152">
        <v>318.51846</v>
      </c>
      <c r="F59" s="213">
        <v>0</v>
      </c>
      <c r="G59" s="265">
        <f t="shared" si="14"/>
        <v>0</v>
      </c>
      <c r="H59" s="129">
        <v>0</v>
      </c>
      <c r="I59" s="129">
        <f t="shared" si="15"/>
        <v>0</v>
      </c>
      <c r="J59" s="129">
        <v>211</v>
      </c>
      <c r="K59" s="129">
        <f t="shared" si="16"/>
        <v>67207.399999999994</v>
      </c>
      <c r="L59" s="129">
        <v>21</v>
      </c>
      <c r="M59" s="129">
        <f t="shared" si="17"/>
        <v>0</v>
      </c>
      <c r="N59" s="129">
        <v>0</v>
      </c>
      <c r="O59" s="129">
        <f t="shared" si="18"/>
        <v>0</v>
      </c>
      <c r="P59" s="129">
        <v>0.3</v>
      </c>
      <c r="Q59" s="129">
        <f t="shared" si="19"/>
        <v>95.56</v>
      </c>
      <c r="R59" s="129"/>
      <c r="S59" s="129" t="s">
        <v>114</v>
      </c>
      <c r="T59" s="129" t="s">
        <v>114</v>
      </c>
      <c r="U59" s="129">
        <v>0.21534</v>
      </c>
      <c r="V59" s="129">
        <f t="shared" si="20"/>
        <v>68.59</v>
      </c>
      <c r="W59" s="129"/>
      <c r="X59" s="129" t="s">
        <v>115</v>
      </c>
      <c r="Y59" s="127"/>
      <c r="Z59" s="127"/>
      <c r="AA59" s="127"/>
      <c r="AB59" s="127"/>
      <c r="AC59" s="127"/>
      <c r="AD59" s="127" t="s">
        <v>116</v>
      </c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</row>
    <row r="60" spans="1:57" ht="22.5" outlineLevel="1" x14ac:dyDescent="0.2">
      <c r="A60" s="264">
        <v>37</v>
      </c>
      <c r="B60" s="134" t="s">
        <v>198</v>
      </c>
      <c r="C60" s="138" t="s">
        <v>199</v>
      </c>
      <c r="D60" s="135" t="s">
        <v>131</v>
      </c>
      <c r="E60" s="152">
        <v>2.6</v>
      </c>
      <c r="F60" s="213">
        <v>0</v>
      </c>
      <c r="G60" s="265">
        <f t="shared" si="14"/>
        <v>0</v>
      </c>
      <c r="H60" s="129">
        <v>0</v>
      </c>
      <c r="I60" s="129">
        <f>'01 01 Pol'!G69</f>
        <v>0</v>
      </c>
      <c r="J60" s="129">
        <v>76.400000000000006</v>
      </c>
      <c r="K60" s="129">
        <f t="shared" si="16"/>
        <v>198.64</v>
      </c>
      <c r="L60" s="129">
        <v>21</v>
      </c>
      <c r="M60" s="129">
        <f t="shared" si="17"/>
        <v>0</v>
      </c>
      <c r="N60" s="129">
        <v>0</v>
      </c>
      <c r="O60" s="129">
        <f t="shared" si="18"/>
        <v>0</v>
      </c>
      <c r="P60" s="129">
        <v>7.3200000000000001E-3</v>
      </c>
      <c r="Q60" s="129">
        <f t="shared" si="19"/>
        <v>0.02</v>
      </c>
      <c r="R60" s="129"/>
      <c r="S60" s="129" t="s">
        <v>114</v>
      </c>
      <c r="T60" s="129" t="s">
        <v>114</v>
      </c>
      <c r="U60" s="129">
        <v>0.1288</v>
      </c>
      <c r="V60" s="129">
        <f t="shared" si="20"/>
        <v>0.33</v>
      </c>
      <c r="W60" s="129"/>
      <c r="X60" s="129" t="s">
        <v>115</v>
      </c>
      <c r="Y60" s="127"/>
      <c r="Z60" s="127"/>
      <c r="AA60" s="127"/>
      <c r="AB60" s="127"/>
      <c r="AC60" s="127"/>
      <c r="AD60" s="127" t="s">
        <v>116</v>
      </c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</row>
    <row r="61" spans="1:57" outlineLevel="1" x14ac:dyDescent="0.2">
      <c r="A61" s="264">
        <v>38</v>
      </c>
      <c r="B61" s="134" t="s">
        <v>200</v>
      </c>
      <c r="C61" s="138" t="s">
        <v>201</v>
      </c>
      <c r="D61" s="135" t="s">
        <v>147</v>
      </c>
      <c r="E61" s="152">
        <v>113.59817</v>
      </c>
      <c r="F61" s="213">
        <v>0</v>
      </c>
      <c r="G61" s="265">
        <f t="shared" si="14"/>
        <v>0</v>
      </c>
      <c r="H61" s="129">
        <v>0</v>
      </c>
      <c r="I61" s="129">
        <f t="shared" si="15"/>
        <v>0</v>
      </c>
      <c r="J61" s="129">
        <v>234.5</v>
      </c>
      <c r="K61" s="129">
        <f t="shared" si="16"/>
        <v>26638.77</v>
      </c>
      <c r="L61" s="129">
        <v>21</v>
      </c>
      <c r="M61" s="129">
        <f t="shared" si="17"/>
        <v>0</v>
      </c>
      <c r="N61" s="129">
        <v>0</v>
      </c>
      <c r="O61" s="129">
        <f t="shared" si="18"/>
        <v>0</v>
      </c>
      <c r="P61" s="129">
        <v>0</v>
      </c>
      <c r="Q61" s="129">
        <f t="shared" si="19"/>
        <v>0</v>
      </c>
      <c r="R61" s="129"/>
      <c r="S61" s="129" t="s">
        <v>114</v>
      </c>
      <c r="T61" s="129" t="s">
        <v>114</v>
      </c>
      <c r="U61" s="129">
        <v>0.49</v>
      </c>
      <c r="V61" s="129">
        <f t="shared" si="20"/>
        <v>55.66</v>
      </c>
      <c r="W61" s="129"/>
      <c r="X61" s="129" t="s">
        <v>115</v>
      </c>
      <c r="Y61" s="127"/>
      <c r="Z61" s="127"/>
      <c r="AA61" s="127"/>
      <c r="AB61" s="127"/>
      <c r="AC61" s="127"/>
      <c r="AD61" s="127" t="s">
        <v>116</v>
      </c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</row>
    <row r="62" spans="1:57" outlineLevel="1" x14ac:dyDescent="0.2">
      <c r="A62" s="264">
        <v>39</v>
      </c>
      <c r="B62" s="134" t="s">
        <v>202</v>
      </c>
      <c r="C62" s="138" t="s">
        <v>203</v>
      </c>
      <c r="D62" s="135" t="s">
        <v>147</v>
      </c>
      <c r="E62" s="152">
        <v>1817.5707199999999</v>
      </c>
      <c r="F62" s="213">
        <v>0</v>
      </c>
      <c r="G62" s="265">
        <f t="shared" si="14"/>
        <v>0</v>
      </c>
      <c r="H62" s="129">
        <v>0</v>
      </c>
      <c r="I62" s="129">
        <f t="shared" si="15"/>
        <v>0</v>
      </c>
      <c r="J62" s="129">
        <v>16</v>
      </c>
      <c r="K62" s="129">
        <f t="shared" si="16"/>
        <v>29081.13</v>
      </c>
      <c r="L62" s="129">
        <v>21</v>
      </c>
      <c r="M62" s="129">
        <f t="shared" si="17"/>
        <v>0</v>
      </c>
      <c r="N62" s="129">
        <v>0</v>
      </c>
      <c r="O62" s="129">
        <f t="shared" si="18"/>
        <v>0</v>
      </c>
      <c r="P62" s="129">
        <v>0</v>
      </c>
      <c r="Q62" s="129">
        <f t="shared" si="19"/>
        <v>0</v>
      </c>
      <c r="R62" s="129"/>
      <c r="S62" s="129" t="s">
        <v>114</v>
      </c>
      <c r="T62" s="129" t="s">
        <v>114</v>
      </c>
      <c r="U62" s="129">
        <v>0</v>
      </c>
      <c r="V62" s="129">
        <f t="shared" si="20"/>
        <v>0</v>
      </c>
      <c r="W62" s="129"/>
      <c r="X62" s="129" t="s">
        <v>115</v>
      </c>
      <c r="Y62" s="127"/>
      <c r="Z62" s="127"/>
      <c r="AA62" s="127"/>
      <c r="AB62" s="127"/>
      <c r="AC62" s="127"/>
      <c r="AD62" s="127" t="s">
        <v>116</v>
      </c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</row>
    <row r="63" spans="1:57" outlineLevel="1" x14ac:dyDescent="0.2">
      <c r="A63" s="264">
        <v>40</v>
      </c>
      <c r="B63" s="134" t="s">
        <v>204</v>
      </c>
      <c r="C63" s="138" t="s">
        <v>205</v>
      </c>
      <c r="D63" s="135" t="s">
        <v>147</v>
      </c>
      <c r="E63" s="152">
        <v>113.59817</v>
      </c>
      <c r="F63" s="213">
        <v>0</v>
      </c>
      <c r="G63" s="265">
        <f t="shared" si="14"/>
        <v>0</v>
      </c>
      <c r="H63" s="129">
        <v>0</v>
      </c>
      <c r="I63" s="129">
        <f t="shared" si="15"/>
        <v>0</v>
      </c>
      <c r="J63" s="129">
        <v>150</v>
      </c>
      <c r="K63" s="129">
        <f t="shared" si="16"/>
        <v>17039.73</v>
      </c>
      <c r="L63" s="129">
        <v>21</v>
      </c>
      <c r="M63" s="129">
        <f t="shared" si="17"/>
        <v>0</v>
      </c>
      <c r="N63" s="129">
        <v>0</v>
      </c>
      <c r="O63" s="129">
        <f t="shared" si="18"/>
        <v>0</v>
      </c>
      <c r="P63" s="129">
        <v>0</v>
      </c>
      <c r="Q63" s="129">
        <f t="shared" si="19"/>
        <v>0</v>
      </c>
      <c r="R63" s="129"/>
      <c r="S63" s="129" t="s">
        <v>114</v>
      </c>
      <c r="T63" s="129" t="s">
        <v>138</v>
      </c>
      <c r="U63" s="129">
        <v>0</v>
      </c>
      <c r="V63" s="129">
        <f t="shared" si="20"/>
        <v>0</v>
      </c>
      <c r="W63" s="129"/>
      <c r="X63" s="129" t="s">
        <v>115</v>
      </c>
      <c r="Y63" s="127"/>
      <c r="Z63" s="127"/>
      <c r="AA63" s="127"/>
      <c r="AB63" s="127"/>
      <c r="AC63" s="127"/>
      <c r="AD63" s="127" t="s">
        <v>116</v>
      </c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</row>
    <row r="64" spans="1:57" outlineLevel="1" x14ac:dyDescent="0.2">
      <c r="A64" s="264">
        <v>41</v>
      </c>
      <c r="B64" s="134" t="s">
        <v>206</v>
      </c>
      <c r="C64" s="138" t="s">
        <v>207</v>
      </c>
      <c r="D64" s="135" t="s">
        <v>151</v>
      </c>
      <c r="E64" s="152">
        <v>2</v>
      </c>
      <c r="F64" s="213">
        <v>0</v>
      </c>
      <c r="G64" s="265">
        <f t="shared" si="14"/>
        <v>0</v>
      </c>
      <c r="H64" s="129">
        <v>0</v>
      </c>
      <c r="I64" s="129">
        <f t="shared" si="15"/>
        <v>0</v>
      </c>
      <c r="J64" s="129">
        <v>101</v>
      </c>
      <c r="K64" s="129">
        <f t="shared" si="16"/>
        <v>202</v>
      </c>
      <c r="L64" s="129">
        <v>21</v>
      </c>
      <c r="M64" s="129">
        <f t="shared" si="17"/>
        <v>0</v>
      </c>
      <c r="N64" s="129">
        <v>0</v>
      </c>
      <c r="O64" s="129">
        <f t="shared" si="18"/>
        <v>0</v>
      </c>
      <c r="P64" s="129">
        <v>1E-3</v>
      </c>
      <c r="Q64" s="129">
        <f t="shared" si="19"/>
        <v>0</v>
      </c>
      <c r="R64" s="129"/>
      <c r="S64" s="129" t="s">
        <v>148</v>
      </c>
      <c r="T64" s="129" t="s">
        <v>114</v>
      </c>
      <c r="U64" s="129">
        <v>0.2</v>
      </c>
      <c r="V64" s="129">
        <f t="shared" si="20"/>
        <v>0.4</v>
      </c>
      <c r="W64" s="129"/>
      <c r="X64" s="129" t="s">
        <v>115</v>
      </c>
      <c r="Y64" s="127"/>
      <c r="Z64" s="127"/>
      <c r="AA64" s="127"/>
      <c r="AB64" s="127"/>
      <c r="AC64" s="127"/>
      <c r="AD64" s="127" t="s">
        <v>116</v>
      </c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</row>
    <row r="65" spans="1:57" x14ac:dyDescent="0.2">
      <c r="A65" s="262" t="s">
        <v>109</v>
      </c>
      <c r="B65" s="131" t="s">
        <v>78</v>
      </c>
      <c r="C65" s="137" t="s">
        <v>79</v>
      </c>
      <c r="D65" s="132"/>
      <c r="E65" s="151"/>
      <c r="F65" s="133"/>
      <c r="G65" s="263">
        <f>SUMIF(AD66:AD66,"&lt;&gt;NOR",G66:G66)</f>
        <v>0</v>
      </c>
      <c r="H65" s="130"/>
      <c r="I65" s="130">
        <f>SUM(I66:I66)</f>
        <v>0</v>
      </c>
      <c r="J65" s="130"/>
      <c r="K65" s="130">
        <f>SUM(K66:K66)</f>
        <v>18708.830000000002</v>
      </c>
      <c r="L65" s="130"/>
      <c r="M65" s="130">
        <f>SUM(M66:M66)</f>
        <v>0</v>
      </c>
      <c r="N65" s="130"/>
      <c r="O65" s="130">
        <f>SUM(O66:O66)</f>
        <v>0</v>
      </c>
      <c r="P65" s="130"/>
      <c r="Q65" s="130">
        <f>SUM(Q66:Q66)</f>
        <v>0</v>
      </c>
      <c r="R65" s="130"/>
      <c r="S65" s="130"/>
      <c r="T65" s="130"/>
      <c r="U65" s="130"/>
      <c r="V65" s="130">
        <f>SUM(V66:V66)</f>
        <v>15.15</v>
      </c>
      <c r="W65" s="130"/>
      <c r="X65" s="130"/>
      <c r="AD65" t="s">
        <v>110</v>
      </c>
    </row>
    <row r="66" spans="1:57" outlineLevel="1" x14ac:dyDescent="0.2">
      <c r="A66" s="264">
        <v>42</v>
      </c>
      <c r="B66" s="134" t="s">
        <v>208</v>
      </c>
      <c r="C66" s="138" t="s">
        <v>209</v>
      </c>
      <c r="D66" s="135" t="s">
        <v>147</v>
      </c>
      <c r="E66" s="153">
        <f>192.41828*1.05</f>
        <v>202.03919400000001</v>
      </c>
      <c r="F66" s="213">
        <v>0</v>
      </c>
      <c r="G66" s="265">
        <f>ROUND(E66*F66,2)</f>
        <v>0</v>
      </c>
      <c r="H66" s="129">
        <v>0</v>
      </c>
      <c r="I66" s="129">
        <f>ROUND(E66*H66,2)</f>
        <v>0</v>
      </c>
      <c r="J66" s="129">
        <v>92.6</v>
      </c>
      <c r="K66" s="129">
        <f>ROUND(E66*J66,2)</f>
        <v>18708.830000000002</v>
      </c>
      <c r="L66" s="129">
        <v>21</v>
      </c>
      <c r="M66" s="129">
        <f>G66*(1+L66/100)</f>
        <v>0</v>
      </c>
      <c r="N66" s="129">
        <v>0</v>
      </c>
      <c r="O66" s="129">
        <f>ROUND(E66*N66,2)</f>
        <v>0</v>
      </c>
      <c r="P66" s="129">
        <v>0</v>
      </c>
      <c r="Q66" s="129">
        <f>ROUND(E66*P66,2)</f>
        <v>0</v>
      </c>
      <c r="R66" s="129"/>
      <c r="S66" s="129" t="s">
        <v>114</v>
      </c>
      <c r="T66" s="129" t="s">
        <v>114</v>
      </c>
      <c r="U66" s="129">
        <v>7.4999999999999997E-2</v>
      </c>
      <c r="V66" s="129">
        <f>ROUND(E66*U66,2)</f>
        <v>15.15</v>
      </c>
      <c r="W66" s="129"/>
      <c r="X66" s="129" t="s">
        <v>115</v>
      </c>
      <c r="Y66" s="127"/>
      <c r="Z66" s="127"/>
      <c r="AA66" s="127"/>
      <c r="AB66" s="127"/>
      <c r="AC66" s="127"/>
      <c r="AD66" s="127" t="s">
        <v>116</v>
      </c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</row>
    <row r="67" spans="1:57" x14ac:dyDescent="0.2">
      <c r="A67" s="262" t="s">
        <v>109</v>
      </c>
      <c r="B67" s="131" t="s">
        <v>80</v>
      </c>
      <c r="C67" s="137" t="s">
        <v>81</v>
      </c>
      <c r="D67" s="132"/>
      <c r="E67" s="151"/>
      <c r="F67" s="133"/>
      <c r="G67" s="272">
        <f>SUMIF(AD68:AD68,"&lt;&gt;NOR",G68:G68)</f>
        <v>0</v>
      </c>
      <c r="H67" s="130"/>
      <c r="I67" s="130">
        <f>SUM(I68:I68)</f>
        <v>233.94</v>
      </c>
      <c r="J67" s="130"/>
      <c r="K67" s="130">
        <f>SUM(K68:K68)</f>
        <v>711.06</v>
      </c>
      <c r="L67" s="130"/>
      <c r="M67" s="130">
        <f>SUM(M68:M68)</f>
        <v>0</v>
      </c>
      <c r="N67" s="130"/>
      <c r="O67" s="130">
        <f>SUM(O68:O68)</f>
        <v>0.01</v>
      </c>
      <c r="P67" s="130"/>
      <c r="Q67" s="130">
        <f>SUM(Q68:Q68)</f>
        <v>0</v>
      </c>
      <c r="R67" s="130"/>
      <c r="S67" s="130"/>
      <c r="T67" s="130"/>
      <c r="U67" s="130"/>
      <c r="V67" s="130">
        <f>SUM(V68:V68)</f>
        <v>1.41</v>
      </c>
      <c r="W67" s="130"/>
      <c r="X67" s="130"/>
      <c r="AD67" t="s">
        <v>110</v>
      </c>
    </row>
    <row r="68" spans="1:57" ht="22.5" outlineLevel="1" x14ac:dyDescent="0.2">
      <c r="A68" s="264">
        <v>43</v>
      </c>
      <c r="B68" s="134" t="s">
        <v>210</v>
      </c>
      <c r="C68" s="138" t="s">
        <v>211</v>
      </c>
      <c r="D68" s="135" t="s">
        <v>131</v>
      </c>
      <c r="E68" s="152">
        <v>10.5</v>
      </c>
      <c r="F68" s="213">
        <v>0</v>
      </c>
      <c r="G68" s="265">
        <f>ROUND(E68*F68,2)</f>
        <v>0</v>
      </c>
      <c r="H68" s="129">
        <v>22.28</v>
      </c>
      <c r="I68" s="129">
        <f>ROUND(E68*H68,2)</f>
        <v>233.94</v>
      </c>
      <c r="J68" s="129">
        <v>67.72</v>
      </c>
      <c r="K68" s="129">
        <f>ROUND(E68*J68,2)</f>
        <v>711.06</v>
      </c>
      <c r="L68" s="129">
        <v>21</v>
      </c>
      <c r="M68" s="129">
        <f>G68*(1+L68/100)</f>
        <v>0</v>
      </c>
      <c r="N68" s="129">
        <v>6.4000000000000005E-4</v>
      </c>
      <c r="O68" s="129">
        <f>ROUND(E68*N68,2)</f>
        <v>0.01</v>
      </c>
      <c r="P68" s="129">
        <v>0</v>
      </c>
      <c r="Q68" s="129">
        <f>ROUND(E68*P68,2)</f>
        <v>0</v>
      </c>
      <c r="R68" s="129"/>
      <c r="S68" s="129" t="s">
        <v>114</v>
      </c>
      <c r="T68" s="129" t="s">
        <v>114</v>
      </c>
      <c r="U68" s="129">
        <v>0.13439999999999999</v>
      </c>
      <c r="V68" s="129">
        <f>ROUND(E68*U68,2)</f>
        <v>1.41</v>
      </c>
      <c r="W68" s="129"/>
      <c r="X68" s="129" t="s">
        <v>115</v>
      </c>
      <c r="Y68" s="127"/>
      <c r="Z68" s="127"/>
      <c r="AA68" s="127"/>
      <c r="AB68" s="127"/>
      <c r="AC68" s="127"/>
      <c r="AD68" s="127" t="s">
        <v>212</v>
      </c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</row>
    <row r="69" spans="1:57" x14ac:dyDescent="0.2">
      <c r="A69" s="262" t="s">
        <v>109</v>
      </c>
      <c r="B69" s="131" t="s">
        <v>82</v>
      </c>
      <c r="C69" s="137" t="s">
        <v>25</v>
      </c>
      <c r="D69" s="132"/>
      <c r="E69" s="151"/>
      <c r="F69" s="133"/>
      <c r="G69" s="272">
        <f>SUMIF(AD70:AD71,"&lt;&gt;NOR",G70:G71)</f>
        <v>0</v>
      </c>
      <c r="H69" s="130"/>
      <c r="I69" s="130">
        <f>SUM(I70:I71)</f>
        <v>0</v>
      </c>
      <c r="J69" s="130"/>
      <c r="K69" s="130">
        <f>SUM(K70:K71)</f>
        <v>30540.199999999997</v>
      </c>
      <c r="L69" s="130"/>
      <c r="M69" s="130">
        <f>SUM(M70:M71)</f>
        <v>0</v>
      </c>
      <c r="N69" s="130"/>
      <c r="O69" s="130">
        <f>SUM(O70:O71)</f>
        <v>0</v>
      </c>
      <c r="P69" s="130"/>
      <c r="Q69" s="130">
        <f>SUM(Q70:Q71)</f>
        <v>0</v>
      </c>
      <c r="R69" s="130"/>
      <c r="S69" s="130"/>
      <c r="T69" s="130"/>
      <c r="U69" s="130"/>
      <c r="V69" s="130">
        <f>SUM(V70:V71)</f>
        <v>0</v>
      </c>
      <c r="W69" s="130"/>
      <c r="X69" s="130"/>
      <c r="AD69" t="s">
        <v>110</v>
      </c>
    </row>
    <row r="70" spans="1:57" outlineLevel="1" x14ac:dyDescent="0.2">
      <c r="A70" s="264">
        <v>44</v>
      </c>
      <c r="B70" s="134" t="s">
        <v>213</v>
      </c>
      <c r="C70" s="138" t="s">
        <v>214</v>
      </c>
      <c r="D70" s="135" t="s">
        <v>215</v>
      </c>
      <c r="E70" s="152">
        <v>1</v>
      </c>
      <c r="F70" s="213">
        <v>0</v>
      </c>
      <c r="G70" s="265">
        <f>ROUND(E70*F70,2)</f>
        <v>0</v>
      </c>
      <c r="H70" s="129">
        <v>0</v>
      </c>
      <c r="I70" s="129">
        <f>ROUND(E70*H70,2)</f>
        <v>0</v>
      </c>
      <c r="J70" s="129">
        <v>12216.08</v>
      </c>
      <c r="K70" s="129">
        <f>ROUND(E70*J70,2)</f>
        <v>12216.08</v>
      </c>
      <c r="L70" s="129">
        <v>21</v>
      </c>
      <c r="M70" s="129">
        <f>G70*(1+L70/100)</f>
        <v>0</v>
      </c>
      <c r="N70" s="129">
        <v>0</v>
      </c>
      <c r="O70" s="129">
        <f>ROUND(E70*N70,2)</f>
        <v>0</v>
      </c>
      <c r="P70" s="129">
        <v>0</v>
      </c>
      <c r="Q70" s="129">
        <f>ROUND(E70*P70,2)</f>
        <v>0</v>
      </c>
      <c r="R70" s="129"/>
      <c r="S70" s="129" t="s">
        <v>114</v>
      </c>
      <c r="T70" s="129" t="s">
        <v>138</v>
      </c>
      <c r="U70" s="129">
        <v>0</v>
      </c>
      <c r="V70" s="129">
        <f>ROUND(E70*U70,2)</f>
        <v>0</v>
      </c>
      <c r="W70" s="129"/>
      <c r="X70" s="129" t="s">
        <v>216</v>
      </c>
      <c r="Y70" s="127"/>
      <c r="Z70" s="127"/>
      <c r="AA70" s="127"/>
      <c r="AB70" s="127"/>
      <c r="AC70" s="127"/>
      <c r="AD70" s="127" t="s">
        <v>217</v>
      </c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</row>
    <row r="71" spans="1:57" outlineLevel="1" x14ac:dyDescent="0.2">
      <c r="A71" s="264">
        <v>45</v>
      </c>
      <c r="B71" s="134" t="s">
        <v>218</v>
      </c>
      <c r="C71" s="138" t="s">
        <v>219</v>
      </c>
      <c r="D71" s="135" t="s">
        <v>215</v>
      </c>
      <c r="E71" s="152">
        <v>1</v>
      </c>
      <c r="F71" s="213">
        <v>0</v>
      </c>
      <c r="G71" s="265">
        <f>ROUND(E71*F71,2)</f>
        <v>0</v>
      </c>
      <c r="H71" s="129">
        <v>0</v>
      </c>
      <c r="I71" s="129">
        <f>ROUND(E71*H71,2)</f>
        <v>0</v>
      </c>
      <c r="J71" s="129">
        <v>18324.12</v>
      </c>
      <c r="K71" s="129">
        <f>ROUND(E71*J71,2)</f>
        <v>18324.12</v>
      </c>
      <c r="L71" s="129">
        <v>21</v>
      </c>
      <c r="M71" s="129">
        <f>G71*(1+L71/100)</f>
        <v>0</v>
      </c>
      <c r="N71" s="129">
        <v>0</v>
      </c>
      <c r="O71" s="129">
        <f>ROUND(E71*N71,2)</f>
        <v>0</v>
      </c>
      <c r="P71" s="129">
        <v>0</v>
      </c>
      <c r="Q71" s="129">
        <f>ROUND(E71*P71,2)</f>
        <v>0</v>
      </c>
      <c r="R71" s="129"/>
      <c r="S71" s="129" t="s">
        <v>114</v>
      </c>
      <c r="T71" s="129" t="s">
        <v>138</v>
      </c>
      <c r="U71" s="129">
        <v>0</v>
      </c>
      <c r="V71" s="129">
        <f>ROUND(E71*U71,2)</f>
        <v>0</v>
      </c>
      <c r="W71" s="129"/>
      <c r="X71" s="129" t="s">
        <v>216</v>
      </c>
      <c r="Y71" s="127"/>
      <c r="Z71" s="127"/>
      <c r="AA71" s="127"/>
      <c r="AB71" s="127"/>
      <c r="AC71" s="127"/>
      <c r="AD71" s="127" t="s">
        <v>217</v>
      </c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</row>
    <row r="72" spans="1:57" x14ac:dyDescent="0.2">
      <c r="A72" s="262" t="s">
        <v>109</v>
      </c>
      <c r="B72" s="131" t="s">
        <v>83</v>
      </c>
      <c r="C72" s="137" t="s">
        <v>26</v>
      </c>
      <c r="D72" s="132"/>
      <c r="E72" s="151"/>
      <c r="F72" s="133"/>
      <c r="G72" s="272">
        <f>SUMIF(AD73:AD74,"&lt;&gt;NOR",G73:G74)</f>
        <v>0</v>
      </c>
      <c r="H72" s="130"/>
      <c r="I72" s="130">
        <f>SUM(I73:I74)</f>
        <v>0</v>
      </c>
      <c r="J72" s="130"/>
      <c r="K72" s="130">
        <f>SUM(K73:K74)</f>
        <v>13000</v>
      </c>
      <c r="L72" s="130"/>
      <c r="M72" s="130">
        <f>SUM(M73:M74)</f>
        <v>0</v>
      </c>
      <c r="N72" s="130"/>
      <c r="O72" s="130">
        <f>SUM(O73:O74)</f>
        <v>0</v>
      </c>
      <c r="P72" s="130"/>
      <c r="Q72" s="130">
        <f>SUM(Q73:Q74)</f>
        <v>0</v>
      </c>
      <c r="R72" s="130"/>
      <c r="S72" s="130"/>
      <c r="T72" s="130"/>
      <c r="U72" s="130"/>
      <c r="V72" s="130">
        <f>SUM(V73:V74)</f>
        <v>0.02</v>
      </c>
      <c r="W72" s="130"/>
      <c r="X72" s="130"/>
      <c r="AD72" t="s">
        <v>110</v>
      </c>
    </row>
    <row r="73" spans="1:57" outlineLevel="1" x14ac:dyDescent="0.2">
      <c r="A73" s="264">
        <v>46</v>
      </c>
      <c r="B73" s="134" t="s">
        <v>220</v>
      </c>
      <c r="C73" s="138" t="s">
        <v>221</v>
      </c>
      <c r="D73" s="135" t="s">
        <v>215</v>
      </c>
      <c r="E73" s="152">
        <v>1</v>
      </c>
      <c r="F73" s="213">
        <v>0</v>
      </c>
      <c r="G73" s="265">
        <f>ROUND(E73*F73,2)</f>
        <v>0</v>
      </c>
      <c r="H73" s="129">
        <v>0</v>
      </c>
      <c r="I73" s="129">
        <f>ROUND(E73*H73,2)</f>
        <v>0</v>
      </c>
      <c r="J73" s="129">
        <v>3000</v>
      </c>
      <c r="K73" s="129">
        <f>ROUND(E73*J73,2)</f>
        <v>3000</v>
      </c>
      <c r="L73" s="129">
        <v>21</v>
      </c>
      <c r="M73" s="129">
        <f>G73*(1+L73/100)</f>
        <v>0</v>
      </c>
      <c r="N73" s="129">
        <v>0</v>
      </c>
      <c r="O73" s="129">
        <f>ROUND(E73*N73,2)</f>
        <v>0</v>
      </c>
      <c r="P73" s="129">
        <v>0</v>
      </c>
      <c r="Q73" s="129">
        <f>ROUND(E73*P73,2)</f>
        <v>0</v>
      </c>
      <c r="R73" s="129"/>
      <c r="S73" s="129" t="s">
        <v>114</v>
      </c>
      <c r="T73" s="129" t="s">
        <v>138</v>
      </c>
      <c r="U73" s="129">
        <v>0</v>
      </c>
      <c r="V73" s="129">
        <f>ROUND(E73*U73,2)</f>
        <v>0</v>
      </c>
      <c r="W73" s="129"/>
      <c r="X73" s="129" t="s">
        <v>216</v>
      </c>
      <c r="Y73" s="127"/>
      <c r="Z73" s="127"/>
      <c r="AA73" s="127"/>
      <c r="AB73" s="127"/>
      <c r="AC73" s="127"/>
      <c r="AD73" s="127" t="s">
        <v>217</v>
      </c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</row>
    <row r="74" spans="1:57" ht="23.25" outlineLevel="1" thickBot="1" x14ac:dyDescent="0.25">
      <c r="A74" s="273">
        <v>47</v>
      </c>
      <c r="B74" s="274" t="s">
        <v>222</v>
      </c>
      <c r="C74" s="275" t="s">
        <v>223</v>
      </c>
      <c r="D74" s="276" t="s">
        <v>224</v>
      </c>
      <c r="E74" s="277">
        <v>1</v>
      </c>
      <c r="F74" s="278">
        <v>0</v>
      </c>
      <c r="G74" s="279">
        <f>ROUND(E74*F74,2)</f>
        <v>0</v>
      </c>
      <c r="H74" s="129">
        <v>0</v>
      </c>
      <c r="I74" s="129">
        <f>ROUND(E74*H74,2)</f>
        <v>0</v>
      </c>
      <c r="J74" s="129">
        <v>10000</v>
      </c>
      <c r="K74" s="129">
        <f>ROUND(E74*J74,2)</f>
        <v>10000</v>
      </c>
      <c r="L74" s="129">
        <v>21</v>
      </c>
      <c r="M74" s="129">
        <f>G74*(1+L74/100)</f>
        <v>0</v>
      </c>
      <c r="N74" s="129">
        <v>0</v>
      </c>
      <c r="O74" s="129">
        <f>ROUND(E74*N74,2)</f>
        <v>0</v>
      </c>
      <c r="P74" s="129">
        <v>0</v>
      </c>
      <c r="Q74" s="129">
        <f>ROUND(E74*P74,2)</f>
        <v>0</v>
      </c>
      <c r="R74" s="129"/>
      <c r="S74" s="129" t="s">
        <v>148</v>
      </c>
      <c r="T74" s="129" t="s">
        <v>138</v>
      </c>
      <c r="U74" s="129">
        <v>1.4999999999999999E-2</v>
      </c>
      <c r="V74" s="129">
        <f>ROUND(E74*U74,2)</f>
        <v>0.02</v>
      </c>
      <c r="W74" s="129"/>
      <c r="X74" s="129" t="s">
        <v>216</v>
      </c>
      <c r="Y74" s="127"/>
      <c r="Z74" s="127"/>
      <c r="AA74" s="127"/>
      <c r="AB74" s="127"/>
      <c r="AC74" s="127"/>
      <c r="AD74" s="127" t="s">
        <v>217</v>
      </c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</row>
    <row r="75" spans="1:57" x14ac:dyDescent="0.2">
      <c r="A75" s="3"/>
      <c r="B75" s="4"/>
      <c r="C75" s="139"/>
      <c r="D75" s="6"/>
      <c r="E75" s="150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AB75">
        <v>15</v>
      </c>
      <c r="AC75">
        <v>21</v>
      </c>
      <c r="AD75" t="s">
        <v>96</v>
      </c>
    </row>
    <row r="76" spans="1:57" x14ac:dyDescent="0.2">
      <c r="C76" s="140"/>
      <c r="D76" s="10"/>
      <c r="AD76" t="s">
        <v>225</v>
      </c>
    </row>
    <row r="77" spans="1:57" x14ac:dyDescent="0.2">
      <c r="D77" s="10"/>
    </row>
    <row r="78" spans="1:57" x14ac:dyDescent="0.2">
      <c r="D78" s="10"/>
    </row>
    <row r="79" spans="1:57" x14ac:dyDescent="0.2">
      <c r="D79" s="10"/>
    </row>
    <row r="80" spans="1:57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  <row r="5001" spans="4:4" x14ac:dyDescent="0.2">
      <c r="D5001" s="10"/>
    </row>
    <row r="5002" spans="4:4" x14ac:dyDescent="0.2">
      <c r="D5002" s="10"/>
    </row>
    <row r="5003" spans="4:4" x14ac:dyDescent="0.2">
      <c r="D5003" s="10"/>
    </row>
    <row r="5004" spans="4:4" x14ac:dyDescent="0.2">
      <c r="D5004" s="10"/>
    </row>
    <row r="5005" spans="4:4" x14ac:dyDescent="0.2">
      <c r="D5005" s="10"/>
    </row>
    <row r="5006" spans="4:4" x14ac:dyDescent="0.2">
      <c r="D5006" s="10"/>
    </row>
    <row r="5007" spans="4:4" x14ac:dyDescent="0.2">
      <c r="D5007" s="10"/>
    </row>
  </sheetData>
  <mergeCells count="4">
    <mergeCell ref="A1:G1"/>
    <mergeCell ref="C2:G2"/>
    <mergeCell ref="C3:G3"/>
    <mergeCell ref="C4:G4"/>
  </mergeCells>
  <pageMargins left="0.59055118110236227" right="0.19685039370078741" top="0.78740157480314965" bottom="0.78740157480314965" header="0.31496062992125984" footer="0.31496062992125984"/>
  <pageSetup paperSize="9" orientation="portrait" r:id="rId1"/>
  <headerFooter>
    <oddFooter>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Melmerová</dc:creator>
  <cp:lastModifiedBy>Uhlířová Eva</cp:lastModifiedBy>
  <cp:lastPrinted>2022-05-27T07:25:01Z</cp:lastPrinted>
  <dcterms:created xsi:type="dcterms:W3CDTF">2009-04-08T07:15:50Z</dcterms:created>
  <dcterms:modified xsi:type="dcterms:W3CDTF">2022-05-27T07:25:11Z</dcterms:modified>
</cp:coreProperties>
</file>