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/>
  <mc:AlternateContent xmlns:mc="http://schemas.openxmlformats.org/markup-compatibility/2006">
    <mc:Choice Requires="x15">
      <x15ac:absPath xmlns:x15ac="http://schemas.microsoft.com/office/spreadsheetml/2010/11/ac" url="C:\Users\Horecka\Desktop\Třeboň - stavební úpravy MK v ulici Daskabát\Čistopis - Stavební úpravy MK v ulici Daskabát\Přílohy č. 1 - 8\Příloha č. 8 Soupis prací\"/>
    </mc:Choice>
  </mc:AlternateContent>
  <xr:revisionPtr revIDLastSave="0" documentId="13_ncr:1_{E8290713-E3B2-47DB-9B71-CAC544795467}" xr6:coauthVersionLast="47" xr6:coauthVersionMax="47" xr10:uidLastSave="{00000000-0000-0000-0000-000000000000}"/>
  <bookViews>
    <workbookView xWindow="-108" yWindow="-108" windowWidth="23256" windowHeight="12576" activeTab="1" xr2:uid="{00000000-000D-0000-FFFF-FFFF00000000}"/>
  </bookViews>
  <sheets>
    <sheet name="Rekapitulace stavby" sheetId="1" r:id="rId1"/>
    <sheet name="02 - Ostatní a vedlejší n..." sheetId="2" r:id="rId2"/>
    <sheet name="101 - Komunikace" sheetId="3" r:id="rId3"/>
    <sheet name="301 - Vodovod" sheetId="4" r:id="rId4"/>
    <sheet name="302 - Kanalizace" sheetId="5" r:id="rId5"/>
    <sheet name="303 - Vodovodní a kanaliz..." sheetId="6" r:id="rId6"/>
    <sheet name="401 - Veřejné osvětlení" sheetId="7" r:id="rId7"/>
  </sheets>
  <definedNames>
    <definedName name="_xlnm._FilterDatabase" localSheetId="1" hidden="1">'02 - Ostatní a vedlejší n...'!$C$122:$K$195</definedName>
    <definedName name="_xlnm._FilterDatabase" localSheetId="2" hidden="1">'101 - Komunikace'!$C$125:$K$681</definedName>
    <definedName name="_xlnm._FilterDatabase" localSheetId="3" hidden="1">'301 - Vodovod'!$C$121:$K$339</definedName>
    <definedName name="_xlnm._FilterDatabase" localSheetId="4" hidden="1">'302 - Kanalizace'!$C$123:$K$308</definedName>
    <definedName name="_xlnm._FilterDatabase" localSheetId="5" hidden="1">'303 - Vodovodní a kanaliz...'!$C$120:$K$253</definedName>
    <definedName name="_xlnm._FilterDatabase" localSheetId="6" hidden="1">'401 - Veřejné osvětlení'!$C$122:$K$302</definedName>
    <definedName name="_xlnm.Print_Titles" localSheetId="1">'02 - Ostatní a vedlejší n...'!$122:$122</definedName>
    <definedName name="_xlnm.Print_Titles" localSheetId="2">'101 - Komunikace'!$125:$125</definedName>
    <definedName name="_xlnm.Print_Titles" localSheetId="3">'301 - Vodovod'!$121:$121</definedName>
    <definedName name="_xlnm.Print_Titles" localSheetId="4">'302 - Kanalizace'!$123:$123</definedName>
    <definedName name="_xlnm.Print_Titles" localSheetId="5">'303 - Vodovodní a kanaliz...'!$120:$120</definedName>
    <definedName name="_xlnm.Print_Titles" localSheetId="6">'401 - Veřejné osvětlení'!$122:$122</definedName>
    <definedName name="_xlnm.Print_Titles" localSheetId="0">'Rekapitulace stavby'!$92:$92</definedName>
    <definedName name="_xlnm.Print_Area" localSheetId="1">'02 - Ostatní a vedlejší n...'!$C$4:$J$39,'02 - Ostatní a vedlejší n...'!$C$50:$J$76,'02 - Ostatní a vedlejší n...'!$C$82:$J$104,'02 - Ostatní a vedlejší n...'!$C$110:$K$195</definedName>
    <definedName name="_xlnm.Print_Area" localSheetId="2">'101 - Komunikace'!$C$4:$J$39,'101 - Komunikace'!$C$50:$J$76,'101 - Komunikace'!$C$82:$J$107,'101 - Komunikace'!$C$113:$K$681</definedName>
    <definedName name="_xlnm.Print_Area" localSheetId="3">'301 - Vodovod'!$C$4:$J$39,'301 - Vodovod'!$C$50:$J$76,'301 - Vodovod'!$C$82:$J$103,'301 - Vodovod'!$C$109:$K$339</definedName>
    <definedName name="_xlnm.Print_Area" localSheetId="4">'302 - Kanalizace'!$C$4:$J$39,'302 - Kanalizace'!$C$50:$J$76,'302 - Kanalizace'!$C$82:$J$105,'302 - Kanalizace'!$C$111:$K$308</definedName>
    <definedName name="_xlnm.Print_Area" localSheetId="5">'303 - Vodovodní a kanaliz...'!$C$4:$J$39,'303 - Vodovodní a kanaliz...'!$C$50:$J$76,'303 - Vodovodní a kanaliz...'!$C$82:$J$102,'303 - Vodovodní a kanaliz...'!$C$108:$K$253</definedName>
    <definedName name="_xlnm.Print_Area" localSheetId="6">'401 - Veřejné osvětlení'!$C$4:$J$39,'401 - Veřejné osvětlení'!$C$50:$J$76,'401 - Veřejné osvětlení'!$C$82:$J$104,'401 - Veřejné osvětlení'!$C$110:$K$302</definedName>
    <definedName name="_xlnm.Print_Area" localSheetId="0">'Rekapitulace stavby'!$D$4:$AO$76,'Rekapitulace stavby'!$C$82:$AQ$101</definedName>
  </definedNames>
  <calcPr calcId="191029"/>
</workbook>
</file>

<file path=xl/calcChain.xml><?xml version="1.0" encoding="utf-8"?>
<calcChain xmlns="http://schemas.openxmlformats.org/spreadsheetml/2006/main">
  <c r="J37" i="7" l="1"/>
  <c r="J36" i="7"/>
  <c r="AY100" i="1" s="1"/>
  <c r="J35" i="7"/>
  <c r="AX100" i="1" s="1"/>
  <c r="BI299" i="7"/>
  <c r="BH299" i="7"/>
  <c r="BG299" i="7"/>
  <c r="BF299" i="7"/>
  <c r="T299" i="7"/>
  <c r="T298" i="7" s="1"/>
  <c r="R299" i="7"/>
  <c r="R298" i="7"/>
  <c r="P299" i="7"/>
  <c r="P298" i="7"/>
  <c r="BI295" i="7"/>
  <c r="BH295" i="7"/>
  <c r="BG295" i="7"/>
  <c r="BF295" i="7"/>
  <c r="T295" i="7"/>
  <c r="R295" i="7"/>
  <c r="P295" i="7"/>
  <c r="BI291" i="7"/>
  <c r="BH291" i="7"/>
  <c r="BG291" i="7"/>
  <c r="BF291" i="7"/>
  <c r="T291" i="7"/>
  <c r="R291" i="7"/>
  <c r="P291" i="7"/>
  <c r="BI286" i="7"/>
  <c r="BH286" i="7"/>
  <c r="BG286" i="7"/>
  <c r="BF286" i="7"/>
  <c r="T286" i="7"/>
  <c r="R286" i="7"/>
  <c r="P286" i="7"/>
  <c r="BI280" i="7"/>
  <c r="BH280" i="7"/>
  <c r="BG280" i="7"/>
  <c r="BF280" i="7"/>
  <c r="T280" i="7"/>
  <c r="R280" i="7"/>
  <c r="P280" i="7"/>
  <c r="BI276" i="7"/>
  <c r="BH276" i="7"/>
  <c r="BG276" i="7"/>
  <c r="BF276" i="7"/>
  <c r="T276" i="7"/>
  <c r="R276" i="7"/>
  <c r="P276" i="7"/>
  <c r="BI272" i="7"/>
  <c r="BH272" i="7"/>
  <c r="BG272" i="7"/>
  <c r="BF272" i="7"/>
  <c r="T272" i="7"/>
  <c r="R272" i="7"/>
  <c r="P272" i="7"/>
  <c r="BI265" i="7"/>
  <c r="BH265" i="7"/>
  <c r="BG265" i="7"/>
  <c r="BF265" i="7"/>
  <c r="T265" i="7"/>
  <c r="R265" i="7"/>
  <c r="P265" i="7"/>
  <c r="BI262" i="7"/>
  <c r="BH262" i="7"/>
  <c r="BG262" i="7"/>
  <c r="BF262" i="7"/>
  <c r="T262" i="7"/>
  <c r="R262" i="7"/>
  <c r="P262" i="7"/>
  <c r="BI259" i="7"/>
  <c r="BH259" i="7"/>
  <c r="BG259" i="7"/>
  <c r="BF259" i="7"/>
  <c r="T259" i="7"/>
  <c r="R259" i="7"/>
  <c r="P259" i="7"/>
  <c r="BI256" i="7"/>
  <c r="BH256" i="7"/>
  <c r="BG256" i="7"/>
  <c r="BF256" i="7"/>
  <c r="T256" i="7"/>
  <c r="R256" i="7"/>
  <c r="P256" i="7"/>
  <c r="BI252" i="7"/>
  <c r="BH252" i="7"/>
  <c r="BG252" i="7"/>
  <c r="BF252" i="7"/>
  <c r="T252" i="7"/>
  <c r="R252" i="7"/>
  <c r="P252" i="7"/>
  <c r="BI248" i="7"/>
  <c r="BH248" i="7"/>
  <c r="BG248" i="7"/>
  <c r="BF248" i="7"/>
  <c r="T248" i="7"/>
  <c r="R248" i="7"/>
  <c r="P248" i="7"/>
  <c r="BI245" i="7"/>
  <c r="BH245" i="7"/>
  <c r="BG245" i="7"/>
  <c r="BF245" i="7"/>
  <c r="T245" i="7"/>
  <c r="R245" i="7"/>
  <c r="P245" i="7"/>
  <c r="BI241" i="7"/>
  <c r="BH241" i="7"/>
  <c r="BG241" i="7"/>
  <c r="BF241" i="7"/>
  <c r="T241" i="7"/>
  <c r="R241" i="7"/>
  <c r="P241" i="7"/>
  <c r="BI233" i="7"/>
  <c r="BH233" i="7"/>
  <c r="BG233" i="7"/>
  <c r="BF233" i="7"/>
  <c r="T233" i="7"/>
  <c r="R233" i="7"/>
  <c r="P233" i="7"/>
  <c r="BI230" i="7"/>
  <c r="BH230" i="7"/>
  <c r="BG230" i="7"/>
  <c r="BF230" i="7"/>
  <c r="T230" i="7"/>
  <c r="R230" i="7"/>
  <c r="P230" i="7"/>
  <c r="BI226" i="7"/>
  <c r="BH226" i="7"/>
  <c r="BG226" i="7"/>
  <c r="BF226" i="7"/>
  <c r="T226" i="7"/>
  <c r="R226" i="7"/>
  <c r="P226" i="7"/>
  <c r="BI223" i="7"/>
  <c r="BH223" i="7"/>
  <c r="BG223" i="7"/>
  <c r="BF223" i="7"/>
  <c r="T223" i="7"/>
  <c r="R223" i="7"/>
  <c r="P223" i="7"/>
  <c r="BI220" i="7"/>
  <c r="BH220" i="7"/>
  <c r="BG220" i="7"/>
  <c r="BF220" i="7"/>
  <c r="T220" i="7"/>
  <c r="R220" i="7"/>
  <c r="P220" i="7"/>
  <c r="BI216" i="7"/>
  <c r="BH216" i="7"/>
  <c r="BG216" i="7"/>
  <c r="BF216" i="7"/>
  <c r="T216" i="7"/>
  <c r="R216" i="7"/>
  <c r="P216" i="7"/>
  <c r="BI213" i="7"/>
  <c r="BH213" i="7"/>
  <c r="BG213" i="7"/>
  <c r="BF213" i="7"/>
  <c r="T213" i="7"/>
  <c r="R213" i="7"/>
  <c r="P213" i="7"/>
  <c r="BI210" i="7"/>
  <c r="BH210" i="7"/>
  <c r="BG210" i="7"/>
  <c r="BF210" i="7"/>
  <c r="T210" i="7"/>
  <c r="R210" i="7"/>
  <c r="P210" i="7"/>
  <c r="BI206" i="7"/>
  <c r="BH206" i="7"/>
  <c r="BG206" i="7"/>
  <c r="BF206" i="7"/>
  <c r="T206" i="7"/>
  <c r="R206" i="7"/>
  <c r="P206" i="7"/>
  <c r="BI202" i="7"/>
  <c r="BH202" i="7"/>
  <c r="BG202" i="7"/>
  <c r="BF202" i="7"/>
  <c r="T202" i="7"/>
  <c r="R202" i="7"/>
  <c r="P202" i="7"/>
  <c r="BI199" i="7"/>
  <c r="BH199" i="7"/>
  <c r="BG199" i="7"/>
  <c r="BF199" i="7"/>
  <c r="T199" i="7"/>
  <c r="R199" i="7"/>
  <c r="P199" i="7"/>
  <c r="BI196" i="7"/>
  <c r="BH196" i="7"/>
  <c r="BG196" i="7"/>
  <c r="BF196" i="7"/>
  <c r="T196" i="7"/>
  <c r="R196" i="7"/>
  <c r="P196" i="7"/>
  <c r="BI193" i="7"/>
  <c r="BH193" i="7"/>
  <c r="BG193" i="7"/>
  <c r="BF193" i="7"/>
  <c r="T193" i="7"/>
  <c r="R193" i="7"/>
  <c r="P193" i="7"/>
  <c r="BI190" i="7"/>
  <c r="BH190" i="7"/>
  <c r="BG190" i="7"/>
  <c r="BF190" i="7"/>
  <c r="T190" i="7"/>
  <c r="R190" i="7"/>
  <c r="P190" i="7"/>
  <c r="BI186" i="7"/>
  <c r="BH186" i="7"/>
  <c r="BG186" i="7"/>
  <c r="BF186" i="7"/>
  <c r="T186" i="7"/>
  <c r="R186" i="7"/>
  <c r="P186" i="7"/>
  <c r="BI183" i="7"/>
  <c r="BH183" i="7"/>
  <c r="BG183" i="7"/>
  <c r="BF183" i="7"/>
  <c r="T183" i="7"/>
  <c r="R183" i="7"/>
  <c r="P183" i="7"/>
  <c r="BI180" i="7"/>
  <c r="BH180" i="7"/>
  <c r="BG180" i="7"/>
  <c r="BF180" i="7"/>
  <c r="T180" i="7"/>
  <c r="R180" i="7"/>
  <c r="P180" i="7"/>
  <c r="BI177" i="7"/>
  <c r="BH177" i="7"/>
  <c r="BG177" i="7"/>
  <c r="BF177" i="7"/>
  <c r="T177" i="7"/>
  <c r="R177" i="7"/>
  <c r="P177" i="7"/>
  <c r="BI174" i="7"/>
  <c r="BH174" i="7"/>
  <c r="BG174" i="7"/>
  <c r="BF174" i="7"/>
  <c r="T174" i="7"/>
  <c r="R174" i="7"/>
  <c r="P174" i="7"/>
  <c r="BI171" i="7"/>
  <c r="BH171" i="7"/>
  <c r="BG171" i="7"/>
  <c r="BF171" i="7"/>
  <c r="T171" i="7"/>
  <c r="R171" i="7"/>
  <c r="P171" i="7"/>
  <c r="BI168" i="7"/>
  <c r="BH168" i="7"/>
  <c r="BG168" i="7"/>
  <c r="BF168" i="7"/>
  <c r="T168" i="7"/>
  <c r="R168" i="7"/>
  <c r="P168" i="7"/>
  <c r="BI165" i="7"/>
  <c r="BH165" i="7"/>
  <c r="BG165" i="7"/>
  <c r="BF165" i="7"/>
  <c r="T165" i="7"/>
  <c r="R165" i="7"/>
  <c r="P165" i="7"/>
  <c r="BI161" i="7"/>
  <c r="BH161" i="7"/>
  <c r="BG161" i="7"/>
  <c r="BF161" i="7"/>
  <c r="T161" i="7"/>
  <c r="R161" i="7"/>
  <c r="P161" i="7"/>
  <c r="BI159" i="7"/>
  <c r="BH159" i="7"/>
  <c r="BG159" i="7"/>
  <c r="BF159" i="7"/>
  <c r="T159" i="7"/>
  <c r="R159" i="7"/>
  <c r="P159" i="7"/>
  <c r="BI155" i="7"/>
  <c r="BH155" i="7"/>
  <c r="BG155" i="7"/>
  <c r="BF155" i="7"/>
  <c r="T155" i="7"/>
  <c r="R155" i="7"/>
  <c r="P155" i="7"/>
  <c r="BI152" i="7"/>
  <c r="BH152" i="7"/>
  <c r="BG152" i="7"/>
  <c r="BF152" i="7"/>
  <c r="T152" i="7"/>
  <c r="R152" i="7"/>
  <c r="P152" i="7"/>
  <c r="BI148" i="7"/>
  <c r="BH148" i="7"/>
  <c r="BG148" i="7"/>
  <c r="BF148" i="7"/>
  <c r="T148" i="7"/>
  <c r="R148" i="7"/>
  <c r="P148" i="7"/>
  <c r="BI145" i="7"/>
  <c r="BH145" i="7"/>
  <c r="BG145" i="7"/>
  <c r="BF145" i="7"/>
  <c r="T145" i="7"/>
  <c r="R145" i="7"/>
  <c r="P145" i="7"/>
  <c r="BI142" i="7"/>
  <c r="BH142" i="7"/>
  <c r="BG142" i="7"/>
  <c r="BF142" i="7"/>
  <c r="T142" i="7"/>
  <c r="R142" i="7"/>
  <c r="P142" i="7"/>
  <c r="BI137" i="7"/>
  <c r="BH137" i="7"/>
  <c r="BG137" i="7"/>
  <c r="BF137" i="7"/>
  <c r="T137" i="7"/>
  <c r="R137" i="7"/>
  <c r="P137" i="7"/>
  <c r="BI134" i="7"/>
  <c r="BH134" i="7"/>
  <c r="BG134" i="7"/>
  <c r="BF134" i="7"/>
  <c r="T134" i="7"/>
  <c r="R134" i="7"/>
  <c r="P134" i="7"/>
  <c r="BI130" i="7"/>
  <c r="BH130" i="7"/>
  <c r="BG130" i="7"/>
  <c r="BF130" i="7"/>
  <c r="T130" i="7"/>
  <c r="R130" i="7"/>
  <c r="P130" i="7"/>
  <c r="BI126" i="7"/>
  <c r="BH126" i="7"/>
  <c r="BG126" i="7"/>
  <c r="BF126" i="7"/>
  <c r="T126" i="7"/>
  <c r="R126" i="7"/>
  <c r="P126" i="7"/>
  <c r="J120" i="7"/>
  <c r="J119" i="7"/>
  <c r="F119" i="7"/>
  <c r="F117" i="7"/>
  <c r="E115" i="7"/>
  <c r="J92" i="7"/>
  <c r="J91" i="7"/>
  <c r="F91" i="7"/>
  <c r="F89" i="7"/>
  <c r="E87" i="7"/>
  <c r="J18" i="7"/>
  <c r="E18" i="7"/>
  <c r="F120" i="7" s="1"/>
  <c r="J17" i="7"/>
  <c r="J12" i="7"/>
  <c r="J89" i="7" s="1"/>
  <c r="E7" i="7"/>
  <c r="E85" i="7" s="1"/>
  <c r="J37" i="6"/>
  <c r="J36" i="6"/>
  <c r="AY99" i="1"/>
  <c r="J35" i="6"/>
  <c r="AX99" i="1"/>
  <c r="BI252" i="6"/>
  <c r="BH252" i="6"/>
  <c r="BG252" i="6"/>
  <c r="BF252" i="6"/>
  <c r="T252" i="6"/>
  <c r="T251" i="6"/>
  <c r="R252" i="6"/>
  <c r="R251" i="6" s="1"/>
  <c r="P252" i="6"/>
  <c r="P251" i="6" s="1"/>
  <c r="BI246" i="6"/>
  <c r="BH246" i="6"/>
  <c r="BG246" i="6"/>
  <c r="BF246" i="6"/>
  <c r="T246" i="6"/>
  <c r="R246" i="6"/>
  <c r="P246" i="6"/>
  <c r="BI243" i="6"/>
  <c r="BH243" i="6"/>
  <c r="BG243" i="6"/>
  <c r="BF243" i="6"/>
  <c r="T243" i="6"/>
  <c r="R243" i="6"/>
  <c r="P243" i="6"/>
  <c r="BI240" i="6"/>
  <c r="BH240" i="6"/>
  <c r="BG240" i="6"/>
  <c r="BF240" i="6"/>
  <c r="T240" i="6"/>
  <c r="R240" i="6"/>
  <c r="P240" i="6"/>
  <c r="BI237" i="6"/>
  <c r="BH237" i="6"/>
  <c r="BG237" i="6"/>
  <c r="BF237" i="6"/>
  <c r="T237" i="6"/>
  <c r="R237" i="6"/>
  <c r="P237" i="6"/>
  <c r="BI234" i="6"/>
  <c r="BH234" i="6"/>
  <c r="BG234" i="6"/>
  <c r="BF234" i="6"/>
  <c r="T234" i="6"/>
  <c r="R234" i="6"/>
  <c r="P234" i="6"/>
  <c r="BI231" i="6"/>
  <c r="BH231" i="6"/>
  <c r="BG231" i="6"/>
  <c r="BF231" i="6"/>
  <c r="T231" i="6"/>
  <c r="R231" i="6"/>
  <c r="P231" i="6"/>
  <c r="BI228" i="6"/>
  <c r="BH228" i="6"/>
  <c r="BG228" i="6"/>
  <c r="BF228" i="6"/>
  <c r="T228" i="6"/>
  <c r="R228" i="6"/>
  <c r="P228" i="6"/>
  <c r="BI225" i="6"/>
  <c r="BH225" i="6"/>
  <c r="BG225" i="6"/>
  <c r="BF225" i="6"/>
  <c r="T225" i="6"/>
  <c r="R225" i="6"/>
  <c r="P225" i="6"/>
  <c r="BI221" i="6"/>
  <c r="BH221" i="6"/>
  <c r="BG221" i="6"/>
  <c r="BF221" i="6"/>
  <c r="T221" i="6"/>
  <c r="R221" i="6"/>
  <c r="P221" i="6"/>
  <c r="BI218" i="6"/>
  <c r="BH218" i="6"/>
  <c r="BG218" i="6"/>
  <c r="BF218" i="6"/>
  <c r="T218" i="6"/>
  <c r="R218" i="6"/>
  <c r="P218" i="6"/>
  <c r="BI213" i="6"/>
  <c r="BH213" i="6"/>
  <c r="BG213" i="6"/>
  <c r="BF213" i="6"/>
  <c r="T213" i="6"/>
  <c r="R213" i="6"/>
  <c r="P213" i="6"/>
  <c r="BI209" i="6"/>
  <c r="BH209" i="6"/>
  <c r="BG209" i="6"/>
  <c r="BF209" i="6"/>
  <c r="T209" i="6"/>
  <c r="R209" i="6"/>
  <c r="P209" i="6"/>
  <c r="BI204" i="6"/>
  <c r="BH204" i="6"/>
  <c r="BG204" i="6"/>
  <c r="BF204" i="6"/>
  <c r="T204" i="6"/>
  <c r="R204" i="6"/>
  <c r="P204" i="6"/>
  <c r="BI200" i="6"/>
  <c r="BH200" i="6"/>
  <c r="BG200" i="6"/>
  <c r="BF200" i="6"/>
  <c r="T200" i="6"/>
  <c r="R200" i="6"/>
  <c r="P200" i="6"/>
  <c r="BI196" i="6"/>
  <c r="BH196" i="6"/>
  <c r="BG196" i="6"/>
  <c r="BF196" i="6"/>
  <c r="T196" i="6"/>
  <c r="R196" i="6"/>
  <c r="P196" i="6"/>
  <c r="BI193" i="6"/>
  <c r="BH193" i="6"/>
  <c r="BG193" i="6"/>
  <c r="BF193" i="6"/>
  <c r="T193" i="6"/>
  <c r="R193" i="6"/>
  <c r="P193" i="6"/>
  <c r="BI185" i="6"/>
  <c r="BH185" i="6"/>
  <c r="BG185" i="6"/>
  <c r="BF185" i="6"/>
  <c r="T185" i="6"/>
  <c r="T184" i="6" s="1"/>
  <c r="R185" i="6"/>
  <c r="R184" i="6" s="1"/>
  <c r="P185" i="6"/>
  <c r="P184" i="6" s="1"/>
  <c r="BI181" i="6"/>
  <c r="BH181" i="6"/>
  <c r="BG181" i="6"/>
  <c r="BF181" i="6"/>
  <c r="T181" i="6"/>
  <c r="R181" i="6"/>
  <c r="P181" i="6"/>
  <c r="BI171" i="6"/>
  <c r="BH171" i="6"/>
  <c r="BG171" i="6"/>
  <c r="BF171" i="6"/>
  <c r="T171" i="6"/>
  <c r="R171" i="6"/>
  <c r="P171" i="6"/>
  <c r="BI162" i="6"/>
  <c r="BH162" i="6"/>
  <c r="BG162" i="6"/>
  <c r="BF162" i="6"/>
  <c r="T162" i="6"/>
  <c r="R162" i="6"/>
  <c r="P162" i="6"/>
  <c r="BI159" i="6"/>
  <c r="BH159" i="6"/>
  <c r="BG159" i="6"/>
  <c r="BF159" i="6"/>
  <c r="T159" i="6"/>
  <c r="R159" i="6"/>
  <c r="P159" i="6"/>
  <c r="BI155" i="6"/>
  <c r="BH155" i="6"/>
  <c r="BG155" i="6"/>
  <c r="BF155" i="6"/>
  <c r="T155" i="6"/>
  <c r="R155" i="6"/>
  <c r="P155" i="6"/>
  <c r="BI149" i="6"/>
  <c r="BH149" i="6"/>
  <c r="BG149" i="6"/>
  <c r="BF149" i="6"/>
  <c r="T149" i="6"/>
  <c r="R149" i="6"/>
  <c r="P149" i="6"/>
  <c r="BI146" i="6"/>
  <c r="BH146" i="6"/>
  <c r="BG146" i="6"/>
  <c r="BF146" i="6"/>
  <c r="T146" i="6"/>
  <c r="R146" i="6"/>
  <c r="P146" i="6"/>
  <c r="BI139" i="6"/>
  <c r="BH139" i="6"/>
  <c r="BG139" i="6"/>
  <c r="BF139" i="6"/>
  <c r="T139" i="6"/>
  <c r="R139" i="6"/>
  <c r="P139" i="6"/>
  <c r="BI135" i="6"/>
  <c r="BH135" i="6"/>
  <c r="BG135" i="6"/>
  <c r="BF135" i="6"/>
  <c r="T135" i="6"/>
  <c r="R135" i="6"/>
  <c r="P135" i="6"/>
  <c r="BI128" i="6"/>
  <c r="BH128" i="6"/>
  <c r="BG128" i="6"/>
  <c r="BF128" i="6"/>
  <c r="T128" i="6"/>
  <c r="R128" i="6"/>
  <c r="P128" i="6"/>
  <c r="BI124" i="6"/>
  <c r="BH124" i="6"/>
  <c r="BG124" i="6"/>
  <c r="BF124" i="6"/>
  <c r="T124" i="6"/>
  <c r="R124" i="6"/>
  <c r="P124" i="6"/>
  <c r="J117" i="6"/>
  <c r="F117" i="6"/>
  <c r="F115" i="6"/>
  <c r="E113" i="6"/>
  <c r="J91" i="6"/>
  <c r="F91" i="6"/>
  <c r="F89" i="6"/>
  <c r="E87" i="6"/>
  <c r="J24" i="6"/>
  <c r="E24" i="6"/>
  <c r="J92" i="6" s="1"/>
  <c r="J23" i="6"/>
  <c r="J18" i="6"/>
  <c r="E18" i="6"/>
  <c r="F118" i="6" s="1"/>
  <c r="J17" i="6"/>
  <c r="J12" i="6"/>
  <c r="J115" i="6" s="1"/>
  <c r="E7" i="6"/>
  <c r="E111" i="6" s="1"/>
  <c r="J37" i="5"/>
  <c r="J36" i="5"/>
  <c r="AY98" i="1" s="1"/>
  <c r="J35" i="5"/>
  <c r="AX98" i="1"/>
  <c r="BI307" i="5"/>
  <c r="BH307" i="5"/>
  <c r="BG307" i="5"/>
  <c r="BF307" i="5"/>
  <c r="T307" i="5"/>
  <c r="T306" i="5" s="1"/>
  <c r="R307" i="5"/>
  <c r="R306" i="5"/>
  <c r="P307" i="5"/>
  <c r="P306" i="5" s="1"/>
  <c r="BI303" i="5"/>
  <c r="BH303" i="5"/>
  <c r="BG303" i="5"/>
  <c r="BF303" i="5"/>
  <c r="T303" i="5"/>
  <c r="R303" i="5"/>
  <c r="P303" i="5"/>
  <c r="BI299" i="5"/>
  <c r="BH299" i="5"/>
  <c r="BG299" i="5"/>
  <c r="BF299" i="5"/>
  <c r="T299" i="5"/>
  <c r="R299" i="5"/>
  <c r="P299" i="5"/>
  <c r="BI295" i="5"/>
  <c r="BH295" i="5"/>
  <c r="BG295" i="5"/>
  <c r="BF295" i="5"/>
  <c r="T295" i="5"/>
  <c r="R295" i="5"/>
  <c r="P295" i="5"/>
  <c r="BI290" i="5"/>
  <c r="BH290" i="5"/>
  <c r="BG290" i="5"/>
  <c r="BF290" i="5"/>
  <c r="T290" i="5"/>
  <c r="T289" i="5" s="1"/>
  <c r="R290" i="5"/>
  <c r="R289" i="5" s="1"/>
  <c r="P290" i="5"/>
  <c r="P289" i="5" s="1"/>
  <c r="BI286" i="5"/>
  <c r="BH286" i="5"/>
  <c r="BG286" i="5"/>
  <c r="BF286" i="5"/>
  <c r="T286" i="5"/>
  <c r="R286" i="5"/>
  <c r="P286" i="5"/>
  <c r="BI281" i="5"/>
  <c r="BH281" i="5"/>
  <c r="BG281" i="5"/>
  <c r="BF281" i="5"/>
  <c r="T281" i="5"/>
  <c r="R281" i="5"/>
  <c r="P281" i="5"/>
  <c r="BI277" i="5"/>
  <c r="BH277" i="5"/>
  <c r="BG277" i="5"/>
  <c r="BF277" i="5"/>
  <c r="T277" i="5"/>
  <c r="R277" i="5"/>
  <c r="P277" i="5"/>
  <c r="BI274" i="5"/>
  <c r="BH274" i="5"/>
  <c r="BG274" i="5"/>
  <c r="BF274" i="5"/>
  <c r="T274" i="5"/>
  <c r="R274" i="5"/>
  <c r="P274" i="5"/>
  <c r="BI270" i="5"/>
  <c r="BH270" i="5"/>
  <c r="BG270" i="5"/>
  <c r="BF270" i="5"/>
  <c r="T270" i="5"/>
  <c r="R270" i="5"/>
  <c r="P270" i="5"/>
  <c r="BI266" i="5"/>
  <c r="BH266" i="5"/>
  <c r="BG266" i="5"/>
  <c r="BF266" i="5"/>
  <c r="T266" i="5"/>
  <c r="R266" i="5"/>
  <c r="P266" i="5"/>
  <c r="BI262" i="5"/>
  <c r="BH262" i="5"/>
  <c r="BG262" i="5"/>
  <c r="BF262" i="5"/>
  <c r="T262" i="5"/>
  <c r="R262" i="5"/>
  <c r="P262" i="5"/>
  <c r="BI258" i="5"/>
  <c r="BH258" i="5"/>
  <c r="BG258" i="5"/>
  <c r="BF258" i="5"/>
  <c r="T258" i="5"/>
  <c r="R258" i="5"/>
  <c r="P258" i="5"/>
  <c r="BI255" i="5"/>
  <c r="BH255" i="5"/>
  <c r="BG255" i="5"/>
  <c r="BF255" i="5"/>
  <c r="T255" i="5"/>
  <c r="R255" i="5"/>
  <c r="P255" i="5"/>
  <c r="BI252" i="5"/>
  <c r="BH252" i="5"/>
  <c r="BG252" i="5"/>
  <c r="BF252" i="5"/>
  <c r="T252" i="5"/>
  <c r="R252" i="5"/>
  <c r="P252" i="5"/>
  <c r="BI249" i="5"/>
  <c r="BH249" i="5"/>
  <c r="BG249" i="5"/>
  <c r="BF249" i="5"/>
  <c r="T249" i="5"/>
  <c r="R249" i="5"/>
  <c r="P249" i="5"/>
  <c r="BI246" i="5"/>
  <c r="BH246" i="5"/>
  <c r="BG246" i="5"/>
  <c r="BF246" i="5"/>
  <c r="T246" i="5"/>
  <c r="R246" i="5"/>
  <c r="P246" i="5"/>
  <c r="BI241" i="5"/>
  <c r="BH241" i="5"/>
  <c r="BG241" i="5"/>
  <c r="BF241" i="5"/>
  <c r="T241" i="5"/>
  <c r="R241" i="5"/>
  <c r="P241" i="5"/>
  <c r="BI238" i="5"/>
  <c r="BH238" i="5"/>
  <c r="BG238" i="5"/>
  <c r="BF238" i="5"/>
  <c r="T238" i="5"/>
  <c r="R238" i="5"/>
  <c r="P238" i="5"/>
  <c r="BI235" i="5"/>
  <c r="BH235" i="5"/>
  <c r="BG235" i="5"/>
  <c r="BF235" i="5"/>
  <c r="T235" i="5"/>
  <c r="R235" i="5"/>
  <c r="P235" i="5"/>
  <c r="BI232" i="5"/>
  <c r="BH232" i="5"/>
  <c r="BG232" i="5"/>
  <c r="BF232" i="5"/>
  <c r="T232" i="5"/>
  <c r="R232" i="5"/>
  <c r="P232" i="5"/>
  <c r="BI229" i="5"/>
  <c r="BH229" i="5"/>
  <c r="BG229" i="5"/>
  <c r="BF229" i="5"/>
  <c r="T229" i="5"/>
  <c r="R229" i="5"/>
  <c r="P229" i="5"/>
  <c r="BI224" i="5"/>
  <c r="BH224" i="5"/>
  <c r="BG224" i="5"/>
  <c r="BF224" i="5"/>
  <c r="T224" i="5"/>
  <c r="R224" i="5"/>
  <c r="P224" i="5"/>
  <c r="BI218" i="5"/>
  <c r="BH218" i="5"/>
  <c r="BG218" i="5"/>
  <c r="BF218" i="5"/>
  <c r="T218" i="5"/>
  <c r="R218" i="5"/>
  <c r="P218" i="5"/>
  <c r="BI212" i="5"/>
  <c r="BH212" i="5"/>
  <c r="BG212" i="5"/>
  <c r="BF212" i="5"/>
  <c r="T212" i="5"/>
  <c r="R212" i="5"/>
  <c r="P212" i="5"/>
  <c r="BI208" i="5"/>
  <c r="BH208" i="5"/>
  <c r="BG208" i="5"/>
  <c r="BF208" i="5"/>
  <c r="T208" i="5"/>
  <c r="R208" i="5"/>
  <c r="P208" i="5"/>
  <c r="BI205" i="5"/>
  <c r="BH205" i="5"/>
  <c r="BG205" i="5"/>
  <c r="BF205" i="5"/>
  <c r="T205" i="5"/>
  <c r="R205" i="5"/>
  <c r="P205" i="5"/>
  <c r="BI202" i="5"/>
  <c r="BH202" i="5"/>
  <c r="BG202" i="5"/>
  <c r="BF202" i="5"/>
  <c r="T202" i="5"/>
  <c r="R202" i="5"/>
  <c r="P202" i="5"/>
  <c r="BI196" i="5"/>
  <c r="BH196" i="5"/>
  <c r="BG196" i="5"/>
  <c r="BF196" i="5"/>
  <c r="T196" i="5"/>
  <c r="R196" i="5"/>
  <c r="P196" i="5"/>
  <c r="BI192" i="5"/>
  <c r="BH192" i="5"/>
  <c r="BG192" i="5"/>
  <c r="BF192" i="5"/>
  <c r="T192" i="5"/>
  <c r="T191" i="5" s="1"/>
  <c r="R192" i="5"/>
  <c r="R191" i="5"/>
  <c r="P192" i="5"/>
  <c r="P191" i="5" s="1"/>
  <c r="BI188" i="5"/>
  <c r="BH188" i="5"/>
  <c r="BG188" i="5"/>
  <c r="BF188" i="5"/>
  <c r="T188" i="5"/>
  <c r="R188" i="5"/>
  <c r="P188" i="5"/>
  <c r="BI178" i="5"/>
  <c r="BH178" i="5"/>
  <c r="BG178" i="5"/>
  <c r="BF178" i="5"/>
  <c r="T178" i="5"/>
  <c r="R178" i="5"/>
  <c r="P178" i="5"/>
  <c r="BI167" i="5"/>
  <c r="BH167" i="5"/>
  <c r="BG167" i="5"/>
  <c r="BF167" i="5"/>
  <c r="T167" i="5"/>
  <c r="R167" i="5"/>
  <c r="P167" i="5"/>
  <c r="BI164" i="5"/>
  <c r="BH164" i="5"/>
  <c r="BG164" i="5"/>
  <c r="BF164" i="5"/>
  <c r="T164" i="5"/>
  <c r="R164" i="5"/>
  <c r="P164" i="5"/>
  <c r="BI160" i="5"/>
  <c r="BH160" i="5"/>
  <c r="BG160" i="5"/>
  <c r="BF160" i="5"/>
  <c r="T160" i="5"/>
  <c r="R160" i="5"/>
  <c r="P160" i="5"/>
  <c r="BI154" i="5"/>
  <c r="BH154" i="5"/>
  <c r="BG154" i="5"/>
  <c r="BF154" i="5"/>
  <c r="T154" i="5"/>
  <c r="R154" i="5"/>
  <c r="P154" i="5"/>
  <c r="BI151" i="5"/>
  <c r="BH151" i="5"/>
  <c r="BG151" i="5"/>
  <c r="BF151" i="5"/>
  <c r="T151" i="5"/>
  <c r="R151" i="5"/>
  <c r="P151" i="5"/>
  <c r="BI148" i="5"/>
  <c r="BH148" i="5"/>
  <c r="BG148" i="5"/>
  <c r="BF148" i="5"/>
  <c r="T148" i="5"/>
  <c r="R148" i="5"/>
  <c r="P148" i="5"/>
  <c r="BI145" i="5"/>
  <c r="BH145" i="5"/>
  <c r="BG145" i="5"/>
  <c r="BF145" i="5"/>
  <c r="T145" i="5"/>
  <c r="R145" i="5"/>
  <c r="P145" i="5"/>
  <c r="BI142" i="5"/>
  <c r="BH142" i="5"/>
  <c r="BG142" i="5"/>
  <c r="BF142" i="5"/>
  <c r="T142" i="5"/>
  <c r="R142" i="5"/>
  <c r="P142" i="5"/>
  <c r="BI138" i="5"/>
  <c r="BH138" i="5"/>
  <c r="BG138" i="5"/>
  <c r="BF138" i="5"/>
  <c r="T138" i="5"/>
  <c r="R138" i="5"/>
  <c r="P138" i="5"/>
  <c r="BI131" i="5"/>
  <c r="BH131" i="5"/>
  <c r="BG131" i="5"/>
  <c r="BF131" i="5"/>
  <c r="T131" i="5"/>
  <c r="R131" i="5"/>
  <c r="P131" i="5"/>
  <c r="BI127" i="5"/>
  <c r="BH127" i="5"/>
  <c r="BG127" i="5"/>
  <c r="BF127" i="5"/>
  <c r="T127" i="5"/>
  <c r="R127" i="5"/>
  <c r="P127" i="5"/>
  <c r="J120" i="5"/>
  <c r="F120" i="5"/>
  <c r="F118" i="5"/>
  <c r="E116" i="5"/>
  <c r="J91" i="5"/>
  <c r="F91" i="5"/>
  <c r="F89" i="5"/>
  <c r="E87" i="5"/>
  <c r="J24" i="5"/>
  <c r="E24" i="5"/>
  <c r="J121" i="5" s="1"/>
  <c r="J23" i="5"/>
  <c r="J18" i="5"/>
  <c r="E18" i="5"/>
  <c r="F121" i="5" s="1"/>
  <c r="J17" i="5"/>
  <c r="J12" i="5"/>
  <c r="J118" i="5" s="1"/>
  <c r="E7" i="5"/>
  <c r="E114" i="5" s="1"/>
  <c r="J37" i="4"/>
  <c r="J36" i="4"/>
  <c r="AY97" i="1"/>
  <c r="J35" i="4"/>
  <c r="AX97" i="1"/>
  <c r="BI338" i="4"/>
  <c r="BH338" i="4"/>
  <c r="BG338" i="4"/>
  <c r="BF338" i="4"/>
  <c r="T338" i="4"/>
  <c r="T337" i="4" s="1"/>
  <c r="R338" i="4"/>
  <c r="R337" i="4" s="1"/>
  <c r="P338" i="4"/>
  <c r="P337" i="4"/>
  <c r="BI331" i="4"/>
  <c r="BH331" i="4"/>
  <c r="BG331" i="4"/>
  <c r="BF331" i="4"/>
  <c r="T331" i="4"/>
  <c r="T330" i="4" s="1"/>
  <c r="R331" i="4"/>
  <c r="R330" i="4" s="1"/>
  <c r="P331" i="4"/>
  <c r="P330" i="4" s="1"/>
  <c r="BI327" i="4"/>
  <c r="BH327" i="4"/>
  <c r="BG327" i="4"/>
  <c r="BF327" i="4"/>
  <c r="T327" i="4"/>
  <c r="R327" i="4"/>
  <c r="P327" i="4"/>
  <c r="BI321" i="4"/>
  <c r="BH321" i="4"/>
  <c r="BG321" i="4"/>
  <c r="BF321" i="4"/>
  <c r="T321" i="4"/>
  <c r="R321" i="4"/>
  <c r="P321" i="4"/>
  <c r="BI317" i="4"/>
  <c r="BH317" i="4"/>
  <c r="BG317" i="4"/>
  <c r="BF317" i="4"/>
  <c r="T317" i="4"/>
  <c r="R317" i="4"/>
  <c r="P317" i="4"/>
  <c r="BI314" i="4"/>
  <c r="BH314" i="4"/>
  <c r="BG314" i="4"/>
  <c r="BF314" i="4"/>
  <c r="T314" i="4"/>
  <c r="R314" i="4"/>
  <c r="P314" i="4"/>
  <c r="BI311" i="4"/>
  <c r="BH311" i="4"/>
  <c r="BG311" i="4"/>
  <c r="BF311" i="4"/>
  <c r="T311" i="4"/>
  <c r="R311" i="4"/>
  <c r="P311" i="4"/>
  <c r="BI306" i="4"/>
  <c r="BH306" i="4"/>
  <c r="BG306" i="4"/>
  <c r="BF306" i="4"/>
  <c r="T306" i="4"/>
  <c r="R306" i="4"/>
  <c r="P306" i="4"/>
  <c r="BI303" i="4"/>
  <c r="BH303" i="4"/>
  <c r="BG303" i="4"/>
  <c r="BF303" i="4"/>
  <c r="T303" i="4"/>
  <c r="R303" i="4"/>
  <c r="P303" i="4"/>
  <c r="BI300" i="4"/>
  <c r="BH300" i="4"/>
  <c r="BG300" i="4"/>
  <c r="BF300" i="4"/>
  <c r="T300" i="4"/>
  <c r="R300" i="4"/>
  <c r="P300" i="4"/>
  <c r="BI297" i="4"/>
  <c r="BH297" i="4"/>
  <c r="BG297" i="4"/>
  <c r="BF297" i="4"/>
  <c r="T297" i="4"/>
  <c r="R297" i="4"/>
  <c r="P297" i="4"/>
  <c r="BI294" i="4"/>
  <c r="BH294" i="4"/>
  <c r="BG294" i="4"/>
  <c r="BF294" i="4"/>
  <c r="T294" i="4"/>
  <c r="R294" i="4"/>
  <c r="P294" i="4"/>
  <c r="BI291" i="4"/>
  <c r="BH291" i="4"/>
  <c r="BG291" i="4"/>
  <c r="BF291" i="4"/>
  <c r="T291" i="4"/>
  <c r="R291" i="4"/>
  <c r="P291" i="4"/>
  <c r="BI288" i="4"/>
  <c r="BH288" i="4"/>
  <c r="BG288" i="4"/>
  <c r="BF288" i="4"/>
  <c r="T288" i="4"/>
  <c r="R288" i="4"/>
  <c r="P288" i="4"/>
  <c r="BI283" i="4"/>
  <c r="BH283" i="4"/>
  <c r="BG283" i="4"/>
  <c r="BF283" i="4"/>
  <c r="T283" i="4"/>
  <c r="R283" i="4"/>
  <c r="P283" i="4"/>
  <c r="BI281" i="4"/>
  <c r="BH281" i="4"/>
  <c r="BG281" i="4"/>
  <c r="BF281" i="4"/>
  <c r="T281" i="4"/>
  <c r="R281" i="4"/>
  <c r="P281" i="4"/>
  <c r="BI276" i="4"/>
  <c r="BH276" i="4"/>
  <c r="BG276" i="4"/>
  <c r="BF276" i="4"/>
  <c r="T276" i="4"/>
  <c r="R276" i="4"/>
  <c r="P276" i="4"/>
  <c r="BI273" i="4"/>
  <c r="BH273" i="4"/>
  <c r="BG273" i="4"/>
  <c r="BF273" i="4"/>
  <c r="T273" i="4"/>
  <c r="R273" i="4"/>
  <c r="P273" i="4"/>
  <c r="BI270" i="4"/>
  <c r="BH270" i="4"/>
  <c r="BG270" i="4"/>
  <c r="BF270" i="4"/>
  <c r="T270" i="4"/>
  <c r="R270" i="4"/>
  <c r="P270" i="4"/>
  <c r="BI265" i="4"/>
  <c r="BH265" i="4"/>
  <c r="BG265" i="4"/>
  <c r="BF265" i="4"/>
  <c r="T265" i="4"/>
  <c r="R265" i="4"/>
  <c r="P265" i="4"/>
  <c r="BI259" i="4"/>
  <c r="BH259" i="4"/>
  <c r="BG259" i="4"/>
  <c r="BF259" i="4"/>
  <c r="T259" i="4"/>
  <c r="R259" i="4"/>
  <c r="P259" i="4"/>
  <c r="BI256" i="4"/>
  <c r="BH256" i="4"/>
  <c r="BG256" i="4"/>
  <c r="BF256" i="4"/>
  <c r="T256" i="4"/>
  <c r="R256" i="4"/>
  <c r="P256" i="4"/>
  <c r="BI253" i="4"/>
  <c r="BH253" i="4"/>
  <c r="BG253" i="4"/>
  <c r="BF253" i="4"/>
  <c r="T253" i="4"/>
  <c r="R253" i="4"/>
  <c r="P253" i="4"/>
  <c r="BI249" i="4"/>
  <c r="BH249" i="4"/>
  <c r="BG249" i="4"/>
  <c r="BF249" i="4"/>
  <c r="T249" i="4"/>
  <c r="R249" i="4"/>
  <c r="P249" i="4"/>
  <c r="BI246" i="4"/>
  <c r="BH246" i="4"/>
  <c r="BG246" i="4"/>
  <c r="BF246" i="4"/>
  <c r="T246" i="4"/>
  <c r="R246" i="4"/>
  <c r="P246" i="4"/>
  <c r="BI243" i="4"/>
  <c r="BH243" i="4"/>
  <c r="BG243" i="4"/>
  <c r="BF243" i="4"/>
  <c r="T243" i="4"/>
  <c r="R243" i="4"/>
  <c r="P243" i="4"/>
  <c r="BI240" i="4"/>
  <c r="BH240" i="4"/>
  <c r="BG240" i="4"/>
  <c r="BF240" i="4"/>
  <c r="T240" i="4"/>
  <c r="R240" i="4"/>
  <c r="P240" i="4"/>
  <c r="BI234" i="4"/>
  <c r="BH234" i="4"/>
  <c r="BG234" i="4"/>
  <c r="BF234" i="4"/>
  <c r="T234" i="4"/>
  <c r="R234" i="4"/>
  <c r="P234" i="4"/>
  <c r="BI231" i="4"/>
  <c r="BH231" i="4"/>
  <c r="BG231" i="4"/>
  <c r="BF231" i="4"/>
  <c r="T231" i="4"/>
  <c r="R231" i="4"/>
  <c r="P231" i="4"/>
  <c r="BI228" i="4"/>
  <c r="BH228" i="4"/>
  <c r="BG228" i="4"/>
  <c r="BF228" i="4"/>
  <c r="T228" i="4"/>
  <c r="R228" i="4"/>
  <c r="P228" i="4"/>
  <c r="BI223" i="4"/>
  <c r="BH223" i="4"/>
  <c r="BG223" i="4"/>
  <c r="BF223" i="4"/>
  <c r="T223" i="4"/>
  <c r="R223" i="4"/>
  <c r="P223" i="4"/>
  <c r="BI220" i="4"/>
  <c r="BH220" i="4"/>
  <c r="BG220" i="4"/>
  <c r="BF220" i="4"/>
  <c r="T220" i="4"/>
  <c r="R220" i="4"/>
  <c r="P220" i="4"/>
  <c r="BI217" i="4"/>
  <c r="BH217" i="4"/>
  <c r="BG217" i="4"/>
  <c r="BF217" i="4"/>
  <c r="T217" i="4"/>
  <c r="R217" i="4"/>
  <c r="P217" i="4"/>
  <c r="BI214" i="4"/>
  <c r="BH214" i="4"/>
  <c r="BG214" i="4"/>
  <c r="BF214" i="4"/>
  <c r="T214" i="4"/>
  <c r="R214" i="4"/>
  <c r="P214" i="4"/>
  <c r="BI209" i="4"/>
  <c r="BH209" i="4"/>
  <c r="BG209" i="4"/>
  <c r="BF209" i="4"/>
  <c r="T209" i="4"/>
  <c r="R209" i="4"/>
  <c r="P209" i="4"/>
  <c r="BI201" i="4"/>
  <c r="BH201" i="4"/>
  <c r="BG201" i="4"/>
  <c r="BF201" i="4"/>
  <c r="T201" i="4"/>
  <c r="R201" i="4"/>
  <c r="P201" i="4"/>
  <c r="BI197" i="4"/>
  <c r="BH197" i="4"/>
  <c r="BG197" i="4"/>
  <c r="BF197" i="4"/>
  <c r="T197" i="4"/>
  <c r="R197" i="4"/>
  <c r="P197" i="4"/>
  <c r="BI193" i="4"/>
  <c r="BH193" i="4"/>
  <c r="BG193" i="4"/>
  <c r="BF193" i="4"/>
  <c r="T193" i="4"/>
  <c r="R193" i="4"/>
  <c r="P193" i="4"/>
  <c r="BI188" i="4"/>
  <c r="BH188" i="4"/>
  <c r="BG188" i="4"/>
  <c r="BF188" i="4"/>
  <c r="T188" i="4"/>
  <c r="R188" i="4"/>
  <c r="P188" i="4"/>
  <c r="BI184" i="4"/>
  <c r="BH184" i="4"/>
  <c r="BG184" i="4"/>
  <c r="BF184" i="4"/>
  <c r="T184" i="4"/>
  <c r="R184" i="4"/>
  <c r="P184" i="4"/>
  <c r="BI175" i="4"/>
  <c r="BH175" i="4"/>
  <c r="BG175" i="4"/>
  <c r="BF175" i="4"/>
  <c r="T175" i="4"/>
  <c r="R175" i="4"/>
  <c r="P175" i="4"/>
  <c r="BI167" i="4"/>
  <c r="BH167" i="4"/>
  <c r="BG167" i="4"/>
  <c r="BF167" i="4"/>
  <c r="T167" i="4"/>
  <c r="R167" i="4"/>
  <c r="P167" i="4"/>
  <c r="BI164" i="4"/>
  <c r="BH164" i="4"/>
  <c r="BG164" i="4"/>
  <c r="BF164" i="4"/>
  <c r="T164" i="4"/>
  <c r="R164" i="4"/>
  <c r="P164" i="4"/>
  <c r="BI160" i="4"/>
  <c r="BH160" i="4"/>
  <c r="BG160" i="4"/>
  <c r="BF160" i="4"/>
  <c r="T160" i="4"/>
  <c r="R160" i="4"/>
  <c r="P160" i="4"/>
  <c r="BI153" i="4"/>
  <c r="BH153" i="4"/>
  <c r="BG153" i="4"/>
  <c r="BF153" i="4"/>
  <c r="T153" i="4"/>
  <c r="R153" i="4"/>
  <c r="P153" i="4"/>
  <c r="BI150" i="4"/>
  <c r="BH150" i="4"/>
  <c r="BG150" i="4"/>
  <c r="BF150" i="4"/>
  <c r="T150" i="4"/>
  <c r="R150" i="4"/>
  <c r="P150" i="4"/>
  <c r="BI147" i="4"/>
  <c r="BH147" i="4"/>
  <c r="BG147" i="4"/>
  <c r="BF147" i="4"/>
  <c r="T147" i="4"/>
  <c r="R147" i="4"/>
  <c r="P147" i="4"/>
  <c r="BI144" i="4"/>
  <c r="BH144" i="4"/>
  <c r="BG144" i="4"/>
  <c r="BF144" i="4"/>
  <c r="T144" i="4"/>
  <c r="R144" i="4"/>
  <c r="P144" i="4"/>
  <c r="BI141" i="4"/>
  <c r="BH141" i="4"/>
  <c r="BG141" i="4"/>
  <c r="BF141" i="4"/>
  <c r="T141" i="4"/>
  <c r="R141" i="4"/>
  <c r="P141" i="4"/>
  <c r="BI137" i="4"/>
  <c r="BH137" i="4"/>
  <c r="BG137" i="4"/>
  <c r="BF137" i="4"/>
  <c r="T137" i="4"/>
  <c r="R137" i="4"/>
  <c r="P137" i="4"/>
  <c r="BI129" i="4"/>
  <c r="BH129" i="4"/>
  <c r="BG129" i="4"/>
  <c r="BF129" i="4"/>
  <c r="T129" i="4"/>
  <c r="R129" i="4"/>
  <c r="P129" i="4"/>
  <c r="BI125" i="4"/>
  <c r="BH125" i="4"/>
  <c r="BG125" i="4"/>
  <c r="BF125" i="4"/>
  <c r="T125" i="4"/>
  <c r="R125" i="4"/>
  <c r="P125" i="4"/>
  <c r="J118" i="4"/>
  <c r="F118" i="4"/>
  <c r="F116" i="4"/>
  <c r="E114" i="4"/>
  <c r="J91" i="4"/>
  <c r="F91" i="4"/>
  <c r="F89" i="4"/>
  <c r="E87" i="4"/>
  <c r="J24" i="4"/>
  <c r="E24" i="4"/>
  <c r="J92" i="4"/>
  <c r="J23" i="4"/>
  <c r="J18" i="4"/>
  <c r="E18" i="4"/>
  <c r="F119" i="4" s="1"/>
  <c r="J17" i="4"/>
  <c r="J12" i="4"/>
  <c r="J89" i="4"/>
  <c r="E7" i="4"/>
  <c r="E85" i="4" s="1"/>
  <c r="J37" i="3"/>
  <c r="J36" i="3"/>
  <c r="AY96" i="1"/>
  <c r="J35" i="3"/>
  <c r="AX96" i="1" s="1"/>
  <c r="BI678" i="3"/>
  <c r="BH678" i="3"/>
  <c r="BG678" i="3"/>
  <c r="BF678" i="3"/>
  <c r="T678" i="3"/>
  <c r="R678" i="3"/>
  <c r="P678" i="3"/>
  <c r="BI674" i="3"/>
  <c r="BH674" i="3"/>
  <c r="BG674" i="3"/>
  <c r="BF674" i="3"/>
  <c r="T674" i="3"/>
  <c r="R674" i="3"/>
  <c r="P674" i="3"/>
  <c r="BI672" i="3"/>
  <c r="BH672" i="3"/>
  <c r="BG672" i="3"/>
  <c r="BF672" i="3"/>
  <c r="T672" i="3"/>
  <c r="R672" i="3"/>
  <c r="P672" i="3"/>
  <c r="BI668" i="3"/>
  <c r="BH668" i="3"/>
  <c r="BG668" i="3"/>
  <c r="BF668" i="3"/>
  <c r="T668" i="3"/>
  <c r="R668" i="3"/>
  <c r="P668" i="3"/>
  <c r="BI661" i="3"/>
  <c r="BH661" i="3"/>
  <c r="BG661" i="3"/>
  <c r="BF661" i="3"/>
  <c r="T661" i="3"/>
  <c r="R661" i="3"/>
  <c r="P661" i="3"/>
  <c r="BI652" i="3"/>
  <c r="BH652" i="3"/>
  <c r="BG652" i="3"/>
  <c r="BF652" i="3"/>
  <c r="T652" i="3"/>
  <c r="R652" i="3"/>
  <c r="P652" i="3"/>
  <c r="BI645" i="3"/>
  <c r="BH645" i="3"/>
  <c r="BG645" i="3"/>
  <c r="BF645" i="3"/>
  <c r="T645" i="3"/>
  <c r="R645" i="3"/>
  <c r="P645" i="3"/>
  <c r="BI633" i="3"/>
  <c r="BH633" i="3"/>
  <c r="BG633" i="3"/>
  <c r="BF633" i="3"/>
  <c r="T633" i="3"/>
  <c r="R633" i="3"/>
  <c r="P633" i="3"/>
  <c r="BI626" i="3"/>
  <c r="BH626" i="3"/>
  <c r="BG626" i="3"/>
  <c r="BF626" i="3"/>
  <c r="T626" i="3"/>
  <c r="R626" i="3"/>
  <c r="P626" i="3"/>
  <c r="BI619" i="3"/>
  <c r="BH619" i="3"/>
  <c r="BG619" i="3"/>
  <c r="BF619" i="3"/>
  <c r="T619" i="3"/>
  <c r="R619" i="3"/>
  <c r="P619" i="3"/>
  <c r="BI612" i="3"/>
  <c r="BH612" i="3"/>
  <c r="BG612" i="3"/>
  <c r="BF612" i="3"/>
  <c r="T612" i="3"/>
  <c r="R612" i="3"/>
  <c r="P612" i="3"/>
  <c r="BI603" i="3"/>
  <c r="BH603" i="3"/>
  <c r="BG603" i="3"/>
  <c r="BF603" i="3"/>
  <c r="T603" i="3"/>
  <c r="R603" i="3"/>
  <c r="P603" i="3"/>
  <c r="BI599" i="3"/>
  <c r="BH599" i="3"/>
  <c r="BG599" i="3"/>
  <c r="BF599" i="3"/>
  <c r="T599" i="3"/>
  <c r="R599" i="3"/>
  <c r="P599" i="3"/>
  <c r="BI594" i="3"/>
  <c r="BH594" i="3"/>
  <c r="BG594" i="3"/>
  <c r="BF594" i="3"/>
  <c r="T594" i="3"/>
  <c r="R594" i="3"/>
  <c r="P594" i="3"/>
  <c r="BI591" i="3"/>
  <c r="BH591" i="3"/>
  <c r="BG591" i="3"/>
  <c r="BF591" i="3"/>
  <c r="T591" i="3"/>
  <c r="R591" i="3"/>
  <c r="P591" i="3"/>
  <c r="BI586" i="3"/>
  <c r="BH586" i="3"/>
  <c r="BG586" i="3"/>
  <c r="BF586" i="3"/>
  <c r="T586" i="3"/>
  <c r="R586" i="3"/>
  <c r="P586" i="3"/>
  <c r="BI583" i="3"/>
  <c r="BH583" i="3"/>
  <c r="BG583" i="3"/>
  <c r="BF583" i="3"/>
  <c r="T583" i="3"/>
  <c r="R583" i="3"/>
  <c r="P583" i="3"/>
  <c r="BI577" i="3"/>
  <c r="BH577" i="3"/>
  <c r="BG577" i="3"/>
  <c r="BF577" i="3"/>
  <c r="T577" i="3"/>
  <c r="R577" i="3"/>
  <c r="P577" i="3"/>
  <c r="BI574" i="3"/>
  <c r="BH574" i="3"/>
  <c r="BG574" i="3"/>
  <c r="BF574" i="3"/>
  <c r="T574" i="3"/>
  <c r="R574" i="3"/>
  <c r="P574" i="3"/>
  <c r="BI571" i="3"/>
  <c r="BH571" i="3"/>
  <c r="BG571" i="3"/>
  <c r="BF571" i="3"/>
  <c r="T571" i="3"/>
  <c r="R571" i="3"/>
  <c r="P571" i="3"/>
  <c r="BI568" i="3"/>
  <c r="BH568" i="3"/>
  <c r="BG568" i="3"/>
  <c r="BF568" i="3"/>
  <c r="T568" i="3"/>
  <c r="R568" i="3"/>
  <c r="P568" i="3"/>
  <c r="BI565" i="3"/>
  <c r="BH565" i="3"/>
  <c r="BG565" i="3"/>
  <c r="BF565" i="3"/>
  <c r="T565" i="3"/>
  <c r="R565" i="3"/>
  <c r="P565" i="3"/>
  <c r="BI561" i="3"/>
  <c r="BH561" i="3"/>
  <c r="BG561" i="3"/>
  <c r="BF561" i="3"/>
  <c r="T561" i="3"/>
  <c r="R561" i="3"/>
  <c r="P561" i="3"/>
  <c r="BI557" i="3"/>
  <c r="BH557" i="3"/>
  <c r="BG557" i="3"/>
  <c r="BF557" i="3"/>
  <c r="T557" i="3"/>
  <c r="R557" i="3"/>
  <c r="P557" i="3"/>
  <c r="BI554" i="3"/>
  <c r="BH554" i="3"/>
  <c r="BG554" i="3"/>
  <c r="BF554" i="3"/>
  <c r="T554" i="3"/>
  <c r="R554" i="3"/>
  <c r="P554" i="3"/>
  <c r="BI551" i="3"/>
  <c r="BH551" i="3"/>
  <c r="BG551" i="3"/>
  <c r="BF551" i="3"/>
  <c r="T551" i="3"/>
  <c r="R551" i="3"/>
  <c r="P551" i="3"/>
  <c r="BI548" i="3"/>
  <c r="BH548" i="3"/>
  <c r="BG548" i="3"/>
  <c r="BF548" i="3"/>
  <c r="T548" i="3"/>
  <c r="R548" i="3"/>
  <c r="P548" i="3"/>
  <c r="BI543" i="3"/>
  <c r="BH543" i="3"/>
  <c r="BG543" i="3"/>
  <c r="BF543" i="3"/>
  <c r="T543" i="3"/>
  <c r="R543" i="3"/>
  <c r="P543" i="3"/>
  <c r="BI540" i="3"/>
  <c r="BH540" i="3"/>
  <c r="BG540" i="3"/>
  <c r="BF540" i="3"/>
  <c r="T540" i="3"/>
  <c r="R540" i="3"/>
  <c r="P540" i="3"/>
  <c r="BI537" i="3"/>
  <c r="BH537" i="3"/>
  <c r="BG537" i="3"/>
  <c r="BF537" i="3"/>
  <c r="T537" i="3"/>
  <c r="R537" i="3"/>
  <c r="P537" i="3"/>
  <c r="BI532" i="3"/>
  <c r="BH532" i="3"/>
  <c r="BG532" i="3"/>
  <c r="BF532" i="3"/>
  <c r="T532" i="3"/>
  <c r="R532" i="3"/>
  <c r="P532" i="3"/>
  <c r="BI529" i="3"/>
  <c r="BH529" i="3"/>
  <c r="BG529" i="3"/>
  <c r="BF529" i="3"/>
  <c r="T529" i="3"/>
  <c r="R529" i="3"/>
  <c r="P529" i="3"/>
  <c r="BI525" i="3"/>
  <c r="BH525" i="3"/>
  <c r="BG525" i="3"/>
  <c r="BF525" i="3"/>
  <c r="T525" i="3"/>
  <c r="R525" i="3"/>
  <c r="P525" i="3"/>
  <c r="BI522" i="3"/>
  <c r="BH522" i="3"/>
  <c r="BG522" i="3"/>
  <c r="BF522" i="3"/>
  <c r="T522" i="3"/>
  <c r="R522" i="3"/>
  <c r="P522" i="3"/>
  <c r="BI519" i="3"/>
  <c r="BH519" i="3"/>
  <c r="BG519" i="3"/>
  <c r="BF519" i="3"/>
  <c r="T519" i="3"/>
  <c r="R519" i="3"/>
  <c r="P519" i="3"/>
  <c r="BI516" i="3"/>
  <c r="BH516" i="3"/>
  <c r="BG516" i="3"/>
  <c r="BF516" i="3"/>
  <c r="T516" i="3"/>
  <c r="R516" i="3"/>
  <c r="P516" i="3"/>
  <c r="BI513" i="3"/>
  <c r="BH513" i="3"/>
  <c r="BG513" i="3"/>
  <c r="BF513" i="3"/>
  <c r="T513" i="3"/>
  <c r="R513" i="3"/>
  <c r="P513" i="3"/>
  <c r="BI510" i="3"/>
  <c r="BH510" i="3"/>
  <c r="BG510" i="3"/>
  <c r="BF510" i="3"/>
  <c r="T510" i="3"/>
  <c r="R510" i="3"/>
  <c r="P510" i="3"/>
  <c r="BI507" i="3"/>
  <c r="BH507" i="3"/>
  <c r="BG507" i="3"/>
  <c r="BF507" i="3"/>
  <c r="T507" i="3"/>
  <c r="R507" i="3"/>
  <c r="P507" i="3"/>
  <c r="BI504" i="3"/>
  <c r="BH504" i="3"/>
  <c r="BG504" i="3"/>
  <c r="BF504" i="3"/>
  <c r="T504" i="3"/>
  <c r="R504" i="3"/>
  <c r="P504" i="3"/>
  <c r="BI501" i="3"/>
  <c r="BH501" i="3"/>
  <c r="BG501" i="3"/>
  <c r="BF501" i="3"/>
  <c r="T501" i="3"/>
  <c r="R501" i="3"/>
  <c r="P501" i="3"/>
  <c r="BI498" i="3"/>
  <c r="BH498" i="3"/>
  <c r="BG498" i="3"/>
  <c r="BF498" i="3"/>
  <c r="T498" i="3"/>
  <c r="R498" i="3"/>
  <c r="P498" i="3"/>
  <c r="BI495" i="3"/>
  <c r="BH495" i="3"/>
  <c r="BG495" i="3"/>
  <c r="BF495" i="3"/>
  <c r="T495" i="3"/>
  <c r="R495" i="3"/>
  <c r="P495" i="3"/>
  <c r="BI492" i="3"/>
  <c r="BH492" i="3"/>
  <c r="BG492" i="3"/>
  <c r="BF492" i="3"/>
  <c r="T492" i="3"/>
  <c r="R492" i="3"/>
  <c r="P492" i="3"/>
  <c r="BI489" i="3"/>
  <c r="BH489" i="3"/>
  <c r="BG489" i="3"/>
  <c r="BF489" i="3"/>
  <c r="T489" i="3"/>
  <c r="R489" i="3"/>
  <c r="P489" i="3"/>
  <c r="BI486" i="3"/>
  <c r="BH486" i="3"/>
  <c r="BG486" i="3"/>
  <c r="BF486" i="3"/>
  <c r="T486" i="3"/>
  <c r="R486" i="3"/>
  <c r="P486" i="3"/>
  <c r="BI483" i="3"/>
  <c r="BH483" i="3"/>
  <c r="BG483" i="3"/>
  <c r="BF483" i="3"/>
  <c r="T483" i="3"/>
  <c r="R483" i="3"/>
  <c r="P483" i="3"/>
  <c r="BI480" i="3"/>
  <c r="BH480" i="3"/>
  <c r="BG480" i="3"/>
  <c r="BF480" i="3"/>
  <c r="T480" i="3"/>
  <c r="R480" i="3"/>
  <c r="P480" i="3"/>
  <c r="BI477" i="3"/>
  <c r="BH477" i="3"/>
  <c r="BG477" i="3"/>
  <c r="BF477" i="3"/>
  <c r="T477" i="3"/>
  <c r="R477" i="3"/>
  <c r="P477" i="3"/>
  <c r="BI474" i="3"/>
  <c r="BH474" i="3"/>
  <c r="BG474" i="3"/>
  <c r="BF474" i="3"/>
  <c r="T474" i="3"/>
  <c r="R474" i="3"/>
  <c r="P474" i="3"/>
  <c r="BI471" i="3"/>
  <c r="BH471" i="3"/>
  <c r="BG471" i="3"/>
  <c r="BF471" i="3"/>
  <c r="T471" i="3"/>
  <c r="R471" i="3"/>
  <c r="P471" i="3"/>
  <c r="BI467" i="3"/>
  <c r="BH467" i="3"/>
  <c r="BG467" i="3"/>
  <c r="BF467" i="3"/>
  <c r="T467" i="3"/>
  <c r="R467" i="3"/>
  <c r="P467" i="3"/>
  <c r="BI462" i="3"/>
  <c r="BH462" i="3"/>
  <c r="BG462" i="3"/>
  <c r="BF462" i="3"/>
  <c r="T462" i="3"/>
  <c r="R462" i="3"/>
  <c r="P462" i="3"/>
  <c r="BI458" i="3"/>
  <c r="BH458" i="3"/>
  <c r="BG458" i="3"/>
  <c r="BF458" i="3"/>
  <c r="T458" i="3"/>
  <c r="T457" i="3" s="1"/>
  <c r="R458" i="3"/>
  <c r="R457" i="3" s="1"/>
  <c r="P458" i="3"/>
  <c r="P457" i="3" s="1"/>
  <c r="BI453" i="3"/>
  <c r="BH453" i="3"/>
  <c r="BG453" i="3"/>
  <c r="BF453" i="3"/>
  <c r="T453" i="3"/>
  <c r="R453" i="3"/>
  <c r="P453" i="3"/>
  <c r="BI449" i="3"/>
  <c r="BH449" i="3"/>
  <c r="BG449" i="3"/>
  <c r="BF449" i="3"/>
  <c r="T449" i="3"/>
  <c r="R449" i="3"/>
  <c r="P449" i="3"/>
  <c r="BI442" i="3"/>
  <c r="BH442" i="3"/>
  <c r="BG442" i="3"/>
  <c r="BF442" i="3"/>
  <c r="T442" i="3"/>
  <c r="R442" i="3"/>
  <c r="P442" i="3"/>
  <c r="BI439" i="3"/>
  <c r="BH439" i="3"/>
  <c r="BG439" i="3"/>
  <c r="BF439" i="3"/>
  <c r="T439" i="3"/>
  <c r="R439" i="3"/>
  <c r="P439" i="3"/>
  <c r="BI432" i="3"/>
  <c r="BH432" i="3"/>
  <c r="BG432" i="3"/>
  <c r="BF432" i="3"/>
  <c r="T432" i="3"/>
  <c r="R432" i="3"/>
  <c r="P432" i="3"/>
  <c r="BI426" i="3"/>
  <c r="BH426" i="3"/>
  <c r="BG426" i="3"/>
  <c r="BF426" i="3"/>
  <c r="T426" i="3"/>
  <c r="R426" i="3"/>
  <c r="P426" i="3"/>
  <c r="BI418" i="3"/>
  <c r="BH418" i="3"/>
  <c r="BG418" i="3"/>
  <c r="BF418" i="3"/>
  <c r="T418" i="3"/>
  <c r="R418" i="3"/>
  <c r="P418" i="3"/>
  <c r="BI413" i="3"/>
  <c r="BH413" i="3"/>
  <c r="BG413" i="3"/>
  <c r="BF413" i="3"/>
  <c r="T413" i="3"/>
  <c r="R413" i="3"/>
  <c r="P413" i="3"/>
  <c r="BI407" i="3"/>
  <c r="BH407" i="3"/>
  <c r="BG407" i="3"/>
  <c r="BF407" i="3"/>
  <c r="T407" i="3"/>
  <c r="R407" i="3"/>
  <c r="P407" i="3"/>
  <c r="BI401" i="3"/>
  <c r="BH401" i="3"/>
  <c r="BG401" i="3"/>
  <c r="BF401" i="3"/>
  <c r="T401" i="3"/>
  <c r="R401" i="3"/>
  <c r="P401" i="3"/>
  <c r="BI397" i="3"/>
  <c r="BH397" i="3"/>
  <c r="BG397" i="3"/>
  <c r="BF397" i="3"/>
  <c r="T397" i="3"/>
  <c r="R397" i="3"/>
  <c r="P397" i="3"/>
  <c r="BI393" i="3"/>
  <c r="BH393" i="3"/>
  <c r="BG393" i="3"/>
  <c r="BF393" i="3"/>
  <c r="T393" i="3"/>
  <c r="R393" i="3"/>
  <c r="P393" i="3"/>
  <c r="BI390" i="3"/>
  <c r="BH390" i="3"/>
  <c r="BG390" i="3"/>
  <c r="BF390" i="3"/>
  <c r="T390" i="3"/>
  <c r="R390" i="3"/>
  <c r="P390" i="3"/>
  <c r="BI385" i="3"/>
  <c r="BH385" i="3"/>
  <c r="BG385" i="3"/>
  <c r="BF385" i="3"/>
  <c r="T385" i="3"/>
  <c r="R385" i="3"/>
  <c r="P385" i="3"/>
  <c r="BI381" i="3"/>
  <c r="BH381" i="3"/>
  <c r="BG381" i="3"/>
  <c r="BF381" i="3"/>
  <c r="T381" i="3"/>
  <c r="R381" i="3"/>
  <c r="P381" i="3"/>
  <c r="BI377" i="3"/>
  <c r="BH377" i="3"/>
  <c r="BG377" i="3"/>
  <c r="BF377" i="3"/>
  <c r="T377" i="3"/>
  <c r="R377" i="3"/>
  <c r="P377" i="3"/>
  <c r="BI371" i="3"/>
  <c r="BH371" i="3"/>
  <c r="BG371" i="3"/>
  <c r="BF371" i="3"/>
  <c r="T371" i="3"/>
  <c r="R371" i="3"/>
  <c r="P371" i="3"/>
  <c r="BI367" i="3"/>
  <c r="BH367" i="3"/>
  <c r="BG367" i="3"/>
  <c r="BF367" i="3"/>
  <c r="T367" i="3"/>
  <c r="R367" i="3"/>
  <c r="P367" i="3"/>
  <c r="BI362" i="3"/>
  <c r="BH362" i="3"/>
  <c r="BG362" i="3"/>
  <c r="BF362" i="3"/>
  <c r="T362" i="3"/>
  <c r="R362" i="3"/>
  <c r="P362" i="3"/>
  <c r="BI359" i="3"/>
  <c r="BH359" i="3"/>
  <c r="BG359" i="3"/>
  <c r="BF359" i="3"/>
  <c r="T359" i="3"/>
  <c r="R359" i="3"/>
  <c r="P359" i="3"/>
  <c r="BI355" i="3"/>
  <c r="BH355" i="3"/>
  <c r="BG355" i="3"/>
  <c r="BF355" i="3"/>
  <c r="T355" i="3"/>
  <c r="R355" i="3"/>
  <c r="P355" i="3"/>
  <c r="BI351" i="3"/>
  <c r="BH351" i="3"/>
  <c r="BG351" i="3"/>
  <c r="BF351" i="3"/>
  <c r="T351" i="3"/>
  <c r="R351" i="3"/>
  <c r="P351" i="3"/>
  <c r="BI348" i="3"/>
  <c r="BH348" i="3"/>
  <c r="BG348" i="3"/>
  <c r="BF348" i="3"/>
  <c r="T348" i="3"/>
  <c r="R348" i="3"/>
  <c r="P348" i="3"/>
  <c r="BI344" i="3"/>
  <c r="BH344" i="3"/>
  <c r="BG344" i="3"/>
  <c r="BF344" i="3"/>
  <c r="T344" i="3"/>
  <c r="R344" i="3"/>
  <c r="P344" i="3"/>
  <c r="BI340" i="3"/>
  <c r="BH340" i="3"/>
  <c r="BG340" i="3"/>
  <c r="BF340" i="3"/>
  <c r="T340" i="3"/>
  <c r="R340" i="3"/>
  <c r="P340" i="3"/>
  <c r="BI337" i="3"/>
  <c r="BH337" i="3"/>
  <c r="BG337" i="3"/>
  <c r="BF337" i="3"/>
  <c r="T337" i="3"/>
  <c r="R337" i="3"/>
  <c r="P337" i="3"/>
  <c r="BI329" i="3"/>
  <c r="BH329" i="3"/>
  <c r="BG329" i="3"/>
  <c r="BF329" i="3"/>
  <c r="T329" i="3"/>
  <c r="R329" i="3"/>
  <c r="P329" i="3"/>
  <c r="BI324" i="3"/>
  <c r="BH324" i="3"/>
  <c r="BG324" i="3"/>
  <c r="BF324" i="3"/>
  <c r="T324" i="3"/>
  <c r="R324" i="3"/>
  <c r="P324" i="3"/>
  <c r="BI321" i="3"/>
  <c r="BH321" i="3"/>
  <c r="BG321" i="3"/>
  <c r="BF321" i="3"/>
  <c r="T321" i="3"/>
  <c r="R321" i="3"/>
  <c r="P321" i="3"/>
  <c r="BI318" i="3"/>
  <c r="BH318" i="3"/>
  <c r="BG318" i="3"/>
  <c r="BF318" i="3"/>
  <c r="T318" i="3"/>
  <c r="R318" i="3"/>
  <c r="P318" i="3"/>
  <c r="BI315" i="3"/>
  <c r="BH315" i="3"/>
  <c r="BG315" i="3"/>
  <c r="BF315" i="3"/>
  <c r="T315" i="3"/>
  <c r="R315" i="3"/>
  <c r="P315" i="3"/>
  <c r="BI312" i="3"/>
  <c r="BH312" i="3"/>
  <c r="BG312" i="3"/>
  <c r="BF312" i="3"/>
  <c r="T312" i="3"/>
  <c r="R312" i="3"/>
  <c r="P312" i="3"/>
  <c r="BI309" i="3"/>
  <c r="BH309" i="3"/>
  <c r="BG309" i="3"/>
  <c r="BF309" i="3"/>
  <c r="T309" i="3"/>
  <c r="R309" i="3"/>
  <c r="P309" i="3"/>
  <c r="BI306" i="3"/>
  <c r="BH306" i="3"/>
  <c r="BG306" i="3"/>
  <c r="BF306" i="3"/>
  <c r="T306" i="3"/>
  <c r="R306" i="3"/>
  <c r="P306" i="3"/>
  <c r="BI303" i="3"/>
  <c r="BH303" i="3"/>
  <c r="BG303" i="3"/>
  <c r="BF303" i="3"/>
  <c r="T303" i="3"/>
  <c r="R303" i="3"/>
  <c r="P303" i="3"/>
  <c r="BI300" i="3"/>
  <c r="BH300" i="3"/>
  <c r="BG300" i="3"/>
  <c r="BF300" i="3"/>
  <c r="T300" i="3"/>
  <c r="R300" i="3"/>
  <c r="P300" i="3"/>
  <c r="BI296" i="3"/>
  <c r="BH296" i="3"/>
  <c r="BG296" i="3"/>
  <c r="BF296" i="3"/>
  <c r="T296" i="3"/>
  <c r="R296" i="3"/>
  <c r="P296" i="3"/>
  <c r="BI293" i="3"/>
  <c r="BH293" i="3"/>
  <c r="BG293" i="3"/>
  <c r="BF293" i="3"/>
  <c r="T293" i="3"/>
  <c r="R293" i="3"/>
  <c r="P293" i="3"/>
  <c r="BI288" i="3"/>
  <c r="BH288" i="3"/>
  <c r="BG288" i="3"/>
  <c r="BF288" i="3"/>
  <c r="T288" i="3"/>
  <c r="R288" i="3"/>
  <c r="P288" i="3"/>
  <c r="BI285" i="3"/>
  <c r="BH285" i="3"/>
  <c r="BG285" i="3"/>
  <c r="BF285" i="3"/>
  <c r="T285" i="3"/>
  <c r="R285" i="3"/>
  <c r="P285" i="3"/>
  <c r="BI281" i="3"/>
  <c r="BH281" i="3"/>
  <c r="BG281" i="3"/>
  <c r="BF281" i="3"/>
  <c r="T281" i="3"/>
  <c r="R281" i="3"/>
  <c r="P281" i="3"/>
  <c r="BI278" i="3"/>
  <c r="BH278" i="3"/>
  <c r="BG278" i="3"/>
  <c r="BF278" i="3"/>
  <c r="T278" i="3"/>
  <c r="R278" i="3"/>
  <c r="P278" i="3"/>
  <c r="BI275" i="3"/>
  <c r="BH275" i="3"/>
  <c r="BG275" i="3"/>
  <c r="BF275" i="3"/>
  <c r="T275" i="3"/>
  <c r="R275" i="3"/>
  <c r="P275" i="3"/>
  <c r="BI272" i="3"/>
  <c r="BH272" i="3"/>
  <c r="BG272" i="3"/>
  <c r="BF272" i="3"/>
  <c r="T272" i="3"/>
  <c r="R272" i="3"/>
  <c r="P272" i="3"/>
  <c r="BI269" i="3"/>
  <c r="BH269" i="3"/>
  <c r="BG269" i="3"/>
  <c r="BF269" i="3"/>
  <c r="T269" i="3"/>
  <c r="R269" i="3"/>
  <c r="P269" i="3"/>
  <c r="BI266" i="3"/>
  <c r="BH266" i="3"/>
  <c r="BG266" i="3"/>
  <c r="BF266" i="3"/>
  <c r="T266" i="3"/>
  <c r="R266" i="3"/>
  <c r="P266" i="3"/>
  <c r="BI259" i="3"/>
  <c r="BH259" i="3"/>
  <c r="BG259" i="3"/>
  <c r="BF259" i="3"/>
  <c r="T259" i="3"/>
  <c r="R259" i="3"/>
  <c r="P259" i="3"/>
  <c r="BI248" i="3"/>
  <c r="BH248" i="3"/>
  <c r="BG248" i="3"/>
  <c r="BF248" i="3"/>
  <c r="T248" i="3"/>
  <c r="R248" i="3"/>
  <c r="P248" i="3"/>
  <c r="BI240" i="3"/>
  <c r="BH240" i="3"/>
  <c r="BG240" i="3"/>
  <c r="BF240" i="3"/>
  <c r="T240" i="3"/>
  <c r="R240" i="3"/>
  <c r="P240" i="3"/>
  <c r="BI234" i="3"/>
  <c r="BH234" i="3"/>
  <c r="BG234" i="3"/>
  <c r="BF234" i="3"/>
  <c r="T234" i="3"/>
  <c r="R234" i="3"/>
  <c r="P234" i="3"/>
  <c r="BI231" i="3"/>
  <c r="BH231" i="3"/>
  <c r="BG231" i="3"/>
  <c r="BF231" i="3"/>
  <c r="T231" i="3"/>
  <c r="R231" i="3"/>
  <c r="P231" i="3"/>
  <c r="BI228" i="3"/>
  <c r="BH228" i="3"/>
  <c r="BG228" i="3"/>
  <c r="BF228" i="3"/>
  <c r="T228" i="3"/>
  <c r="R228" i="3"/>
  <c r="P228" i="3"/>
  <c r="BI224" i="3"/>
  <c r="BH224" i="3"/>
  <c r="BG224" i="3"/>
  <c r="BF224" i="3"/>
  <c r="T224" i="3"/>
  <c r="R224" i="3"/>
  <c r="P224" i="3"/>
  <c r="BI214" i="3"/>
  <c r="BH214" i="3"/>
  <c r="BG214" i="3"/>
  <c r="BF214" i="3"/>
  <c r="T214" i="3"/>
  <c r="R214" i="3"/>
  <c r="P214" i="3"/>
  <c r="BI210" i="3"/>
  <c r="BH210" i="3"/>
  <c r="BG210" i="3"/>
  <c r="BF210" i="3"/>
  <c r="T210" i="3"/>
  <c r="R210" i="3"/>
  <c r="P210" i="3"/>
  <c r="BI207" i="3"/>
  <c r="BH207" i="3"/>
  <c r="BG207" i="3"/>
  <c r="BF207" i="3"/>
  <c r="T207" i="3"/>
  <c r="R207" i="3"/>
  <c r="P207" i="3"/>
  <c r="BI202" i="3"/>
  <c r="BH202" i="3"/>
  <c r="BG202" i="3"/>
  <c r="BF202" i="3"/>
  <c r="T202" i="3"/>
  <c r="R202" i="3"/>
  <c r="P202" i="3"/>
  <c r="BI199" i="3"/>
  <c r="BH199" i="3"/>
  <c r="BG199" i="3"/>
  <c r="BF199" i="3"/>
  <c r="T199" i="3"/>
  <c r="R199" i="3"/>
  <c r="P199" i="3"/>
  <c r="BI195" i="3"/>
  <c r="BH195" i="3"/>
  <c r="BG195" i="3"/>
  <c r="BF195" i="3"/>
  <c r="T195" i="3"/>
  <c r="R195" i="3"/>
  <c r="P195" i="3"/>
  <c r="BI192" i="3"/>
  <c r="BH192" i="3"/>
  <c r="BG192" i="3"/>
  <c r="BF192" i="3"/>
  <c r="T192" i="3"/>
  <c r="R192" i="3"/>
  <c r="P192" i="3"/>
  <c r="BI187" i="3"/>
  <c r="BH187" i="3"/>
  <c r="BG187" i="3"/>
  <c r="BF187" i="3"/>
  <c r="T187" i="3"/>
  <c r="R187" i="3"/>
  <c r="P187" i="3"/>
  <c r="BI184" i="3"/>
  <c r="BH184" i="3"/>
  <c r="BG184" i="3"/>
  <c r="BF184" i="3"/>
  <c r="T184" i="3"/>
  <c r="R184" i="3"/>
  <c r="P184" i="3"/>
  <c r="BI181" i="3"/>
  <c r="BH181" i="3"/>
  <c r="BG181" i="3"/>
  <c r="BF181" i="3"/>
  <c r="T181" i="3"/>
  <c r="R181" i="3"/>
  <c r="P181" i="3"/>
  <c r="BI178" i="3"/>
  <c r="BH178" i="3"/>
  <c r="BG178" i="3"/>
  <c r="BF178" i="3"/>
  <c r="T178" i="3"/>
  <c r="R178" i="3"/>
  <c r="P178" i="3"/>
  <c r="BI175" i="3"/>
  <c r="BH175" i="3"/>
  <c r="BG175" i="3"/>
  <c r="BF175" i="3"/>
  <c r="T175" i="3"/>
  <c r="R175" i="3"/>
  <c r="P175" i="3"/>
  <c r="BI172" i="3"/>
  <c r="BH172" i="3"/>
  <c r="BG172" i="3"/>
  <c r="BF172" i="3"/>
  <c r="T172" i="3"/>
  <c r="R172" i="3"/>
  <c r="P172" i="3"/>
  <c r="BI169" i="3"/>
  <c r="BH169" i="3"/>
  <c r="BG169" i="3"/>
  <c r="BF169" i="3"/>
  <c r="T169" i="3"/>
  <c r="R169" i="3"/>
  <c r="P169" i="3"/>
  <c r="BI166" i="3"/>
  <c r="BH166" i="3"/>
  <c r="BG166" i="3"/>
  <c r="BF166" i="3"/>
  <c r="T166" i="3"/>
  <c r="R166" i="3"/>
  <c r="P166" i="3"/>
  <c r="BI163" i="3"/>
  <c r="BH163" i="3"/>
  <c r="BG163" i="3"/>
  <c r="BF163" i="3"/>
  <c r="T163" i="3"/>
  <c r="R163" i="3"/>
  <c r="P163" i="3"/>
  <c r="BI160" i="3"/>
  <c r="BH160" i="3"/>
  <c r="BG160" i="3"/>
  <c r="BF160" i="3"/>
  <c r="T160" i="3"/>
  <c r="R160" i="3"/>
  <c r="P160" i="3"/>
  <c r="BI156" i="3"/>
  <c r="BH156" i="3"/>
  <c r="BG156" i="3"/>
  <c r="BF156" i="3"/>
  <c r="T156" i="3"/>
  <c r="R156" i="3"/>
  <c r="P156" i="3"/>
  <c r="BI151" i="3"/>
  <c r="BH151" i="3"/>
  <c r="BG151" i="3"/>
  <c r="BF151" i="3"/>
  <c r="T151" i="3"/>
  <c r="R151" i="3"/>
  <c r="P151" i="3"/>
  <c r="BI148" i="3"/>
  <c r="BH148" i="3"/>
  <c r="BG148" i="3"/>
  <c r="BF148" i="3"/>
  <c r="T148" i="3"/>
  <c r="R148" i="3"/>
  <c r="P148" i="3"/>
  <c r="BI142" i="3"/>
  <c r="BH142" i="3"/>
  <c r="BG142" i="3"/>
  <c r="BF142" i="3"/>
  <c r="T142" i="3"/>
  <c r="R142" i="3"/>
  <c r="P142" i="3"/>
  <c r="BI137" i="3"/>
  <c r="BH137" i="3"/>
  <c r="BG137" i="3"/>
  <c r="BF137" i="3"/>
  <c r="T137" i="3"/>
  <c r="R137" i="3"/>
  <c r="P137" i="3"/>
  <c r="BI133" i="3"/>
  <c r="BH133" i="3"/>
  <c r="BG133" i="3"/>
  <c r="BF133" i="3"/>
  <c r="T133" i="3"/>
  <c r="R133" i="3"/>
  <c r="P133" i="3"/>
  <c r="BI129" i="3"/>
  <c r="BH129" i="3"/>
  <c r="BG129" i="3"/>
  <c r="BF129" i="3"/>
  <c r="T129" i="3"/>
  <c r="R129" i="3"/>
  <c r="P129" i="3"/>
  <c r="J122" i="3"/>
  <c r="F122" i="3"/>
  <c r="F120" i="3"/>
  <c r="E118" i="3"/>
  <c r="J91" i="3"/>
  <c r="F91" i="3"/>
  <c r="F89" i="3"/>
  <c r="E87" i="3"/>
  <c r="J24" i="3"/>
  <c r="E24" i="3"/>
  <c r="J92" i="3" s="1"/>
  <c r="J23" i="3"/>
  <c r="J18" i="3"/>
  <c r="E18" i="3"/>
  <c r="F123" i="3" s="1"/>
  <c r="J17" i="3"/>
  <c r="J12" i="3"/>
  <c r="J120" i="3" s="1"/>
  <c r="E7" i="3"/>
  <c r="E85" i="3"/>
  <c r="J124" i="2"/>
  <c r="J97" i="2" s="1"/>
  <c r="J37" i="2"/>
  <c r="J36" i="2"/>
  <c r="AY95" i="1" s="1"/>
  <c r="J35" i="2"/>
  <c r="AX95" i="1" s="1"/>
  <c r="BI193" i="2"/>
  <c r="BH193" i="2"/>
  <c r="BG193" i="2"/>
  <c r="BF193" i="2"/>
  <c r="T193" i="2"/>
  <c r="R193" i="2"/>
  <c r="P193" i="2"/>
  <c r="BI183" i="2"/>
  <c r="BH183" i="2"/>
  <c r="BG183" i="2"/>
  <c r="BF183" i="2"/>
  <c r="T183" i="2"/>
  <c r="R183" i="2"/>
  <c r="P183" i="2"/>
  <c r="BI179" i="2"/>
  <c r="BH179" i="2"/>
  <c r="BG179" i="2"/>
  <c r="BF179" i="2"/>
  <c r="T179" i="2"/>
  <c r="T178" i="2" s="1"/>
  <c r="R179" i="2"/>
  <c r="R178" i="2"/>
  <c r="P179" i="2"/>
  <c r="P178" i="2"/>
  <c r="BI173" i="2"/>
  <c r="BH173" i="2"/>
  <c r="BG173" i="2"/>
  <c r="BF173" i="2"/>
  <c r="T173" i="2"/>
  <c r="R173" i="2"/>
  <c r="P173" i="2"/>
  <c r="BI168" i="2"/>
  <c r="BH168" i="2"/>
  <c r="BG168" i="2"/>
  <c r="BF168" i="2"/>
  <c r="T168" i="2"/>
  <c r="R168" i="2"/>
  <c r="P168" i="2"/>
  <c r="BI164" i="2"/>
  <c r="BH164" i="2"/>
  <c r="BG164" i="2"/>
  <c r="BF164" i="2"/>
  <c r="T164" i="2"/>
  <c r="R164" i="2"/>
  <c r="P164" i="2"/>
  <c r="BI159" i="2"/>
  <c r="BH159" i="2"/>
  <c r="BG159" i="2"/>
  <c r="BF159" i="2"/>
  <c r="T159" i="2"/>
  <c r="R159" i="2"/>
  <c r="P159" i="2"/>
  <c r="BI153" i="2"/>
  <c r="BH153" i="2"/>
  <c r="BG153" i="2"/>
  <c r="BF153" i="2"/>
  <c r="T153" i="2"/>
  <c r="R153" i="2"/>
  <c r="P153" i="2"/>
  <c r="BI149" i="2"/>
  <c r="BH149" i="2"/>
  <c r="BG149" i="2"/>
  <c r="BF149" i="2"/>
  <c r="T149" i="2"/>
  <c r="R149" i="2"/>
  <c r="P149" i="2"/>
  <c r="BI145" i="2"/>
  <c r="BH145" i="2"/>
  <c r="BG145" i="2"/>
  <c r="BF145" i="2"/>
  <c r="T145" i="2"/>
  <c r="R145" i="2"/>
  <c r="P145" i="2"/>
  <c r="BI140" i="2"/>
  <c r="BH140" i="2"/>
  <c r="BG140" i="2"/>
  <c r="BF140" i="2"/>
  <c r="T140" i="2"/>
  <c r="R140" i="2"/>
  <c r="P140" i="2"/>
  <c r="BI136" i="2"/>
  <c r="BH136" i="2"/>
  <c r="BG136" i="2"/>
  <c r="BF136" i="2"/>
  <c r="T136" i="2"/>
  <c r="R136" i="2"/>
  <c r="P136" i="2"/>
  <c r="BI131" i="2"/>
  <c r="BH131" i="2"/>
  <c r="BG131" i="2"/>
  <c r="BF131" i="2"/>
  <c r="T131" i="2"/>
  <c r="R131" i="2"/>
  <c r="P131" i="2"/>
  <c r="BI127" i="2"/>
  <c r="BH127" i="2"/>
  <c r="BG127" i="2"/>
  <c r="BF127" i="2"/>
  <c r="T127" i="2"/>
  <c r="R127" i="2"/>
  <c r="P127" i="2"/>
  <c r="J119" i="2"/>
  <c r="F119" i="2"/>
  <c r="F117" i="2"/>
  <c r="E115" i="2"/>
  <c r="J91" i="2"/>
  <c r="F91" i="2"/>
  <c r="F89" i="2"/>
  <c r="E87" i="2"/>
  <c r="J24" i="2"/>
  <c r="E24" i="2"/>
  <c r="J120" i="2" s="1"/>
  <c r="J23" i="2"/>
  <c r="J18" i="2"/>
  <c r="E18" i="2"/>
  <c r="F120" i="2" s="1"/>
  <c r="J17" i="2"/>
  <c r="J12" i="2"/>
  <c r="J117" i="2"/>
  <c r="E7" i="2"/>
  <c r="E113" i="2" s="1"/>
  <c r="L90" i="1"/>
  <c r="AM90" i="1"/>
  <c r="AM89" i="1"/>
  <c r="L89" i="1"/>
  <c r="AM87" i="1"/>
  <c r="L87" i="1"/>
  <c r="L85" i="1"/>
  <c r="L84" i="1"/>
  <c r="BK193" i="2"/>
  <c r="BK168" i="2"/>
  <c r="J168" i="2"/>
  <c r="BK164" i="2"/>
  <c r="J164" i="2"/>
  <c r="BK159" i="2"/>
  <c r="BK153" i="2"/>
  <c r="J140" i="2"/>
  <c r="BK136" i="2"/>
  <c r="J136" i="2"/>
  <c r="BK131" i="2"/>
  <c r="J131" i="2"/>
  <c r="BK127" i="2"/>
  <c r="J668" i="3"/>
  <c r="BK661" i="3"/>
  <c r="J652" i="3"/>
  <c r="BK645" i="3"/>
  <c r="BK633" i="3"/>
  <c r="J619" i="3"/>
  <c r="J599" i="3"/>
  <c r="J594" i="3"/>
  <c r="BK591" i="3"/>
  <c r="J586" i="3"/>
  <c r="BK583" i="3"/>
  <c r="J577" i="3"/>
  <c r="BK574" i="3"/>
  <c r="BK551" i="3"/>
  <c r="J548" i="3"/>
  <c r="J543" i="3"/>
  <c r="J540" i="3"/>
  <c r="J537" i="3"/>
  <c r="J532" i="3"/>
  <c r="BK529" i="3"/>
  <c r="J507" i="3"/>
  <c r="J504" i="3"/>
  <c r="BK501" i="3"/>
  <c r="BK498" i="3"/>
  <c r="J495" i="3"/>
  <c r="J471" i="3"/>
  <c r="J467" i="3"/>
  <c r="J462" i="3"/>
  <c r="BK458" i="3"/>
  <c r="BK453" i="3"/>
  <c r="BK449" i="3"/>
  <c r="J418" i="3"/>
  <c r="BK413" i="3"/>
  <c r="J407" i="3"/>
  <c r="BK401" i="3"/>
  <c r="J397" i="3"/>
  <c r="BK393" i="3"/>
  <c r="BK390" i="3"/>
  <c r="BK359" i="3"/>
  <c r="J355" i="3"/>
  <c r="J351" i="3"/>
  <c r="J348" i="3"/>
  <c r="BK344" i="3"/>
  <c r="J340" i="3"/>
  <c r="J312" i="3"/>
  <c r="BK309" i="3"/>
  <c r="J306" i="3"/>
  <c r="BK303" i="3"/>
  <c r="BK300" i="3"/>
  <c r="BK296" i="3"/>
  <c r="J293" i="3"/>
  <c r="BK266" i="3"/>
  <c r="BK259" i="3"/>
  <c r="J248" i="3"/>
  <c r="BK240" i="3"/>
  <c r="J234" i="3"/>
  <c r="BK231" i="3"/>
  <c r="J195" i="3"/>
  <c r="J192" i="3"/>
  <c r="BK187" i="3"/>
  <c r="J184" i="3"/>
  <c r="J181" i="3"/>
  <c r="BK178" i="3"/>
  <c r="J175" i="3"/>
  <c r="J151" i="3"/>
  <c r="BK148" i="3"/>
  <c r="J142" i="3"/>
  <c r="BK137" i="3"/>
  <c r="J133" i="3"/>
  <c r="BK129" i="3"/>
  <c r="J129" i="3"/>
  <c r="J661" i="3"/>
  <c r="BK652" i="3"/>
  <c r="J645" i="3"/>
  <c r="J633" i="3"/>
  <c r="BK626" i="3"/>
  <c r="J626" i="3"/>
  <c r="J583" i="3"/>
  <c r="BK577" i="3"/>
  <c r="J574" i="3"/>
  <c r="J568" i="3"/>
  <c r="BK554" i="3"/>
  <c r="J551" i="3"/>
  <c r="BK548" i="3"/>
  <c r="BK543" i="3"/>
  <c r="BK540" i="3"/>
  <c r="BK537" i="3"/>
  <c r="BK532" i="3"/>
  <c r="BK507" i="3"/>
  <c r="BK504" i="3"/>
  <c r="J501" i="3"/>
  <c r="J498" i="3"/>
  <c r="BK495" i="3"/>
  <c r="BK492" i="3"/>
  <c r="BK471" i="3"/>
  <c r="BK467" i="3"/>
  <c r="BK462" i="3"/>
  <c r="J458" i="3"/>
  <c r="J453" i="3"/>
  <c r="J449" i="3"/>
  <c r="BK442" i="3"/>
  <c r="J393" i="3"/>
  <c r="J390" i="3"/>
  <c r="BK385" i="3"/>
  <c r="J381" i="3"/>
  <c r="BK371" i="3"/>
  <c r="BK367" i="3"/>
  <c r="J337" i="3"/>
  <c r="J329" i="3"/>
  <c r="J324" i="3"/>
  <c r="BK321" i="3"/>
  <c r="J318" i="3"/>
  <c r="BK315" i="3"/>
  <c r="BK312" i="3"/>
  <c r="BK288" i="3"/>
  <c r="J285" i="3"/>
  <c r="J281" i="3"/>
  <c r="BK278" i="3"/>
  <c r="BK275" i="3"/>
  <c r="BK272" i="3"/>
  <c r="J269" i="3"/>
  <c r="BK224" i="3"/>
  <c r="J214" i="3"/>
  <c r="J210" i="3"/>
  <c r="J207" i="3"/>
  <c r="BK202" i="3"/>
  <c r="BK199" i="3"/>
  <c r="J172" i="3"/>
  <c r="J169" i="3"/>
  <c r="J166" i="3"/>
  <c r="BK163" i="3"/>
  <c r="BK160" i="3"/>
  <c r="J156" i="3"/>
  <c r="BK151" i="3"/>
  <c r="J303" i="4"/>
  <c r="BK300" i="4"/>
  <c r="J300" i="4"/>
  <c r="J297" i="4"/>
  <c r="J294" i="4"/>
  <c r="BK291" i="4"/>
  <c r="J288" i="4"/>
  <c r="J256" i="4"/>
  <c r="J253" i="4"/>
  <c r="J249" i="4"/>
  <c r="BK246" i="4"/>
  <c r="J243" i="4"/>
  <c r="J240" i="4"/>
  <c r="BK209" i="4"/>
  <c r="J201" i="4"/>
  <c r="J197" i="4"/>
  <c r="J193" i="4"/>
  <c r="BK188" i="4"/>
  <c r="J184" i="4"/>
  <c r="BK175" i="4"/>
  <c r="BK144" i="4"/>
  <c r="J141" i="4"/>
  <c r="J137" i="4"/>
  <c r="J129" i="4"/>
  <c r="J125" i="4"/>
  <c r="J338" i="4"/>
  <c r="J331" i="4"/>
  <c r="J311" i="4"/>
  <c r="BK306" i="4"/>
  <c r="BK297" i="4"/>
  <c r="BK294" i="4"/>
  <c r="J291" i="4"/>
  <c r="BK288" i="4"/>
  <c r="BK283" i="4"/>
  <c r="BK281" i="4"/>
  <c r="BK276" i="4"/>
  <c r="BK273" i="4"/>
  <c r="J270" i="4"/>
  <c r="BK265" i="4"/>
  <c r="BK259" i="4"/>
  <c r="BK253" i="4"/>
  <c r="BK249" i="4"/>
  <c r="J246" i="4"/>
  <c r="BK240" i="4"/>
  <c r="J231" i="4"/>
  <c r="BK223" i="4"/>
  <c r="J217" i="4"/>
  <c r="J209" i="4"/>
  <c r="BK201" i="4"/>
  <c r="BK197" i="4"/>
  <c r="BK193" i="4"/>
  <c r="BK184" i="4"/>
  <c r="J167" i="4"/>
  <c r="J160" i="4"/>
  <c r="J150" i="4"/>
  <c r="J147" i="4"/>
  <c r="BK141" i="4"/>
  <c r="BK129" i="4"/>
  <c r="BK125" i="4"/>
  <c r="J307" i="5"/>
  <c r="J303" i="5"/>
  <c r="BK295" i="5"/>
  <c r="J290" i="5"/>
  <c r="BK286" i="5"/>
  <c r="J277" i="5"/>
  <c r="J270" i="5"/>
  <c r="J262" i="5"/>
  <c r="J258" i="5"/>
  <c r="BK252" i="5"/>
  <c r="J246" i="5"/>
  <c r="J241" i="5"/>
  <c r="J238" i="5"/>
  <c r="J232" i="5"/>
  <c r="J229" i="5"/>
  <c r="J224" i="5"/>
  <c r="J212" i="5"/>
  <c r="J208" i="5"/>
  <c r="J202" i="5"/>
  <c r="J196" i="5"/>
  <c r="J188" i="5"/>
  <c r="J167" i="5"/>
  <c r="J160" i="5"/>
  <c r="BK154" i="5"/>
  <c r="J148" i="5"/>
  <c r="J142" i="5"/>
  <c r="BK138" i="5"/>
  <c r="J127" i="5"/>
  <c r="BK303" i="5"/>
  <c r="J295" i="5"/>
  <c r="BK281" i="5"/>
  <c r="BK277" i="5"/>
  <c r="BK270" i="5"/>
  <c r="BK262" i="5"/>
  <c r="BK255" i="5"/>
  <c r="BK249" i="5"/>
  <c r="BK241" i="5"/>
  <c r="BK238" i="5"/>
  <c r="BK232" i="5"/>
  <c r="BK224" i="5"/>
  <c r="BK218" i="5"/>
  <c r="BK208" i="5"/>
  <c r="BK202" i="5"/>
  <c r="BK196" i="5"/>
  <c r="BK188" i="5"/>
  <c r="J178" i="5"/>
  <c r="J164" i="5"/>
  <c r="J154" i="5"/>
  <c r="BK151" i="5"/>
  <c r="BK145" i="5"/>
  <c r="J138" i="5"/>
  <c r="BK131" i="5"/>
  <c r="BK252" i="6"/>
  <c r="BK243" i="6"/>
  <c r="BK237" i="6"/>
  <c r="J234" i="6"/>
  <c r="J228" i="6"/>
  <c r="J221" i="6"/>
  <c r="BK213" i="6"/>
  <c r="J204" i="6"/>
  <c r="BK200" i="6"/>
  <c r="J193" i="6"/>
  <c r="BK181" i="6"/>
  <c r="J162" i="6"/>
  <c r="BK159" i="6"/>
  <c r="BK149" i="6"/>
  <c r="J139" i="6"/>
  <c r="BK135" i="6"/>
  <c r="J124" i="6"/>
  <c r="J246" i="6"/>
  <c r="J240" i="6"/>
  <c r="J237" i="6"/>
  <c r="J231" i="6"/>
  <c r="BK225" i="6"/>
  <c r="BK221" i="6"/>
  <c r="J213" i="6"/>
  <c r="BK204" i="6"/>
  <c r="J196" i="6"/>
  <c r="BK185" i="6"/>
  <c r="BK162" i="6"/>
  <c r="J159" i="6"/>
  <c r="J149" i="6"/>
  <c r="BK139" i="6"/>
  <c r="J128" i="6"/>
  <c r="BK299" i="7"/>
  <c r="J295" i="7"/>
  <c r="J291" i="7"/>
  <c r="BK286" i="7"/>
  <c r="J276" i="7"/>
  <c r="J265" i="7"/>
  <c r="BK259" i="7"/>
  <c r="BK252" i="7"/>
  <c r="J245" i="7"/>
  <c r="BK233" i="7"/>
  <c r="J226" i="7"/>
  <c r="J220" i="7"/>
  <c r="BK213" i="7"/>
  <c r="BK206" i="7"/>
  <c r="BK199" i="7"/>
  <c r="BK193" i="7"/>
  <c r="J186" i="7"/>
  <c r="J180" i="7"/>
  <c r="BK174" i="7"/>
  <c r="BK168" i="7"/>
  <c r="J165" i="7"/>
  <c r="BK159" i="7"/>
  <c r="J155" i="7"/>
  <c r="J152" i="7"/>
  <c r="BK148" i="7"/>
  <c r="BK145" i="7"/>
  <c r="J142" i="7"/>
  <c r="J137" i="7"/>
  <c r="BK134" i="7"/>
  <c r="J130" i="7"/>
  <c r="BK126" i="7"/>
  <c r="J299" i="7"/>
  <c r="J280" i="7"/>
  <c r="BK276" i="7"/>
  <c r="BK272" i="7"/>
  <c r="BK265" i="7"/>
  <c r="J262" i="7"/>
  <c r="J259" i="7"/>
  <c r="J252" i="7"/>
  <c r="J248" i="7"/>
  <c r="J241" i="7"/>
  <c r="BK230" i="7"/>
  <c r="BK226" i="7"/>
  <c r="BK220" i="7"/>
  <c r="J216" i="7"/>
  <c r="BK210" i="7"/>
  <c r="J206" i="7"/>
  <c r="J202" i="7"/>
  <c r="J196" i="7"/>
  <c r="J193" i="7"/>
  <c r="BK186" i="7"/>
  <c r="J183" i="7"/>
  <c r="J177" i="7"/>
  <c r="J174" i="7"/>
  <c r="J171" i="7"/>
  <c r="J161" i="7"/>
  <c r="J159" i="7"/>
  <c r="BK152" i="7"/>
  <c r="J148" i="7"/>
  <c r="BK142" i="7"/>
  <c r="J134" i="7"/>
  <c r="BK130" i="7"/>
  <c r="J193" i="2"/>
  <c r="BK183" i="2"/>
  <c r="J183" i="2"/>
  <c r="BK179" i="2"/>
  <c r="J179" i="2"/>
  <c r="BK173" i="2"/>
  <c r="J173" i="2"/>
  <c r="J153" i="2"/>
  <c r="BK149" i="2"/>
  <c r="J149" i="2"/>
  <c r="BK145" i="2"/>
  <c r="J145" i="2"/>
  <c r="BK140" i="2"/>
  <c r="J127" i="2"/>
  <c r="J159" i="2"/>
  <c r="AS94" i="1"/>
  <c r="J612" i="3"/>
  <c r="BK603" i="3"/>
  <c r="BK571" i="3"/>
  <c r="J571" i="3"/>
  <c r="BK568" i="3"/>
  <c r="J565" i="3"/>
  <c r="J561" i="3"/>
  <c r="BK557" i="3"/>
  <c r="J554" i="3"/>
  <c r="BK525" i="3"/>
  <c r="BK522" i="3"/>
  <c r="J519" i="3"/>
  <c r="BK516" i="3"/>
  <c r="BK513" i="3"/>
  <c r="J510" i="3"/>
  <c r="J492" i="3"/>
  <c r="BK489" i="3"/>
  <c r="J486" i="3"/>
  <c r="BK483" i="3"/>
  <c r="BK480" i="3"/>
  <c r="J477" i="3"/>
  <c r="BK474" i="3"/>
  <c r="J442" i="3"/>
  <c r="J439" i="3"/>
  <c r="BK432" i="3"/>
  <c r="J432" i="3"/>
  <c r="J426" i="3"/>
  <c r="J385" i="3"/>
  <c r="BK381" i="3"/>
  <c r="BK377" i="3"/>
  <c r="J377" i="3"/>
  <c r="J371" i="3"/>
  <c r="J367" i="3"/>
  <c r="BK362" i="3"/>
  <c r="BK337" i="3"/>
  <c r="BK329" i="3"/>
  <c r="BK324" i="3"/>
  <c r="J321" i="3"/>
  <c r="BK318" i="3"/>
  <c r="J315" i="3"/>
  <c r="J288" i="3"/>
  <c r="BK285" i="3"/>
  <c r="BK281" i="3"/>
  <c r="J278" i="3"/>
  <c r="J275" i="3"/>
  <c r="J272" i="3"/>
  <c r="BK269" i="3"/>
  <c r="J228" i="3"/>
  <c r="J224" i="3"/>
  <c r="BK214" i="3"/>
  <c r="BK210" i="3"/>
  <c r="BK207" i="3"/>
  <c r="J202" i="3"/>
  <c r="J199" i="3"/>
  <c r="BK172" i="3"/>
  <c r="BK169" i="3"/>
  <c r="BK166" i="3"/>
  <c r="J163" i="3"/>
  <c r="J160" i="3"/>
  <c r="BK156" i="3"/>
  <c r="BK678" i="3"/>
  <c r="J678" i="3"/>
  <c r="BK674" i="3"/>
  <c r="J674" i="3"/>
  <c r="BK672" i="3"/>
  <c r="J672" i="3"/>
  <c r="BK668" i="3"/>
  <c r="BK619" i="3"/>
  <c r="BK612" i="3"/>
  <c r="J603" i="3"/>
  <c r="BK599" i="3"/>
  <c r="BK594" i="3"/>
  <c r="J591" i="3"/>
  <c r="BK586" i="3"/>
  <c r="BK565" i="3"/>
  <c r="BK561" i="3"/>
  <c r="J557" i="3"/>
  <c r="J529" i="3"/>
  <c r="J525" i="3"/>
  <c r="J522" i="3"/>
  <c r="BK519" i="3"/>
  <c r="J516" i="3"/>
  <c r="J513" i="3"/>
  <c r="BK510" i="3"/>
  <c r="J489" i="3"/>
  <c r="BK486" i="3"/>
  <c r="J483" i="3"/>
  <c r="J480" i="3"/>
  <c r="BK477" i="3"/>
  <c r="J474" i="3"/>
  <c r="BK439" i="3"/>
  <c r="BK426" i="3"/>
  <c r="BK418" i="3"/>
  <c r="J413" i="3"/>
  <c r="BK407" i="3"/>
  <c r="J401" i="3"/>
  <c r="BK397" i="3"/>
  <c r="J362" i="3"/>
  <c r="J359" i="3"/>
  <c r="BK355" i="3"/>
  <c r="BK351" i="3"/>
  <c r="BK348" i="3"/>
  <c r="J344" i="3"/>
  <c r="BK340" i="3"/>
  <c r="J309" i="3"/>
  <c r="BK306" i="3"/>
  <c r="J303" i="3"/>
  <c r="J300" i="3"/>
  <c r="J296" i="3"/>
  <c r="BK293" i="3"/>
  <c r="J266" i="3"/>
  <c r="J259" i="3"/>
  <c r="BK248" i="3"/>
  <c r="J240" i="3"/>
  <c r="BK234" i="3"/>
  <c r="J231" i="3"/>
  <c r="BK228" i="3"/>
  <c r="BK195" i="3"/>
  <c r="BK192" i="3"/>
  <c r="J187" i="3"/>
  <c r="BK184" i="3"/>
  <c r="BK181" i="3"/>
  <c r="J178" i="3"/>
  <c r="BK175" i="3"/>
  <c r="J148" i="3"/>
  <c r="BK142" i="3"/>
  <c r="J137" i="3"/>
  <c r="BK133" i="3"/>
  <c r="BK338" i="4"/>
  <c r="BK331" i="4"/>
  <c r="BK327" i="4"/>
  <c r="BK321" i="4"/>
  <c r="J317" i="4"/>
  <c r="BK314" i="4"/>
  <c r="BK311" i="4"/>
  <c r="J306" i="4"/>
  <c r="BK303" i="4"/>
  <c r="J283" i="4"/>
  <c r="J281" i="4"/>
  <c r="J276" i="4"/>
  <c r="J273" i="4"/>
  <c r="BK270" i="4"/>
  <c r="J265" i="4"/>
  <c r="J259" i="4"/>
  <c r="BK234" i="4"/>
  <c r="BK231" i="4"/>
  <c r="BK228" i="4"/>
  <c r="J223" i="4"/>
  <c r="J220" i="4"/>
  <c r="BK217" i="4"/>
  <c r="BK214" i="4"/>
  <c r="BK167" i="4"/>
  <c r="BK164" i="4"/>
  <c r="BK160" i="4"/>
  <c r="J153" i="4"/>
  <c r="BK150" i="4"/>
  <c r="BK147" i="4"/>
  <c r="J327" i="4"/>
  <c r="J321" i="4"/>
  <c r="BK317" i="4"/>
  <c r="J314" i="4"/>
  <c r="BK256" i="4"/>
  <c r="BK243" i="4"/>
  <c r="J234" i="4"/>
  <c r="J228" i="4"/>
  <c r="BK220" i="4"/>
  <c r="J214" i="4"/>
  <c r="J188" i="4"/>
  <c r="J175" i="4"/>
  <c r="J164" i="4"/>
  <c r="BK153" i="4"/>
  <c r="J144" i="4"/>
  <c r="BK137" i="4"/>
  <c r="BK307" i="5"/>
  <c r="J299" i="5"/>
  <c r="BK290" i="5"/>
  <c r="J281" i="5"/>
  <c r="BK274" i="5"/>
  <c r="BK266" i="5"/>
  <c r="J255" i="5"/>
  <c r="J249" i="5"/>
  <c r="J235" i="5"/>
  <c r="J218" i="5"/>
  <c r="BK205" i="5"/>
  <c r="BK192" i="5"/>
  <c r="BK178" i="5"/>
  <c r="BK164" i="5"/>
  <c r="J151" i="5"/>
  <c r="J145" i="5"/>
  <c r="J131" i="5"/>
  <c r="BK299" i="5"/>
  <c r="J286" i="5"/>
  <c r="J274" i="5"/>
  <c r="J266" i="5"/>
  <c r="BK258" i="5"/>
  <c r="J252" i="5"/>
  <c r="BK246" i="5"/>
  <c r="BK235" i="5"/>
  <c r="BK229" i="5"/>
  <c r="BK212" i="5"/>
  <c r="J205" i="5"/>
  <c r="J192" i="5"/>
  <c r="BK167" i="5"/>
  <c r="BK160" i="5"/>
  <c r="BK148" i="5"/>
  <c r="BK142" i="5"/>
  <c r="BK127" i="5"/>
  <c r="BK246" i="6"/>
  <c r="BK240" i="6"/>
  <c r="BK231" i="6"/>
  <c r="J225" i="6"/>
  <c r="J218" i="6"/>
  <c r="J209" i="6"/>
  <c r="BK196" i="6"/>
  <c r="J185" i="6"/>
  <c r="J171" i="6"/>
  <c r="BK155" i="6"/>
  <c r="J146" i="6"/>
  <c r="BK128" i="6"/>
  <c r="J252" i="6"/>
  <c r="J243" i="6"/>
  <c r="BK234" i="6"/>
  <c r="BK228" i="6"/>
  <c r="BK218" i="6"/>
  <c r="BK209" i="6"/>
  <c r="J200" i="6"/>
  <c r="BK193" i="6"/>
  <c r="J181" i="6"/>
  <c r="BK171" i="6"/>
  <c r="J155" i="6"/>
  <c r="BK146" i="6"/>
  <c r="J135" i="6"/>
  <c r="BK124" i="6"/>
  <c r="BK295" i="7"/>
  <c r="BK291" i="7"/>
  <c r="J286" i="7"/>
  <c r="BK280" i="7"/>
  <c r="J272" i="7"/>
  <c r="BK262" i="7"/>
  <c r="J256" i="7"/>
  <c r="BK248" i="7"/>
  <c r="BK241" i="7"/>
  <c r="J230" i="7"/>
  <c r="BK223" i="7"/>
  <c r="BK216" i="7"/>
  <c r="J210" i="7"/>
  <c r="BK202" i="7"/>
  <c r="BK196" i="7"/>
  <c r="BK190" i="7"/>
  <c r="BK183" i="7"/>
  <c r="BK177" i="7"/>
  <c r="BK171" i="7"/>
  <c r="BK165" i="7"/>
  <c r="BK161" i="7"/>
  <c r="BK256" i="7"/>
  <c r="BK245" i="7"/>
  <c r="J233" i="7"/>
  <c r="J223" i="7"/>
  <c r="J213" i="7"/>
  <c r="J199" i="7"/>
  <c r="J190" i="7"/>
  <c r="BK180" i="7"/>
  <c r="J168" i="7"/>
  <c r="BK155" i="7"/>
  <c r="J145" i="7"/>
  <c r="BK137" i="7"/>
  <c r="J126" i="7"/>
  <c r="T126" i="2" l="1"/>
  <c r="BK144" i="2"/>
  <c r="J144" i="2"/>
  <c r="J100" i="2" s="1"/>
  <c r="P144" i="2"/>
  <c r="R158" i="2"/>
  <c r="T158" i="2"/>
  <c r="P182" i="2"/>
  <c r="R182" i="2"/>
  <c r="BK128" i="3"/>
  <c r="J128" i="3" s="1"/>
  <c r="J98" i="3" s="1"/>
  <c r="R128" i="3"/>
  <c r="BK328" i="3"/>
  <c r="J328" i="3" s="1"/>
  <c r="J99" i="3" s="1"/>
  <c r="P328" i="3"/>
  <c r="T328" i="3"/>
  <c r="P347" i="3"/>
  <c r="T347" i="3"/>
  <c r="P366" i="3"/>
  <c r="T366" i="3"/>
  <c r="P461" i="3"/>
  <c r="T461" i="3"/>
  <c r="P528" i="3"/>
  <c r="R528" i="3"/>
  <c r="BK602" i="3"/>
  <c r="J602" i="3" s="1"/>
  <c r="J105" i="3" s="1"/>
  <c r="R602" i="3"/>
  <c r="BK671" i="3"/>
  <c r="J671" i="3"/>
  <c r="J106" i="3"/>
  <c r="R671" i="3"/>
  <c r="BK124" i="4"/>
  <c r="J124" i="4" s="1"/>
  <c r="J98" i="4" s="1"/>
  <c r="T124" i="4"/>
  <c r="P187" i="4"/>
  <c r="P123" i="4" s="1"/>
  <c r="P122" i="4" s="1"/>
  <c r="AU97" i="1" s="1"/>
  <c r="R187" i="4"/>
  <c r="T187" i="4"/>
  <c r="P200" i="4"/>
  <c r="R200" i="4"/>
  <c r="P126" i="5"/>
  <c r="R126" i="5"/>
  <c r="BK195" i="5"/>
  <c r="J195" i="5"/>
  <c r="J100" i="5" s="1"/>
  <c r="BK211" i="5"/>
  <c r="J211" i="5"/>
  <c r="J101" i="5" s="1"/>
  <c r="R211" i="5"/>
  <c r="BK294" i="5"/>
  <c r="J294" i="5" s="1"/>
  <c r="J103" i="5" s="1"/>
  <c r="T294" i="5"/>
  <c r="P123" i="6"/>
  <c r="R123" i="6"/>
  <c r="BK192" i="6"/>
  <c r="J192" i="6" s="1"/>
  <c r="J100" i="6" s="1"/>
  <c r="T192" i="6"/>
  <c r="BK125" i="7"/>
  <c r="BK124" i="7" s="1"/>
  <c r="J124" i="7" s="1"/>
  <c r="J97" i="7" s="1"/>
  <c r="R125" i="7"/>
  <c r="R124" i="7"/>
  <c r="BK141" i="7"/>
  <c r="R141" i="7"/>
  <c r="BK219" i="7"/>
  <c r="J219" i="7" s="1"/>
  <c r="J101" i="7" s="1"/>
  <c r="T219" i="7"/>
  <c r="P285" i="7"/>
  <c r="R285" i="7"/>
  <c r="BK126" i="2"/>
  <c r="J126" i="2" s="1"/>
  <c r="J99" i="2" s="1"/>
  <c r="P126" i="2"/>
  <c r="R126" i="2"/>
  <c r="R144" i="2"/>
  <c r="T144" i="2"/>
  <c r="BK158" i="2"/>
  <c r="J158" i="2" s="1"/>
  <c r="J101" i="2" s="1"/>
  <c r="P158" i="2"/>
  <c r="BK182" i="2"/>
  <c r="J182" i="2" s="1"/>
  <c r="J103" i="2" s="1"/>
  <c r="T182" i="2"/>
  <c r="P128" i="3"/>
  <c r="T128" i="3"/>
  <c r="R328" i="3"/>
  <c r="BK347" i="3"/>
  <c r="J347" i="3"/>
  <c r="J100" i="3" s="1"/>
  <c r="R347" i="3"/>
  <c r="BK366" i="3"/>
  <c r="J366" i="3" s="1"/>
  <c r="J101" i="3" s="1"/>
  <c r="R366" i="3"/>
  <c r="BK461" i="3"/>
  <c r="J461" i="3" s="1"/>
  <c r="J103" i="3" s="1"/>
  <c r="R461" i="3"/>
  <c r="BK528" i="3"/>
  <c r="J528" i="3"/>
  <c r="J104" i="3" s="1"/>
  <c r="T528" i="3"/>
  <c r="P602" i="3"/>
  <c r="T602" i="3"/>
  <c r="P671" i="3"/>
  <c r="T671" i="3"/>
  <c r="P124" i="4"/>
  <c r="R124" i="4"/>
  <c r="R123" i="4"/>
  <c r="R122" i="4" s="1"/>
  <c r="BK187" i="4"/>
  <c r="J187" i="4" s="1"/>
  <c r="J99" i="4" s="1"/>
  <c r="BK200" i="4"/>
  <c r="J200" i="4" s="1"/>
  <c r="J100" i="4" s="1"/>
  <c r="T200" i="4"/>
  <c r="BK126" i="5"/>
  <c r="J126" i="5" s="1"/>
  <c r="J98" i="5" s="1"/>
  <c r="T126" i="5"/>
  <c r="P195" i="5"/>
  <c r="R195" i="5"/>
  <c r="T195" i="5"/>
  <c r="P211" i="5"/>
  <c r="T211" i="5"/>
  <c r="P294" i="5"/>
  <c r="R294" i="5"/>
  <c r="BK123" i="6"/>
  <c r="J123" i="6"/>
  <c r="J98" i="6" s="1"/>
  <c r="T123" i="6"/>
  <c r="P192" i="6"/>
  <c r="R192" i="6"/>
  <c r="P125" i="7"/>
  <c r="P124" i="7"/>
  <c r="T125" i="7"/>
  <c r="T124" i="7" s="1"/>
  <c r="P141" i="7"/>
  <c r="T141" i="7"/>
  <c r="P219" i="7"/>
  <c r="R219" i="7"/>
  <c r="BK285" i="7"/>
  <c r="J285" i="7" s="1"/>
  <c r="J102" i="7" s="1"/>
  <c r="T285" i="7"/>
  <c r="BK330" i="4"/>
  <c r="J330" i="4" s="1"/>
  <c r="J101" i="4" s="1"/>
  <c r="BK289" i="5"/>
  <c r="J289" i="5" s="1"/>
  <c r="J102" i="5" s="1"/>
  <c r="BK306" i="5"/>
  <c r="J306" i="5" s="1"/>
  <c r="J104" i="5" s="1"/>
  <c r="BK184" i="6"/>
  <c r="J184" i="6"/>
  <c r="J99" i="6" s="1"/>
  <c r="BK298" i="7"/>
  <c r="J298" i="7" s="1"/>
  <c r="J103" i="7" s="1"/>
  <c r="BK178" i="2"/>
  <c r="J178" i="2" s="1"/>
  <c r="J102" i="2" s="1"/>
  <c r="BK457" i="3"/>
  <c r="J457" i="3"/>
  <c r="J102" i="3"/>
  <c r="BK337" i="4"/>
  <c r="J337" i="4" s="1"/>
  <c r="J102" i="4" s="1"/>
  <c r="BK191" i="5"/>
  <c r="J191" i="5" s="1"/>
  <c r="J99" i="5" s="1"/>
  <c r="BK251" i="6"/>
  <c r="J251" i="6"/>
  <c r="J101" i="6"/>
  <c r="F92" i="7"/>
  <c r="E113" i="7"/>
  <c r="J117" i="7"/>
  <c r="BE126" i="7"/>
  <c r="BE134" i="7"/>
  <c r="BE137" i="7"/>
  <c r="BE145" i="7"/>
  <c r="BE148" i="7"/>
  <c r="BE152" i="7"/>
  <c r="BE159" i="7"/>
  <c r="BE168" i="7"/>
  <c r="BE171" i="7"/>
  <c r="BE174" i="7"/>
  <c r="BE180" i="7"/>
  <c r="BE183" i="7"/>
  <c r="BE196" i="7"/>
  <c r="BE199" i="7"/>
  <c r="BE202" i="7"/>
  <c r="BE213" i="7"/>
  <c r="BE220" i="7"/>
  <c r="BE248" i="7"/>
  <c r="BE265" i="7"/>
  <c r="BE276" i="7"/>
  <c r="BE291" i="7"/>
  <c r="BE295" i="7"/>
  <c r="BE130" i="7"/>
  <c r="BE142" i="7"/>
  <c r="BE155" i="7"/>
  <c r="BE161" i="7"/>
  <c r="BE165" i="7"/>
  <c r="BE177" i="7"/>
  <c r="BE186" i="7"/>
  <c r="BE190" i="7"/>
  <c r="BE193" i="7"/>
  <c r="BE206" i="7"/>
  <c r="BE210" i="7"/>
  <c r="BE216" i="7"/>
  <c r="BE223" i="7"/>
  <c r="BE226" i="7"/>
  <c r="BE230" i="7"/>
  <c r="BE233" i="7"/>
  <c r="BE241" i="7"/>
  <c r="BE245" i="7"/>
  <c r="BE252" i="7"/>
  <c r="BE256" i="7"/>
  <c r="BE259" i="7"/>
  <c r="BE262" i="7"/>
  <c r="BE272" i="7"/>
  <c r="BE280" i="7"/>
  <c r="BE286" i="7"/>
  <c r="BE299" i="7"/>
  <c r="E85" i="6"/>
  <c r="J89" i="6"/>
  <c r="F92" i="6"/>
  <c r="J118" i="6"/>
  <c r="BE128" i="6"/>
  <c r="BE135" i="6"/>
  <c r="BE139" i="6"/>
  <c r="BE146" i="6"/>
  <c r="BE159" i="6"/>
  <c r="BE171" i="6"/>
  <c r="BE200" i="6"/>
  <c r="BE209" i="6"/>
  <c r="BE218" i="6"/>
  <c r="BE221" i="6"/>
  <c r="BE225" i="6"/>
  <c r="BE231" i="6"/>
  <c r="BE243" i="6"/>
  <c r="BE246" i="6"/>
  <c r="BE252" i="6"/>
  <c r="BE124" i="6"/>
  <c r="BE149" i="6"/>
  <c r="BE155" i="6"/>
  <c r="BE162" i="6"/>
  <c r="BE181" i="6"/>
  <c r="BE185" i="6"/>
  <c r="BE193" i="6"/>
  <c r="BE196" i="6"/>
  <c r="BE204" i="6"/>
  <c r="BE213" i="6"/>
  <c r="BE228" i="6"/>
  <c r="BE234" i="6"/>
  <c r="BE237" i="6"/>
  <c r="BE240" i="6"/>
  <c r="J89" i="5"/>
  <c r="J92" i="5"/>
  <c r="BE127" i="5"/>
  <c r="BE138" i="5"/>
  <c r="BE148" i="5"/>
  <c r="BE154" i="5"/>
  <c r="BE164" i="5"/>
  <c r="BE178" i="5"/>
  <c r="BE188" i="5"/>
  <c r="BE196" i="5"/>
  <c r="BE212" i="5"/>
  <c r="BE218" i="5"/>
  <c r="BE224" i="5"/>
  <c r="BE229" i="5"/>
  <c r="BE235" i="5"/>
  <c r="BE238" i="5"/>
  <c r="BE246" i="5"/>
  <c r="BE252" i="5"/>
  <c r="BE255" i="5"/>
  <c r="BE258" i="5"/>
  <c r="BE266" i="5"/>
  <c r="BE274" i="5"/>
  <c r="BE277" i="5"/>
  <c r="BE286" i="5"/>
  <c r="BE303" i="5"/>
  <c r="E85" i="5"/>
  <c r="F92" i="5"/>
  <c r="BE131" i="5"/>
  <c r="BE142" i="5"/>
  <c r="BE145" i="5"/>
  <c r="BE151" i="5"/>
  <c r="BE160" i="5"/>
  <c r="BE167" i="5"/>
  <c r="BE192" i="5"/>
  <c r="BE202" i="5"/>
  <c r="BE205" i="5"/>
  <c r="BE208" i="5"/>
  <c r="BE232" i="5"/>
  <c r="BE241" i="5"/>
  <c r="BE249" i="5"/>
  <c r="BE262" i="5"/>
  <c r="BE270" i="5"/>
  <c r="BE281" i="5"/>
  <c r="BE290" i="5"/>
  <c r="BE295" i="5"/>
  <c r="BE299" i="5"/>
  <c r="BE307" i="5"/>
  <c r="E112" i="4"/>
  <c r="J116" i="4"/>
  <c r="J119" i="4"/>
  <c r="BE137" i="4"/>
  <c r="BE141" i="4"/>
  <c r="BE144" i="4"/>
  <c r="BE147" i="4"/>
  <c r="BE150" i="4"/>
  <c r="BE153" i="4"/>
  <c r="BE164" i="4"/>
  <c r="BE167" i="4"/>
  <c r="BE184" i="4"/>
  <c r="BE197" i="4"/>
  <c r="BE201" i="4"/>
  <c r="BE214" i="4"/>
  <c r="BE223" i="4"/>
  <c r="BE228" i="4"/>
  <c r="BE231" i="4"/>
  <c r="BE234" i="4"/>
  <c r="BE243" i="4"/>
  <c r="BE249" i="4"/>
  <c r="BE276" i="4"/>
  <c r="BE300" i="4"/>
  <c r="BE306" i="4"/>
  <c r="BE321" i="4"/>
  <c r="BE327" i="4"/>
  <c r="F92" i="4"/>
  <c r="BE125" i="4"/>
  <c r="BE129" i="4"/>
  <c r="BE160" i="4"/>
  <c r="BE175" i="4"/>
  <c r="BE188" i="4"/>
  <c r="BE193" i="4"/>
  <c r="BE209" i="4"/>
  <c r="BE217" i="4"/>
  <c r="BE220" i="4"/>
  <c r="BE240" i="4"/>
  <c r="BE246" i="4"/>
  <c r="BE253" i="4"/>
  <c r="BE256" i="4"/>
  <c r="BE259" i="4"/>
  <c r="BE265" i="4"/>
  <c r="BE270" i="4"/>
  <c r="BE273" i="4"/>
  <c r="BE281" i="4"/>
  <c r="BE283" i="4"/>
  <c r="BE288" i="4"/>
  <c r="BE291" i="4"/>
  <c r="BE294" i="4"/>
  <c r="BE297" i="4"/>
  <c r="BE303" i="4"/>
  <c r="BE311" i="4"/>
  <c r="BE314" i="4"/>
  <c r="BE317" i="4"/>
  <c r="BE331" i="4"/>
  <c r="BE338" i="4"/>
  <c r="F92" i="3"/>
  <c r="E116" i="3"/>
  <c r="J123" i="3"/>
  <c r="BE129" i="3"/>
  <c r="BE137" i="3"/>
  <c r="BE148" i="3"/>
  <c r="BE156" i="3"/>
  <c r="BE160" i="3"/>
  <c r="BE166" i="3"/>
  <c r="BE172" i="3"/>
  <c r="BE178" i="3"/>
  <c r="BE181" i="3"/>
  <c r="BE187" i="3"/>
  <c r="BE192" i="3"/>
  <c r="BE199" i="3"/>
  <c r="BE210" i="3"/>
  <c r="BE214" i="3"/>
  <c r="BE224" i="3"/>
  <c r="BE231" i="3"/>
  <c r="BE240" i="3"/>
  <c r="BE266" i="3"/>
  <c r="BE269" i="3"/>
  <c r="BE272" i="3"/>
  <c r="BE275" i="3"/>
  <c r="BE285" i="3"/>
  <c r="BE288" i="3"/>
  <c r="BE296" i="3"/>
  <c r="BE300" i="3"/>
  <c r="BE303" i="3"/>
  <c r="BE309" i="3"/>
  <c r="BE312" i="3"/>
  <c r="BE318" i="3"/>
  <c r="BE337" i="3"/>
  <c r="BE344" i="3"/>
  <c r="BE351" i="3"/>
  <c r="BE355" i="3"/>
  <c r="BE359" i="3"/>
  <c r="BE362" i="3"/>
  <c r="BE371" i="3"/>
  <c r="BE377" i="3"/>
  <c r="BE381" i="3"/>
  <c r="BE393" i="3"/>
  <c r="BE401" i="3"/>
  <c r="BE413" i="3"/>
  <c r="BE418" i="3"/>
  <c r="BE426" i="3"/>
  <c r="BE458" i="3"/>
  <c r="BE462" i="3"/>
  <c r="BE474" i="3"/>
  <c r="BE483" i="3"/>
  <c r="BE486" i="3"/>
  <c r="BE489" i="3"/>
  <c r="BE492" i="3"/>
  <c r="BE495" i="3"/>
  <c r="BE501" i="3"/>
  <c r="BE507" i="3"/>
  <c r="BE513" i="3"/>
  <c r="BE525" i="3"/>
  <c r="BE529" i="3"/>
  <c r="BE537" i="3"/>
  <c r="BE543" i="3"/>
  <c r="BE551" i="3"/>
  <c r="BE557" i="3"/>
  <c r="BE561" i="3"/>
  <c r="BE568" i="3"/>
  <c r="BE574" i="3"/>
  <c r="BE583" i="3"/>
  <c r="BE591" i="3"/>
  <c r="BE594" i="3"/>
  <c r="BE603" i="3"/>
  <c r="BE612" i="3"/>
  <c r="BE626" i="3"/>
  <c r="BE645" i="3"/>
  <c r="BE652" i="3"/>
  <c r="BE668" i="3"/>
  <c r="BE672" i="3"/>
  <c r="BE674" i="3"/>
  <c r="BE678" i="3"/>
  <c r="J89" i="3"/>
  <c r="BE133" i="3"/>
  <c r="BE142" i="3"/>
  <c r="BE151" i="3"/>
  <c r="BE163" i="3"/>
  <c r="BE169" i="3"/>
  <c r="BE175" i="3"/>
  <c r="BE184" i="3"/>
  <c r="BE195" i="3"/>
  <c r="BE202" i="3"/>
  <c r="BE207" i="3"/>
  <c r="BE228" i="3"/>
  <c r="BE234" i="3"/>
  <c r="BE248" i="3"/>
  <c r="BE259" i="3"/>
  <c r="BE278" i="3"/>
  <c r="BE281" i="3"/>
  <c r="BE293" i="3"/>
  <c r="BE306" i="3"/>
  <c r="BE315" i="3"/>
  <c r="BE321" i="3"/>
  <c r="BE324" i="3"/>
  <c r="BE329" i="3"/>
  <c r="BE340" i="3"/>
  <c r="BE348" i="3"/>
  <c r="BE367" i="3"/>
  <c r="BE385" i="3"/>
  <c r="BE390" i="3"/>
  <c r="BE397" i="3"/>
  <c r="BE407" i="3"/>
  <c r="BE432" i="3"/>
  <c r="BE439" i="3"/>
  <c r="BE442" i="3"/>
  <c r="BE449" i="3"/>
  <c r="BE453" i="3"/>
  <c r="BE467" i="3"/>
  <c r="BE471" i="3"/>
  <c r="BE477" i="3"/>
  <c r="BE480" i="3"/>
  <c r="BE498" i="3"/>
  <c r="BE504" i="3"/>
  <c r="BE510" i="3"/>
  <c r="BE516" i="3"/>
  <c r="BE519" i="3"/>
  <c r="BE522" i="3"/>
  <c r="BE532" i="3"/>
  <c r="BE540" i="3"/>
  <c r="BE548" i="3"/>
  <c r="BE554" i="3"/>
  <c r="BE565" i="3"/>
  <c r="BE571" i="3"/>
  <c r="BE577" i="3"/>
  <c r="BE586" i="3"/>
  <c r="BE599" i="3"/>
  <c r="BE619" i="3"/>
  <c r="BE633" i="3"/>
  <c r="BE661" i="3"/>
  <c r="J92" i="2"/>
  <c r="BE127" i="2"/>
  <c r="BE193" i="2"/>
  <c r="E85" i="2"/>
  <c r="J89" i="2"/>
  <c r="F92" i="2"/>
  <c r="BE131" i="2"/>
  <c r="BE136" i="2"/>
  <c r="BE140" i="2"/>
  <c r="BE145" i="2"/>
  <c r="BE149" i="2"/>
  <c r="BE153" i="2"/>
  <c r="BE159" i="2"/>
  <c r="BE164" i="2"/>
  <c r="BE168" i="2"/>
  <c r="BE173" i="2"/>
  <c r="BE179" i="2"/>
  <c r="BE183" i="2"/>
  <c r="J34" i="2"/>
  <c r="AW95" i="1" s="1"/>
  <c r="F36" i="2"/>
  <c r="BC95" i="1" s="1"/>
  <c r="J34" i="3"/>
  <c r="AW96" i="1" s="1"/>
  <c r="F36" i="3"/>
  <c r="BC96" i="1" s="1"/>
  <c r="J34" i="4"/>
  <c r="AW97" i="1" s="1"/>
  <c r="F36" i="4"/>
  <c r="BC97" i="1" s="1"/>
  <c r="F34" i="5"/>
  <c r="BA98" i="1" s="1"/>
  <c r="F37" i="5"/>
  <c r="BD98" i="1" s="1"/>
  <c r="F34" i="6"/>
  <c r="BA99" i="1" s="1"/>
  <c r="F36" i="6"/>
  <c r="BC99" i="1"/>
  <c r="J34" i="7"/>
  <c r="AW100" i="1" s="1"/>
  <c r="F36" i="7"/>
  <c r="BC100" i="1" s="1"/>
  <c r="F37" i="2"/>
  <c r="BD95" i="1" s="1"/>
  <c r="F34" i="2"/>
  <c r="BA95" i="1" s="1"/>
  <c r="F35" i="2"/>
  <c r="BB95" i="1" s="1"/>
  <c r="F34" i="3"/>
  <c r="BA96" i="1" s="1"/>
  <c r="F35" i="3"/>
  <c r="BB96" i="1" s="1"/>
  <c r="F37" i="3"/>
  <c r="BD96" i="1" s="1"/>
  <c r="F35" i="4"/>
  <c r="BB97" i="1" s="1"/>
  <c r="F34" i="4"/>
  <c r="BA97" i="1" s="1"/>
  <c r="F37" i="4"/>
  <c r="BD97" i="1"/>
  <c r="F35" i="5"/>
  <c r="BB98" i="1"/>
  <c r="J34" i="5"/>
  <c r="AW98" i="1" s="1"/>
  <c r="F36" i="5"/>
  <c r="BC98" i="1" s="1"/>
  <c r="J34" i="6"/>
  <c r="AW99" i="1" s="1"/>
  <c r="F37" i="6"/>
  <c r="BD99" i="1" s="1"/>
  <c r="F35" i="6"/>
  <c r="BB99" i="1" s="1"/>
  <c r="F34" i="7"/>
  <c r="BA100" i="1" s="1"/>
  <c r="F37" i="7"/>
  <c r="BD100" i="1" s="1"/>
  <c r="F35" i="7"/>
  <c r="BB100" i="1" s="1"/>
  <c r="T122" i="6" l="1"/>
  <c r="T121" i="6" s="1"/>
  <c r="P140" i="7"/>
  <c r="P123" i="7"/>
  <c r="AU100" i="1"/>
  <c r="T125" i="5"/>
  <c r="T124" i="5" s="1"/>
  <c r="P127" i="3"/>
  <c r="P126" i="3"/>
  <c r="AU96" i="1" s="1"/>
  <c r="R125" i="2"/>
  <c r="R123" i="2"/>
  <c r="R140" i="7"/>
  <c r="R123" i="7"/>
  <c r="R122" i="6"/>
  <c r="R121" i="6"/>
  <c r="P122" i="6"/>
  <c r="P121" i="6" s="1"/>
  <c r="AU99" i="1" s="1"/>
  <c r="R125" i="5"/>
  <c r="R124" i="5" s="1"/>
  <c r="P125" i="5"/>
  <c r="P124" i="5"/>
  <c r="AU98" i="1"/>
  <c r="T123" i="4"/>
  <c r="T122" i="4" s="1"/>
  <c r="R127" i="3"/>
  <c r="R126" i="3" s="1"/>
  <c r="T140" i="7"/>
  <c r="T123" i="7"/>
  <c r="T127" i="3"/>
  <c r="T126" i="3" s="1"/>
  <c r="P125" i="2"/>
  <c r="P123" i="2"/>
  <c r="AU95" i="1"/>
  <c r="BK140" i="7"/>
  <c r="J140" i="7"/>
  <c r="J99" i="7"/>
  <c r="BK127" i="3"/>
  <c r="J127" i="3" s="1"/>
  <c r="J97" i="3" s="1"/>
  <c r="T125" i="2"/>
  <c r="T123" i="2"/>
  <c r="BK125" i="2"/>
  <c r="J125" i="2" s="1"/>
  <c r="J98" i="2" s="1"/>
  <c r="BK125" i="5"/>
  <c r="J125" i="5" s="1"/>
  <c r="J97" i="5" s="1"/>
  <c r="BK122" i="6"/>
  <c r="J122" i="6" s="1"/>
  <c r="J97" i="6" s="1"/>
  <c r="J125" i="7"/>
  <c r="J98" i="7" s="1"/>
  <c r="J141" i="7"/>
  <c r="J100" i="7"/>
  <c r="BK123" i="4"/>
  <c r="J123" i="4" s="1"/>
  <c r="J97" i="4" s="1"/>
  <c r="BK123" i="7"/>
  <c r="J123" i="7"/>
  <c r="J96" i="7" s="1"/>
  <c r="F33" i="2"/>
  <c r="AZ95" i="1" s="1"/>
  <c r="F33" i="3"/>
  <c r="AZ96" i="1" s="1"/>
  <c r="F33" i="4"/>
  <c r="AZ97" i="1" s="1"/>
  <c r="J33" i="5"/>
  <c r="AV98" i="1" s="1"/>
  <c r="AT98" i="1" s="1"/>
  <c r="J33" i="6"/>
  <c r="AV99" i="1" s="1"/>
  <c r="AT99" i="1" s="1"/>
  <c r="J33" i="7"/>
  <c r="AV100" i="1" s="1"/>
  <c r="AT100" i="1" s="1"/>
  <c r="BD94" i="1"/>
  <c r="W33" i="1" s="1"/>
  <c r="J33" i="2"/>
  <c r="AV95" i="1" s="1"/>
  <c r="AT95" i="1" s="1"/>
  <c r="J33" i="3"/>
  <c r="AV96" i="1" s="1"/>
  <c r="AT96" i="1" s="1"/>
  <c r="J33" i="4"/>
  <c r="AV97" i="1" s="1"/>
  <c r="AT97" i="1" s="1"/>
  <c r="F33" i="5"/>
  <c r="AZ98" i="1" s="1"/>
  <c r="F33" i="6"/>
  <c r="AZ99" i="1" s="1"/>
  <c r="BC94" i="1"/>
  <c r="W32" i="1" s="1"/>
  <c r="BA94" i="1"/>
  <c r="W30" i="1" s="1"/>
  <c r="BB94" i="1"/>
  <c r="W31" i="1" s="1"/>
  <c r="F33" i="7"/>
  <c r="AZ100" i="1" s="1"/>
  <c r="BK123" i="2" l="1"/>
  <c r="J123" i="2"/>
  <c r="J96" i="2"/>
  <c r="BK126" i="3"/>
  <c r="J126" i="3"/>
  <c r="J96" i="3"/>
  <c r="BK121" i="6"/>
  <c r="J121" i="6"/>
  <c r="J30" i="6" s="1"/>
  <c r="AG99" i="1" s="1"/>
  <c r="BK122" i="4"/>
  <c r="J122" i="4"/>
  <c r="J96" i="4"/>
  <c r="BK124" i="5"/>
  <c r="J124" i="5" s="1"/>
  <c r="J30" i="5" s="1"/>
  <c r="AG98" i="1" s="1"/>
  <c r="AU94" i="1"/>
  <c r="AW94" i="1"/>
  <c r="AK30" i="1" s="1"/>
  <c r="AX94" i="1"/>
  <c r="J30" i="7"/>
  <c r="AG100" i="1"/>
  <c r="AZ94" i="1"/>
  <c r="W29" i="1" s="1"/>
  <c r="AY94" i="1"/>
  <c r="J39" i="7" l="1"/>
  <c r="J39" i="6"/>
  <c r="J39" i="5"/>
  <c r="J96" i="5"/>
  <c r="J96" i="6"/>
  <c r="AN98" i="1"/>
  <c r="AN99" i="1"/>
  <c r="AN100" i="1"/>
  <c r="J30" i="2"/>
  <c r="AG95" i="1"/>
  <c r="J30" i="3"/>
  <c r="AG96" i="1" s="1"/>
  <c r="AN96" i="1" s="1"/>
  <c r="AV94" i="1"/>
  <c r="AK29" i="1"/>
  <c r="J30" i="4"/>
  <c r="AG97" i="1" s="1"/>
  <c r="J39" i="3" l="1"/>
  <c r="J39" i="4"/>
  <c r="J39" i="2"/>
  <c r="AN95" i="1"/>
  <c r="AN97" i="1"/>
  <c r="AT94" i="1"/>
  <c r="AG94" i="1"/>
  <c r="AK26" i="1" s="1"/>
  <c r="AK35" i="1" l="1"/>
  <c r="AN94" i="1"/>
</calcChain>
</file>

<file path=xl/sharedStrings.xml><?xml version="1.0" encoding="utf-8"?>
<sst xmlns="http://schemas.openxmlformats.org/spreadsheetml/2006/main" count="13292" uniqueCount="1842">
  <si>
    <t>Export Komplet</t>
  </si>
  <si>
    <t/>
  </si>
  <si>
    <t>2.0</t>
  </si>
  <si>
    <t>ZAMOK</t>
  </si>
  <si>
    <t>False</t>
  </si>
  <si>
    <t>{a0806cf8-2de0-42ee-adc5-4008ac8fe569}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</si>
  <si>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</si>
  <si>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</si>
  <si>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</si>
  <si>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</si>
  <si>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</si>
  <si>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</si>
  <si>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</si>
  <si>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</si>
  <si>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1092a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</si>
  <si>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</si>
  <si>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</si>
  <si>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Stavební úpravy MK v ulici Daskabát v Třeboni</t>
  </si>
  <si>
    <t>KSO:</t>
  </si>
  <si>
    <t>CC-CZ:</t>
  </si>
  <si>
    <t>Místo:</t>
  </si>
  <si>
    <t>Třeboň</t>
  </si>
  <si>
    <t>Datum:</t>
  </si>
  <si>
    <t>15. 2. 2023</t>
  </si>
  <si>
    <t>Zadavatel:</t>
  </si>
  <si>
    <t>IČ:</t>
  </si>
  <si>
    <t>Město Třeboň</t>
  </si>
  <si>
    <t>DIČ:</t>
  </si>
  <si>
    <t>Uchazeč:</t>
  </si>
  <si>
    <t>Vyplň údaj</t>
  </si>
  <si>
    <t>Projektant:</t>
  </si>
  <si>
    <t>63906601</t>
  </si>
  <si>
    <t>WAY project s.r.o.</t>
  </si>
  <si>
    <t>True</t>
  </si>
  <si>
    <t>Zpracovatel:</t>
  </si>
  <si>
    <t xml:space="preserve"> 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</si>
  <si>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</si>
  <si>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</si>
  <si>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</si>
  <si>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</si>
  <si>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</si>
  <si>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</si>
  <si>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</si>
  <si>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</si>
  <si>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</si>
  <si>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</si>
  <si>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</si>
  <si>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</si>
  <si>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</si>
  <si>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</si>
  <si>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</si>
  <si>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</si>
  <si>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</si>
  <si>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</si>
  <si>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</si>
  <si>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</si>
  <si>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</si>
  <si>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</si>
  <si>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</si>
  <si>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</si>
  <si>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</si>
  <si>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</si>
  <si>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</si>
  <si>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</si>
  <si>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</si>
  <si>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</si>
  <si>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</si>
  <si>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</si>
  <si>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</si>
  <si>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</si>
  <si>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</si>
  <si>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</si>
  <si>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</si>
  <si>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</si>
  <si>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</si>
  <si>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</si>
  <si>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</si>
  <si>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</si>
  <si>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</si>
  <si>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</si>
  <si>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</si>
  <si>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</si>
  <si>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02</t>
  </si>
  <si>
    <t>Ostatní a vedlejší náklady</t>
  </si>
  <si>
    <t>STA</t>
  </si>
  <si>
    <t>1</t>
  </si>
  <si>
    <t>{8a613d1d-fe77-4d12-b8fa-8baca3b44c27}</t>
  </si>
  <si>
    <t>2</t>
  </si>
  <si>
    <t>101</t>
  </si>
  <si>
    <t>Komunikace</t>
  </si>
  <si>
    <t>{827183c2-c603-4773-a046-7a32b991f55b}</t>
  </si>
  <si>
    <t>822 27 72</t>
  </si>
  <si>
    <t>301</t>
  </si>
  <si>
    <t>Vodovod</t>
  </si>
  <si>
    <t>{54b89960-6298-4a6e-ab06-5f8886c3f057}</t>
  </si>
  <si>
    <t>827 11 12</t>
  </si>
  <si>
    <t>302</t>
  </si>
  <si>
    <t>Kanalizace</t>
  </si>
  <si>
    <t>{dc2cec46-6294-4ed8-86d5-76891cb3dd7e}</t>
  </si>
  <si>
    <t>303</t>
  </si>
  <si>
    <t>Vodovodní a kanalizační přípojky</t>
  </si>
  <si>
    <t>{a2a7ae61-d923-48e8-a2ff-bfbb50bc9cda}</t>
  </si>
  <si>
    <t>401</t>
  </si>
  <si>
    <t>Veřejné osvětlení</t>
  </si>
  <si>
    <t>{a741a074-a953-428a-82aa-c3100de4430d}</t>
  </si>
  <si>
    <t>KRYCÍ LIST SOUPISU PRACÍ</t>
  </si>
  <si>
    <t>Objekt:</t>
  </si>
  <si>
    <t>02 - Ostatní a vedlejší náklady</t>
  </si>
  <si>
    <t>REKAPITULACE ČLENĚNÍ SOUPISU PRACÍ</t>
  </si>
  <si>
    <t>Kód dílu - Popis</t>
  </si>
  <si>
    <t>Cena celkem [CZK]</t>
  </si>
  <si>
    <t>Náklady ze soupisu prací</t>
  </si>
  <si>
    <t>-1</t>
  </si>
  <si>
    <t>OST - Ostatní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</si>
  <si>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</si>
  <si>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</si>
  <si>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</si>
  <si>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</si>
  <si>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VRN5 - Finanční náklady</t>
  </si>
  <si>
    <t xml:space="preserve">    VRN9 - Ostatní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</si>
  <si>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</si>
  <si>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</si>
  <si>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</si>
  <si>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</si>
  <si>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</si>
  <si>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</si>
  <si>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</si>
  <si>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</si>
  <si>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</si>
  <si>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</si>
  <si>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</si>
  <si>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</si>
  <si>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</si>
  <si>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OST</t>
  </si>
  <si>
    <t>Ostatní</t>
  </si>
  <si>
    <t>4</t>
  </si>
  <si>
    <t>ROZPOCET</t>
  </si>
  <si>
    <t>VRN</t>
  </si>
  <si>
    <t>Vedlejší rozpočtové náklady</t>
  </si>
  <si>
    <t>5</t>
  </si>
  <si>
    <t>VRN1</t>
  </si>
  <si>
    <t>Průzkumné, geodetické a projektové práce</t>
  </si>
  <si>
    <t>K</t>
  </si>
  <si>
    <t>011103000</t>
  </si>
  <si>
    <t>Geologický průzkum bez rozlišení</t>
  </si>
  <si>
    <t>kpl</t>
  </si>
  <si>
    <t>CS ÚRS 2023 01</t>
  </si>
  <si>
    <t>1024</t>
  </si>
  <si>
    <t>1453692752</t>
  </si>
  <si>
    <t>PP</t>
  </si>
  <si>
    <t>VV</t>
  </si>
  <si>
    <t>prohlídka a posouzení podloží pozemních komunkací geotechnikem včetně návrhu opatření</t>
  </si>
  <si>
    <t>"pro stavbu jako celek" 1</t>
  </si>
  <si>
    <t>012203000</t>
  </si>
  <si>
    <t>Geodetické práce při provádění stavby</t>
  </si>
  <si>
    <t>783900981</t>
  </si>
  <si>
    <t>podrobné vytýčení podle vytyčovacích protokolů</t>
  </si>
  <si>
    <t>podrobné vytýčení výšek povrchu podle příčných řezů</t>
  </si>
  <si>
    <t>3</t>
  </si>
  <si>
    <t>012303000</t>
  </si>
  <si>
    <t>Geodetické práce po výstavbě</t>
  </si>
  <si>
    <t>1945371473</t>
  </si>
  <si>
    <t>Zaměření skutečného provedení stavby</t>
  </si>
  <si>
    <t>013254000</t>
  </si>
  <si>
    <t>Dokumentace skutečného provedení stavby</t>
  </si>
  <si>
    <t>1847896869</t>
  </si>
  <si>
    <t>vypracování  dokumentace skutečného provedení</t>
  </si>
  <si>
    <t>"pro stavbu jako celek, PD ve 4 vyhotoveních" 1</t>
  </si>
  <si>
    <t>VRN3</t>
  </si>
  <si>
    <t>Zařízení staveniště</t>
  </si>
  <si>
    <t>032403000</t>
  </si>
  <si>
    <t>Provizorní komunikace</t>
  </si>
  <si>
    <t>1907019671</t>
  </si>
  <si>
    <t>koridory pro pěší a cyklisty por zajištění požadavků BOZP</t>
  </si>
  <si>
    <t>"bere se pro stavbu jako celek" 1</t>
  </si>
  <si>
    <t>6</t>
  </si>
  <si>
    <t>034203000</t>
  </si>
  <si>
    <t>Opatření na ochranu pozemků sousedních se staveništěm</t>
  </si>
  <si>
    <t>CS ÚRS 2020 01</t>
  </si>
  <si>
    <t>944041795</t>
  </si>
  <si>
    <t>Náklady na zajištění manipulace s nádobami na odpady v úsecích ulic nepřístupných svozovému vozidlu.</t>
  </si>
  <si>
    <t>7</t>
  </si>
  <si>
    <t>034303000</t>
  </si>
  <si>
    <t>Dopravní značení na staveništi</t>
  </si>
  <si>
    <t>kp</t>
  </si>
  <si>
    <t>608775638</t>
  </si>
  <si>
    <t>dopravně inženýrské opatření</t>
  </si>
  <si>
    <t>označení omezení provozu, vč. přeznačování v průběhu stavby</t>
  </si>
  <si>
    <t>VRN4</t>
  </si>
  <si>
    <t>Inženýrská činnost</t>
  </si>
  <si>
    <t>8</t>
  </si>
  <si>
    <t>043103000w1</t>
  </si>
  <si>
    <t>Zkoušky bez rozlišení -Zkoušky materiálů nezávislou zkušebnou</t>
  </si>
  <si>
    <t>-508693731</t>
  </si>
  <si>
    <t>zajištění všech zkoušek materiálů  dle požadavků TKP a ZTKP</t>
  </si>
  <si>
    <t>"bere se pro stavbu jako celek" 15000</t>
  </si>
  <si>
    <t>Čerpat po odsouhlasení TDI.</t>
  </si>
  <si>
    <t>9</t>
  </si>
  <si>
    <t>043194000w</t>
  </si>
  <si>
    <t>Ostatní zkoušky - Zkoušky konstrukcí a prací zkušebnou zhotovitele</t>
  </si>
  <si>
    <t>-1158889668</t>
  </si>
  <si>
    <t>zajištění všech zkoušek konstrukcí a prací dle požadavků TKP a ZTKP</t>
  </si>
  <si>
    <t>"Pro stavbu jako celek" 1</t>
  </si>
  <si>
    <t>10</t>
  </si>
  <si>
    <t>043194000w1</t>
  </si>
  <si>
    <t>Ostatní zkoušky - Zkoušky konstrukcí a prací nezávislou zkušebnou</t>
  </si>
  <si>
    <t>1686548342</t>
  </si>
  <si>
    <t>"bere se pro celou stavbu jako celek" 15000</t>
  </si>
  <si>
    <t>11</t>
  </si>
  <si>
    <t>10000</t>
  </si>
  <si>
    <t>Zkoušky bez rozlišení -Zkoušky materiálů zkušebnou zhotovitele</t>
  </si>
  <si>
    <t>-1971255087</t>
  </si>
  <si>
    <t>"Zkoušky materiálů zhotovitelem, pro stavbu jako celek" 1</t>
  </si>
  <si>
    <t>včetně zkoušek vzorkování dle vyhl. č. 130/2019 Sb.</t>
  </si>
  <si>
    <t>VRN5</t>
  </si>
  <si>
    <t>Finanční náklady</t>
  </si>
  <si>
    <t>12</t>
  </si>
  <si>
    <t>053002000</t>
  </si>
  <si>
    <t>Poplatky</t>
  </si>
  <si>
    <t>-433381608</t>
  </si>
  <si>
    <t>"za vytýčení inženýrský sítí pro stavbu jako celek" 1</t>
  </si>
  <si>
    <t>VRN9</t>
  </si>
  <si>
    <t>Ostatní náklady</t>
  </si>
  <si>
    <t>13</t>
  </si>
  <si>
    <t>091003000</t>
  </si>
  <si>
    <t>Ostatní náklady bez rozlišení</t>
  </si>
  <si>
    <t>kus</t>
  </si>
  <si>
    <t>-797051652</t>
  </si>
  <si>
    <t>ostatní náklady dle požadavků objednatele:</t>
  </si>
  <si>
    <t>Náklady na koordinaci se stavbou jiného investora - kabelové vedení VN, NN.</t>
  </si>
  <si>
    <t xml:space="preserve">zvýšené náklady z důvodu provádění stavby po úsecích, </t>
  </si>
  <si>
    <t>aby byl vždy zajištěn příjezd do slepých ulic Dana Bartoše a Kubičkova pro vozidla IZS a dopravní obsluhy.</t>
  </si>
  <si>
    <t>Organizaci výstavby po úsecích navrhne zhotovitel, jednotlivé úseky budou uváděny do provozu včetně krytu vozovky.</t>
  </si>
  <si>
    <t>Zvýšené náklady na zajištění dopravní obslužnosti území - místa styku jednotlivých úseků v křižovatkách s ul. Dana Bartoše a Kubičkova.</t>
  </si>
  <si>
    <t xml:space="preserve">Náklady na zpracování harmonogramu provádění stavby po úsecích - nazvat a určit postup etap. </t>
  </si>
  <si>
    <t>14</t>
  </si>
  <si>
    <t>091003000w</t>
  </si>
  <si>
    <t>Ostatní náklady - další opatření na BOZP při práci na staveništi</t>
  </si>
  <si>
    <t>-364273459</t>
  </si>
  <si>
    <t>101 - Komunikace</t>
  </si>
  <si>
    <t>HSV - Práce a dodávky HSV</t>
  </si>
  <si>
    <t xml:space="preserve">    1 - Zemní práce</t>
  </si>
  <si>
    <t xml:space="preserve">    2 - Zakládání</t>
  </si>
  <si>
    <t xml:space="preserve">    4 - Vodorovné konstrukce</t>
  </si>
  <si>
    <t xml:space="preserve">    5 - Komunikace pozemní</t>
  </si>
  <si>
    <t xml:space="preserve">    6 - Úpravy povrchů, podlahy a osazování výplní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</si>
  <si>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</si>
  <si>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</si>
  <si>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</si>
  <si>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</si>
  <si>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HSV</t>
  </si>
  <si>
    <t>Práce a dodávky HSV</t>
  </si>
  <si>
    <t>Zemní práce</t>
  </si>
  <si>
    <t>112251103</t>
  </si>
  <si>
    <t>Odstranění pařezů průměru přes 500 do 700 mm</t>
  </si>
  <si>
    <t>-567944465</t>
  </si>
  <si>
    <t>Odstranění pařezů strojně s jejich vykopáním nebo vytrháním průměru přes 500 do 700 mm</t>
  </si>
  <si>
    <t>"dle výk.výměr" 1</t>
  </si>
  <si>
    <t>vč.dopravy a skládkovného</t>
  </si>
  <si>
    <t>112251102</t>
  </si>
  <si>
    <t>Odstranění pařezů průměru přes 300 do 500 mm</t>
  </si>
  <si>
    <t>-745114169</t>
  </si>
  <si>
    <t>Odstranění pařezů strojně s jejich vykopáním nebo vytrháním průměru přes 300 do 500 mm</t>
  </si>
  <si>
    <t>"prům. 0,3m,dle výk.výměr" 2</t>
  </si>
  <si>
    <t>113106123</t>
  </si>
  <si>
    <t>Rozebrání dlažeb ze zámkových dlaždic komunikací pro pěší ručně</t>
  </si>
  <si>
    <t>m2</t>
  </si>
  <si>
    <t>-552862434</t>
  </si>
  <si>
    <t>Rozebrání dlažeb komunikací pro pěší s přemístěním hmot na skládku na vzdálenost do 3 m nebo s naložením na dopravní prostředek s ložem z kameniva nebo živice a s jakoukoliv výplní spár ručně ze zámkové dlažby</t>
  </si>
  <si>
    <t>"rozebrání kce ze ZD, dle výk. výměr" 393,5</t>
  </si>
  <si>
    <t>70% dlažby použito zpětně</t>
  </si>
  <si>
    <t>včetně nakládání a manipulace v rámci stavby</t>
  </si>
  <si>
    <t>113107222</t>
  </si>
  <si>
    <t>Odstranění podkladu z kameniva drceného tl přes 100 do 200 mm strojně pl přes 200 m2</t>
  </si>
  <si>
    <t>-334057769</t>
  </si>
  <si>
    <t>Odstranění podkladů nebo krytů strojně plochy jednotlivě přes 200 m2 s přemístěním hmot na skládku na vzdálenost do 20 m nebo s naložením na dopravní prostředek z kameniva hrubého drceného, o tl. vrstvy přes 100 do 200 mm</t>
  </si>
  <si>
    <t>"Odstranění  kce vozovky AB, tl.kce 300 mm, prům.tl.podkladu 200 mm,dle výk. výměr" 316</t>
  </si>
  <si>
    <t>"Odstranění  kce vozovky AB, tl.kce 200 mm, prům.tl.podkladu 130 mm,dle výk. výměr" 1076</t>
  </si>
  <si>
    <t>Součet</t>
  </si>
  <si>
    <t>113107321</t>
  </si>
  <si>
    <t>Odstranění podkladu z kameniva drceného tl do 100 mm strojně pl do 50 m2</t>
  </si>
  <si>
    <t>2081147265</t>
  </si>
  <si>
    <t>Odstranění podkladů nebo krytů strojně plochy jednotlivě do 50 m2 s přemístěním hmot na skládku na vzdálenost do 3 m nebo s naložením na dopravní prostředek z kameniva hrubého drceného, o tl. vrstvy do 100 mm</t>
  </si>
  <si>
    <t>"odstranění kce betonové plochy - podklad ŠD tl.100 mm, dle výk. výměr" 1</t>
  </si>
  <si>
    <t>113107221</t>
  </si>
  <si>
    <t>Odstranění podkladu z kameniva drceného tl do 100 mm strojně pl přes 200 m2</t>
  </si>
  <si>
    <t>-1233862030</t>
  </si>
  <si>
    <t>Odstranění podkladů nebo krytů strojně plochy jednotlivě přes 200 m2 s přemístěním hmot na skládku na vzdálenost do 20 m nebo s naložením na dopravní prostředek z kameniva hrubého drceného, o tl. vrstvy do 100 mm</t>
  </si>
  <si>
    <t>"odstranění kce chodníku ZD,dle výk. výměr" 393,5</t>
  </si>
  <si>
    <t>"odstranění nezpevněného povrchu,dle výk. výměr" 305,9</t>
  </si>
  <si>
    <t>113107241</t>
  </si>
  <si>
    <t>Odstranění podkladu živičného tl 50 mm strojně pl přes 200 m2</t>
  </si>
  <si>
    <t>593007546</t>
  </si>
  <si>
    <t>Odstranění podkladů nebo krytů strojně plochy jednotlivě přes 200 m2 s přemístěním hmot na skládku na vzdálenost do 20 m nebo s naložením na dopravní prostředek živičných, o tl. vrstvy do 50 mm</t>
  </si>
  <si>
    <t>"Odstranění  kce vozovky AB po odfrézování, prům.tl.30 mm, dle výk. výměr" 316</t>
  </si>
  <si>
    <t>113107330</t>
  </si>
  <si>
    <t>Odstranění podkladu z betonu prostého tl do 100 mm strojně pl do 50 m2</t>
  </si>
  <si>
    <t>2069322029</t>
  </si>
  <si>
    <t>Odstranění podkladů nebo krytů strojně plochy jednotlivě do 50 m2 s přemístěním hmot na skládku na vzdálenost do 3 m nebo s naložením na dopravní prostředek z betonu prostého, o tl. vrstvy do 100 mm</t>
  </si>
  <si>
    <t>"Odstranění  beton plochy, dle výkazu výměr" 1</t>
  </si>
  <si>
    <t>113154112</t>
  </si>
  <si>
    <t>Frézování živičného krytu tl 40 mm pruh š 0,5 m pl do 500 m2 bez překážek v trase</t>
  </si>
  <si>
    <t>590669120</t>
  </si>
  <si>
    <t>Frézování živičného podkladu nebo krytu s naložením na dopravní prostředek plochy do 500 m2 bez překážek v trase pruhu šířky do 0,5 m, tloušťky vrstvy 40 mm</t>
  </si>
  <si>
    <t>"uvažuje se pro povrch úpravu vozovky podél obrub, dle výk. výměr" 0,7</t>
  </si>
  <si>
    <t>113154122</t>
  </si>
  <si>
    <t>Frézování živičného krytu tl 40 mm pruh š přes 0,5 do 1 m pl do 500 m2 bez překážek v trase</t>
  </si>
  <si>
    <t>1578453243</t>
  </si>
  <si>
    <t>Frézování živičného podkladu nebo krytu s naložením na dopravní prostředek plochy do 500 m2 bez překážek v trase pruhu šířky přes 0,5 m do 1 m, tloušťky vrstvy 40 mm</t>
  </si>
  <si>
    <t>"uvažuje se pro povrch úpravu vozovky plošně, dle výk. výměr" 57,5</t>
  </si>
  <si>
    <t>113154364</t>
  </si>
  <si>
    <t>Frézování živičného krytu tl 100 mm pruh š přes 1 do 2 m pl přes 1000 do 10000 m2 s překážkami v trase</t>
  </si>
  <si>
    <t>1039848882</t>
  </si>
  <si>
    <t>Frézování živičného podkladu nebo krytu s naložením na dopravní prostředek plochy přes 1 000 do 10 000 m2 s překážkami v trase pruhu šířky přes 1 m do 2 m, tloušťky vrstvy 100 mm</t>
  </si>
  <si>
    <t>"Odfrézování AB vrstev vozovky v prům.tl. 70 mm, dle výk. výměr" 316+1076</t>
  </si>
  <si>
    <t>113202111</t>
  </si>
  <si>
    <t>Vytrhání obrub krajníků obrubníků stojatých</t>
  </si>
  <si>
    <t>m</t>
  </si>
  <si>
    <t>1045617037</t>
  </si>
  <si>
    <t>Vytrhání obrub s vybouráním lože, s přemístěním hmot na skládku na vzdálenost do 3 m nebo s naložením na dopravní prostředek z krajníků nebo obrubníků stojatých</t>
  </si>
  <si>
    <t>"Vytrhání betonových obrubníků silničních stojatých dle výk. výměr" 178,8</t>
  </si>
  <si>
    <t>-2091650278</t>
  </si>
  <si>
    <t>"Vytrhání obrubníkového odvodnění dle výk. výměr" 1,5</t>
  </si>
  <si>
    <t>113204111</t>
  </si>
  <si>
    <t>Vytrhání obrub záhonových</t>
  </si>
  <si>
    <t>2013620907</t>
  </si>
  <si>
    <t>Vytrhání obrub s vybouráním lože, s přemístěním hmot na skládku na vzdálenost do 3 m nebo s naložením na dopravní prostředek záhonových</t>
  </si>
  <si>
    <t>"Vytrhání betonových obrubníků záhonových stojatých dle výk. výměr" 272,7</t>
  </si>
  <si>
    <t>121151123</t>
  </si>
  <si>
    <t>Sejmutí ornice plochy přes 500 m2 tl vrstvy do 200 mm strojně</t>
  </si>
  <si>
    <t>-579185262</t>
  </si>
  <si>
    <t>Sejmutí ornice strojně při souvislé ploše přes 500 m2, tl. vrstvy do 200 mm</t>
  </si>
  <si>
    <t>"odhumusování tl.100 mm dle výk. výměr" 1266,5</t>
  </si>
  <si>
    <t>16</t>
  </si>
  <si>
    <t>129001101</t>
  </si>
  <si>
    <t>Příplatek za ztížení odkopávky nebo prokopávky v blízkosti inženýrských sítí</t>
  </si>
  <si>
    <t>m3</t>
  </si>
  <si>
    <t>738686993</t>
  </si>
  <si>
    <t>Příplatek k cenám vykopávek za ztížení vykopávky v blízkosti podzemního vedení nebo výbušnin v horninách jakékoliv třídy</t>
  </si>
  <si>
    <t>"bere se cca 50% odkopávky" 2000,210*0,5</t>
  </si>
  <si>
    <t>17</t>
  </si>
  <si>
    <t>122251106</t>
  </si>
  <si>
    <t>Odkopávky a prokopávky nezapažené v hornině třídy těžitelnosti I skupiny 3 objem do 5000 m3 strojně</t>
  </si>
  <si>
    <t>-328410005</t>
  </si>
  <si>
    <t>Odkopávky a prokopávky nezapažené strojně v hornině třídy těžitelnosti I skupiny 3 přes 1 000 do 5 000 m3</t>
  </si>
  <si>
    <t>"výkop pro nové konstrukce dle výk. výměr" 920,56</t>
  </si>
  <si>
    <t>"výkop pro výměnu zeminy dle výk. výměr" 1079,65</t>
  </si>
  <si>
    <t>18</t>
  </si>
  <si>
    <t>132251103</t>
  </si>
  <si>
    <t>Hloubení rýh nezapažených š do 800 mm v hornině třídy těžitelnosti I skupiny 3 objem do 100 m3 strojně</t>
  </si>
  <si>
    <t>666211055</t>
  </si>
  <si>
    <t>Hloubení nezapažených rýh šířky do 800 mm strojně s urovnáním dna do předepsaného profilu a spádu v hornině třídy těžitelnosti I skupiny 3 přes 50 do 100 m3</t>
  </si>
  <si>
    <t>"pro drenáž š. 0.5, prům. hl. 0.6, délka dle výk. výměr" 0,5*0,6*298,9</t>
  </si>
  <si>
    <t>19</t>
  </si>
  <si>
    <t>132254203</t>
  </si>
  <si>
    <t>Hloubení zapažených rýh š do 2000 mm v hornině třídy těžitelnosti I skupiny 3 objem do 100 m3</t>
  </si>
  <si>
    <t>-1599175315</t>
  </si>
  <si>
    <t>Hloubení zapažených rýh šířky přes 800 do 2 000 mm strojně s urovnáním dna do předepsaného profilu a spádu v hornině třídy těžitelnosti I skupiny 3 přes 50 do 100 m3</t>
  </si>
  <si>
    <t>výkop pro přípojky ul. vpustí  šířka rýhy 0,9 m</t>
  </si>
  <si>
    <t>"hl. prům. 1,6 m pod plání " 35,1*0,9*1,6</t>
  </si>
  <si>
    <t>20</t>
  </si>
  <si>
    <t>133254102</t>
  </si>
  <si>
    <t>Hloubení šachet zapažených v hornině třídy těžitelnosti I skupiny 3 objem do 50 m3</t>
  </si>
  <si>
    <t>-448183291</t>
  </si>
  <si>
    <t>Hloubení zapažených šachet strojně v hornině třídy těžitelnosti I skupiny 3 přes 20 do 50 m3</t>
  </si>
  <si>
    <t>"pro jednoduché ul. vpusti, půdor. 1,2x1,2m, cca hl. 2,00m pod plání " 1,2*1,2*2,0*(4+1)</t>
  </si>
  <si>
    <t>151101101</t>
  </si>
  <si>
    <t>Zřízení příložného pažení a rozepření stěn rýh hl do 2 m</t>
  </si>
  <si>
    <t>-1558145004</t>
  </si>
  <si>
    <t>Zřízení pažení a rozepření stěn rýh pro podzemní vedení příložné pro jakoukoliv mezerovitost, hloubky do 2 m</t>
  </si>
  <si>
    <t>"Pro šachty uličních vpustí pod plání" 1,2*4*2,0*(4+1)</t>
  </si>
  <si>
    <t>"Pro přípojky pod plání" 35,1*1,6*2</t>
  </si>
  <si>
    <t>22</t>
  </si>
  <si>
    <t>151101111</t>
  </si>
  <si>
    <t>Odstranění příložného pažení a rozepření stěn rýh hl do 2 m</t>
  </si>
  <si>
    <t>-240507331</t>
  </si>
  <si>
    <t>Odstranění pažení a rozepření stěn rýh pro podzemní vedení s uložením materiálu na vzdálenost do 3 m od kraje výkopu příložné, hloubky do 2 m</t>
  </si>
  <si>
    <t>"dle zřízení" 160,32</t>
  </si>
  <si>
    <t>23</t>
  </si>
  <si>
    <t>162351104</t>
  </si>
  <si>
    <t>Vodorovné přemístění přes 500 do 1000 m výkopku/sypaniny z horniny třídy těžitelnosti I skupiny 1 až 3</t>
  </si>
  <si>
    <t>1443379047</t>
  </si>
  <si>
    <t>Vodorovné přemístění výkopku nebo sypaniny po suchu na obvyklém dopravním prostředku, bez naložení výkopku, avšak se složením bez rozhrnutí z horniny třídy těžitelnosti I skupiny 1 až 3 na vzdálenost přes 500 do 1 000 m</t>
  </si>
  <si>
    <t>přebytečná ornice na deponii stavebníka do 1 km</t>
  </si>
  <si>
    <t>(1266,5-314,4-57,64)*0,1</t>
  </si>
  <si>
    <t>24</t>
  </si>
  <si>
    <t>162751117</t>
  </si>
  <si>
    <t>Vodorovné přemístění přes 9 000 do 10000 m výkopku/sypaniny z horniny třídy těžitelnosti I skupiny 1 až 3</t>
  </si>
  <si>
    <t>-476592062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</si>
  <si>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</si>
  <si>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 xml:space="preserve">přebytečná zemina z výkopů, </t>
  </si>
  <si>
    <t>uvažován odvoz na recyklační centrum do 17 km</t>
  </si>
  <si>
    <t>"odkopávka" 2000,21</t>
  </si>
  <si>
    <t>"rýhy" 89,67+50,54</t>
  </si>
  <si>
    <t>"šachty" 14,4</t>
  </si>
  <si>
    <t>"odečte se zásyp" -43,503</t>
  </si>
  <si>
    <t>"odečte se dod. násyp" -23,69</t>
  </si>
  <si>
    <t>25</t>
  </si>
  <si>
    <t>162751119</t>
  </si>
  <si>
    <t>Příplatek k vodorovnému přemístění výkopku/sypaniny z horniny třídy těžitelnosti I skupiny 1 až 3 ZKD 1000 m přes 10000 m</t>
  </si>
  <si>
    <t>1330613470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</si>
  <si>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</si>
  <si>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"dle přemístění" 2087,627*(17-10)</t>
  </si>
  <si>
    <t>26</t>
  </si>
  <si>
    <t>171201231</t>
  </si>
  <si>
    <t>Poplatek za uložení zeminy a kamení na recyklační skládce (skládkovné) kód odpadu 17 05 04</t>
  </si>
  <si>
    <t>t</t>
  </si>
  <si>
    <t>1855243398</t>
  </si>
  <si>
    <t>Poplatek za uložení stavebního odpadu na recyklační skládce (skládkovné) zeminy a kamení zatříděného do Katalogu odpadů pod kódem 17 05 04</t>
  </si>
  <si>
    <t>"přebytečná zemina dle přepravy" 2087,627*1,8</t>
  </si>
  <si>
    <t>27</t>
  </si>
  <si>
    <t>171152112</t>
  </si>
  <si>
    <t>Uložení sypaniny z hornin nesoudržných a sypkých do násypů zhutněných mimo aktivní zónu silnic a dálnic</t>
  </si>
  <si>
    <t>-1151528357</t>
  </si>
  <si>
    <t>Uložení sypaniny do zhutněných násypů pro silnice, dálnice a letiště s rozprostřením sypaniny ve vrstvách, s hrubým urovnáním a uzavřením povrchu násypu z hornin nesoudržných sypkých mimo aktivní zónu</t>
  </si>
  <si>
    <t>"pro dodatečný násyp dle výk. výměr" 23,69</t>
  </si>
  <si>
    <t>28</t>
  </si>
  <si>
    <t>171152111</t>
  </si>
  <si>
    <t>Uložení sypaniny z hornin nesoudržných a sypkých do násypů zhutněných v aktivní zóně silnic a dálnic</t>
  </si>
  <si>
    <t>-2142317063</t>
  </si>
  <si>
    <t>Uložení sypaniny do zhutněných násypů pro silnice, dálnice a letiště s rozprostřením sypaniny ve vrstvách, s hrubým urovnáním a uzavřením povrchu násypu z hornin nesoudržných sypkých v aktivní zóně</t>
  </si>
  <si>
    <t xml:space="preserve">"násyp, dle výk.výměr" 3,32 </t>
  </si>
  <si>
    <t xml:space="preserve">"násyp výměny zeminy AZ, tl.300 mm, dle výk.výměr" 27,3 </t>
  </si>
  <si>
    <t xml:space="preserve">"násyp výměny zeminy Az, tl.500 mm, dle výk.výměr" 1052,35 </t>
  </si>
  <si>
    <t>29</t>
  </si>
  <si>
    <t>M</t>
  </si>
  <si>
    <t>583442290</t>
  </si>
  <si>
    <t>štěrkodrť frakce 0/125</t>
  </si>
  <si>
    <t>1535309411</t>
  </si>
  <si>
    <t>Vhodná nenamrzavá zemina do aktivní zóny dle ČSN 736133</t>
  </si>
  <si>
    <t>"materiál pro násyp a výměnu zeminy, dle uložení" 1082,97*2,0</t>
  </si>
  <si>
    <t>"odečte se 50%  odstraněného podkladu z vozovek, které se použijí do výměny" -403,68*0,5</t>
  </si>
  <si>
    <t>"odečte se 50% sh odstraněého podkladu z chodníků, které se použijí do výměny" -118,898*0,5</t>
  </si>
  <si>
    <t>vykazovat dle skutečnosti</t>
  </si>
  <si>
    <t>30</t>
  </si>
  <si>
    <t>174101101</t>
  </si>
  <si>
    <t>Zásyp jam, šachet rýh nebo kolem objektů sypaninou se zhutněním</t>
  </si>
  <si>
    <t>100568210</t>
  </si>
  <si>
    <t>Zásyp sypaninou z jakékoliv horniny strojně s uložením výkopku ve vrstvách se zhutněním jam, šachet, rýh nebo kolem objektů v těchto vykopávkách</t>
  </si>
  <si>
    <t>"výkop rýh do 2 m" 50,544</t>
  </si>
  <si>
    <t>"výkop šachet" 14,4</t>
  </si>
  <si>
    <t>"zásyp po bouraných vpustí do hl. cca 1,2 pod plání" (0,3*0,3)*3,14*1,2*1</t>
  </si>
  <si>
    <t>"odečte se obsyp vč. potrubí" -15,795</t>
  </si>
  <si>
    <t xml:space="preserve">odečte se zemina vytlačená tělesy ul. vpustí </t>
  </si>
  <si>
    <t>-0,3*0,3*3,14*2,0*(4+1)</t>
  </si>
  <si>
    <t>odečte se lože pro potrubí</t>
  </si>
  <si>
    <t>-0,9*35,1*0,1</t>
  </si>
  <si>
    <t>31</t>
  </si>
  <si>
    <t>175111101</t>
  </si>
  <si>
    <t>Obsypání potrubí ručně sypaninou bez prohození, uloženou do 3 m</t>
  </si>
  <si>
    <t>-472783130</t>
  </si>
  <si>
    <t>Obsypání potrubí ručně sypaninou z vhodných hornin třídy těžitelnosti I a II, skupiny 1 až 4 nebo materiálem připraveným podél výkopu ve vzdálenosti do 3 m od jeho kraje pro jakoukoliv hloubku výkopu a míru zhutnění bez prohození sypaniny</t>
  </si>
  <si>
    <t>přípojky De 200 do výšky 0,3 m nad povrch potrubí</t>
  </si>
  <si>
    <t>(0,20+0,3)*0,9*35,1</t>
  </si>
  <si>
    <t>odečte se zemina vytlačená potrubím De 200</t>
  </si>
  <si>
    <t>-(0,1*0,1)*3,14*35,1</t>
  </si>
  <si>
    <t>32</t>
  </si>
  <si>
    <t>583313450</t>
  </si>
  <si>
    <t>kamenivo těžené drobné frakce 0/4</t>
  </si>
  <si>
    <t>73887226</t>
  </si>
  <si>
    <t>"pro obsyp, cca 2,0 t/m3" 14,693*2,0</t>
  </si>
  <si>
    <t>33</t>
  </si>
  <si>
    <t>181351103</t>
  </si>
  <si>
    <t>Rozprostření ornice tl vrstvy do 200 mm pl přes 100 do 500 m2 v rovině nebo ve svahu do 1:5 strojně</t>
  </si>
  <si>
    <t>590308626</t>
  </si>
  <si>
    <t>Rozprostření a urovnání ornice v rovině nebo ve svahu sklonu do 1:5 strojně při souvislé ploše přes 100 do 500 m2, tl. vrstvy do 200 mm</t>
  </si>
  <si>
    <t>"ohumusování v rovině tl.100 mm dle výk. výměr" 314,4</t>
  </si>
  <si>
    <t>34</t>
  </si>
  <si>
    <t>182351023</t>
  </si>
  <si>
    <t>Rozprostření ornice pl do 100 m2 ve svahu přes 1:5 tl vrstvy do 200 mm strojně</t>
  </si>
  <si>
    <t>748827950</t>
  </si>
  <si>
    <t>Rozprostření a urovnání ornice ve svahu sklonu přes 1:5 strojně při souvislé ploše do 100 m2, tl. vrstvy do 200 mm</t>
  </si>
  <si>
    <t>"ohumusování ve svahu dle výk.výměr" 57,64</t>
  </si>
  <si>
    <t>35</t>
  </si>
  <si>
    <t>181411131</t>
  </si>
  <si>
    <t>Založení parkového trávníku výsevem pl do 1000 m2 v rovině a ve svahu do 1:5</t>
  </si>
  <si>
    <t>998714460</t>
  </si>
  <si>
    <t>Založení trávníku na půdě předem připravené plochy do 1000 m2 výsevem včetně utažení parkového v rovině nebo na svahu do 1:5</t>
  </si>
  <si>
    <t>"dle ohumusování v rovině dle výk. výměr" 314,4</t>
  </si>
  <si>
    <t>36</t>
  </si>
  <si>
    <t>181411132</t>
  </si>
  <si>
    <t>Založení parkového trávníku výsevem pl do 1000 m2 ve svahu přes 1:5 do 1:2</t>
  </si>
  <si>
    <t>717945694</t>
  </si>
  <si>
    <t>Založení trávníku na půdě předem připravené plochy do 1000 m2 výsevem včetně utažení parkového na svahu přes 1:5 do 1:2</t>
  </si>
  <si>
    <t>"dle rozprostření ornice ve svahu, dle výk.výměr" 57,64</t>
  </si>
  <si>
    <t>37</t>
  </si>
  <si>
    <t>00572410</t>
  </si>
  <si>
    <t>osivo směs travní parková</t>
  </si>
  <si>
    <t>kg</t>
  </si>
  <si>
    <t>-1124438157</t>
  </si>
  <si>
    <t>dle ohumusování dle výk. výměr, cca 0.03 kg/m2</t>
  </si>
  <si>
    <t>(314,4+57,64)*0,03</t>
  </si>
  <si>
    <t>38</t>
  </si>
  <si>
    <t>181951111</t>
  </si>
  <si>
    <t>Úprava pláně v hornině třídy těžitelnosti I skupiny 1 až 3 bez zhutnění strojně</t>
  </si>
  <si>
    <t>2100996507</t>
  </si>
  <si>
    <t>Úprava pláně vyrovnáním výškových rozdílů strojně v hornině třídy těžitelnosti I, skupiny 1 až 3 bez zhutnění</t>
  </si>
  <si>
    <t>"uvažuje se pro plochy ohumusování v rovině dle výk. výměr" 314,4</t>
  </si>
  <si>
    <t>39</t>
  </si>
  <si>
    <t>181951112</t>
  </si>
  <si>
    <t>Úprava pláně v hornině třídy těžitelnosti I skupiny 1 až 3 se zhutněním strojně</t>
  </si>
  <si>
    <t>-746915973</t>
  </si>
  <si>
    <t>Úprava pláně vyrovnáním výškových rozdílů strojně v hornině třídy těžitelnosti I, skupiny 1 až 3 se zhutněním</t>
  </si>
  <si>
    <t>"plocha  pláně, dle výk. výměr" 2989,45</t>
  </si>
  <si>
    <t>"plocha parapláně, dle výk. výměr" 2007,11</t>
  </si>
  <si>
    <t>40</t>
  </si>
  <si>
    <t>182201101</t>
  </si>
  <si>
    <t>Svahování násypů strojně</t>
  </si>
  <si>
    <t>2045438755</t>
  </si>
  <si>
    <t>Svahování trvalých svahů do projektovaných profilů strojně s potřebným přemístěním výkopku při svahování násypů v jakékoliv hornině</t>
  </si>
  <si>
    <t>"dle ohumusování ve svahu, dle výk.výměr" 57,64</t>
  </si>
  <si>
    <t>41</t>
  </si>
  <si>
    <t>183101221</t>
  </si>
  <si>
    <t>Jamky pro výsadbu s výměnou 50 % půdy zeminy skupiny 1 až 4 obj přes 0,4 do 1 m3 v rovině a svahu do 1:5</t>
  </si>
  <si>
    <t>-706195420</t>
  </si>
  <si>
    <t>Hloubení jamek pro vysazování rostlin v zemině skupiny 1 až 4 s výměnou půdy z 50% v rovině nebo na svahu do 1:5, objemu přes 0,40 do 1,00 m3</t>
  </si>
  <si>
    <t>"uvažovat jamky 1.0 m3 pro náhradní výsadbu stromů dle výk. výměr" 7</t>
  </si>
  <si>
    <t>včetně likvidace přebytečné zeminy</t>
  </si>
  <si>
    <t>42</t>
  </si>
  <si>
    <t>103211000</t>
  </si>
  <si>
    <t>zahradní substrát pro výsadbu VL</t>
  </si>
  <si>
    <t>995836030</t>
  </si>
  <si>
    <t>"pro výsadbu stromů dle jamek" 0,5*7</t>
  </si>
  <si>
    <t>43</t>
  </si>
  <si>
    <t>184102114</t>
  </si>
  <si>
    <t>Výsadba dřeviny s balem D přes 0,4 do 0,5 m do jamky se zalitím v rovině a svahu do 1:5</t>
  </si>
  <si>
    <t>-2047165319</t>
  </si>
  <si>
    <t>Výsadba dřeviny s balem do předem vyhloubené jamky se zalitím v rovině nebo na svahu do 1:5, při průměru balu přes 400 do 500 mm</t>
  </si>
  <si>
    <t>" dle výk. výměr" 7</t>
  </si>
  <si>
    <t>44</t>
  </si>
  <si>
    <t>0264044w</t>
  </si>
  <si>
    <t>platan javorolistý (Platanus acerifilia Alphens Globe), obvod kmene 12-14 cm, kontejner</t>
  </si>
  <si>
    <t>1152910310</t>
  </si>
  <si>
    <t>habr obecný /Carpinus betulus/ 200-250cm</t>
  </si>
  <si>
    <t xml:space="preserve"> "obvod kmene 12-14 cm, kontejner" 7</t>
  </si>
  <si>
    <t>45</t>
  </si>
  <si>
    <t>184215132</t>
  </si>
  <si>
    <t>Ukotvení kmene dřevin v rovině nebo na svahu do 1:5 třemi kůly D do 0,1 m dl přes 1 do 2 m</t>
  </si>
  <si>
    <t>1001654913</t>
  </si>
  <si>
    <t>Ukotvení dřeviny kůly v rovině nebo na svahu do 1:5 třemi kůly, délky přes 1 do 2 m</t>
  </si>
  <si>
    <t>"pro nové stromy dle výk. výměr" 7</t>
  </si>
  <si>
    <t>46</t>
  </si>
  <si>
    <t>60591253</t>
  </si>
  <si>
    <t>kůl vyvazovací dřevěný impregnovaný D 8cm dl 2m</t>
  </si>
  <si>
    <t>-1526160515</t>
  </si>
  <si>
    <t>"pro ukotvení vysazovaných stromů, 3 ks/strom" 3*7</t>
  </si>
  <si>
    <t>47</t>
  </si>
  <si>
    <t>184801121</t>
  </si>
  <si>
    <t>Ošetřování vysazených dřevin soliterních v rovině a svahu do 1:5</t>
  </si>
  <si>
    <t>-1061789555</t>
  </si>
  <si>
    <t>Ošetření vysazených dřevin solitérních v rovině nebo na svahu do 1:5</t>
  </si>
  <si>
    <t>"obalení kmene jutou proti korní spále, dle výsadby" 7</t>
  </si>
  <si>
    <t>48</t>
  </si>
  <si>
    <t>184911431</t>
  </si>
  <si>
    <t>Mulčování rostlin kůrou tl přes 0,1 do 0,15 m v rovině a svahu do 1:5</t>
  </si>
  <si>
    <t>1279375071</t>
  </si>
  <si>
    <t>Mulčování vysazených rostlin mulčovací kůrou, tl. přes 100 do 150 mm v rovině nebo na svahu do 1:5</t>
  </si>
  <si>
    <t>"pro náhradní výsadbu strom cca 1,0 m2" 7</t>
  </si>
  <si>
    <t>49</t>
  </si>
  <si>
    <t>103911000</t>
  </si>
  <si>
    <t>kůra mulčovací VL</t>
  </si>
  <si>
    <t>-504597507</t>
  </si>
  <si>
    <t>"dle mulčování" 7*0,15</t>
  </si>
  <si>
    <t>50</t>
  </si>
  <si>
    <t>185804312</t>
  </si>
  <si>
    <t>Zalití rostlin vodou plocha přes 20 m2</t>
  </si>
  <si>
    <t>458163185</t>
  </si>
  <si>
    <t>Zalití rostlin vodou plochy záhonů jednotlivě přes 20 m2</t>
  </si>
  <si>
    <t>uvažuje se 10x po 10 l na 1 m2 travnatých ploch</t>
  </si>
  <si>
    <t>(314,4+57,64)*10*10*0,001</t>
  </si>
  <si>
    <t>Zakládání</t>
  </si>
  <si>
    <t>51</t>
  </si>
  <si>
    <t>211561111</t>
  </si>
  <si>
    <t>Výplň odvodňovacích žeber nebo trativodů kamenivem hrubým drceným frakce 4 až 16 mm</t>
  </si>
  <si>
    <t>-1929041752</t>
  </si>
  <si>
    <t>Výplň kamenivem do rýh odvodňovacích žeber nebo trativodů bez zhutnění, s úpravou povrchu výplně kamenivem hrubým drceným frakce 4 až 16 mm</t>
  </si>
  <si>
    <t>pro drenáž komunikace DN100 dle výk. výměr, uvažována fr.4/16</t>
  </si>
  <si>
    <t>uvažuje se výplň drenážních žeber nezapočtená v pol. č. 212752101, cca 50%</t>
  </si>
  <si>
    <t>"dle hloubení rýh" 0,5*0,6*298,9*0,5</t>
  </si>
  <si>
    <t>Pro retenční příkop, fr.8/16:</t>
  </si>
  <si>
    <t>" dle výkaz výměr" 81,85</t>
  </si>
  <si>
    <t>52</t>
  </si>
  <si>
    <t>211971121</t>
  </si>
  <si>
    <t>Zřízení opláštění žeber nebo trativodů geotextilií v rýze nebo zářezu sklonu přes 1:2 š do 2,5 m</t>
  </si>
  <si>
    <t>-1226647493</t>
  </si>
  <si>
    <t>Zřízení opláštění výplně z geotextilie odvodňovacích žeber nebo trativodů v rýze nebo zářezu se stěnami svislými nebo šikmými o sklonu přes 1:2 při rozvinuté šířce opláštění do 2,5 m</t>
  </si>
  <si>
    <t>"pod okapový chodník z kačírku, dle plochy kačírku" 4,8</t>
  </si>
  <si>
    <t>53</t>
  </si>
  <si>
    <t>69311080</t>
  </si>
  <si>
    <t>geotextilie netkaná separační, ochranná, filtrační, drenážní PES 200g/m2</t>
  </si>
  <si>
    <t>1013345679</t>
  </si>
  <si>
    <t>"dle zřízení" 4,8</t>
  </si>
  <si>
    <t>4,8*1,1845 'Přepočtené koeficientem množství</t>
  </si>
  <si>
    <t>54</t>
  </si>
  <si>
    <t>212752101</t>
  </si>
  <si>
    <t>Trativod z drenážních trubek korugovaných PE-HD SN 4 perforace 360° včetně lože otevřený výkop DN 100 pro liniové stavby</t>
  </si>
  <si>
    <t>-272916013</t>
  </si>
  <si>
    <t>Trativody z drenážních trubek pro liniové stavby a komunikace se zřízením štěrkového lože pod trubky a s jejich obsypem v otevřeném výkopu trubka korugovaná sendvičová PE-HD SN 4 celoperforovaná 360° DN 100</t>
  </si>
  <si>
    <t>"drenáž dle výk.výměr" 298,9</t>
  </si>
  <si>
    <t>Vodorovné konstrukce</t>
  </si>
  <si>
    <t>55</t>
  </si>
  <si>
    <t>451311111</t>
  </si>
  <si>
    <t>Podklad pod dlažbu z betonu prostého C 20/25 tl do 100 mm</t>
  </si>
  <si>
    <t>1809477243</t>
  </si>
  <si>
    <t>Podklad pod dlažbu z betonu prostého bez zvýšených nároků na prostředí tř. C 20/25 tl. do 100 mm</t>
  </si>
  <si>
    <t>"lože pod dlažbu z lomového kamene tl. 100 mm, dle výk. výměr" 4,5</t>
  </si>
  <si>
    <t>56</t>
  </si>
  <si>
    <t>451572111</t>
  </si>
  <si>
    <t>Lože pod potrubí otevřený výkop z kameniva drobného těženého</t>
  </si>
  <si>
    <t>1178178458</t>
  </si>
  <si>
    <t>Lože pod potrubí, stoky a drobné objekty v otevřeném výkopu z kameniva drobného těženého 0 až 4 mm</t>
  </si>
  <si>
    <t>pod přípojky dle výkazu výměr</t>
  </si>
  <si>
    <t>"kubatura" 0,9*35,1*0,1</t>
  </si>
  <si>
    <t>57</t>
  </si>
  <si>
    <t>452112121</t>
  </si>
  <si>
    <t>Osazení betonových prstenců nebo rámů v do 200 mm</t>
  </si>
  <si>
    <t>1430797421</t>
  </si>
  <si>
    <t>Osazení betonových dílců prstenců nebo rámů pod poklopy a mříže, výšky přes 100 do 200 mm</t>
  </si>
  <si>
    <t>pro nové uliční vpusti</t>
  </si>
  <si>
    <t>"dle výk. výměr"4+1</t>
  </si>
  <si>
    <t>58</t>
  </si>
  <si>
    <t>592238640</t>
  </si>
  <si>
    <t>prstenec pro uliční vpusť vyrovnávací betonový 390x60x130mm</t>
  </si>
  <si>
    <t>-1026569966</t>
  </si>
  <si>
    <t>"dle osazení" 5</t>
  </si>
  <si>
    <t>59</t>
  </si>
  <si>
    <t>465511511</t>
  </si>
  <si>
    <t>Dlažba z lomového kamene do malty s vyplněním spár maltou a vyspárováním pl do 20 m2 tl 200 mm</t>
  </si>
  <si>
    <t>-1743544032</t>
  </si>
  <si>
    <t>Dlažba z lomového kamene upraveného vodorovná nebo plocha ve sklonu do 1:2 s dodáním hmot do cementové malty, s vyplněním spár a s vyspárováním cementovou maltou v ploše do 20 m2, tl. 200 mm</t>
  </si>
  <si>
    <t>"dlažba z lomového kamene tl. 200 mm, dle výk. výměr" 4,5</t>
  </si>
  <si>
    <t>včetně spárování</t>
  </si>
  <si>
    <t>Komunikace pozemní</t>
  </si>
  <si>
    <t>60</t>
  </si>
  <si>
    <t>564851111</t>
  </si>
  <si>
    <t>Podklad ze štěrkodrtě ŠD plochy přes 100 m2 tl 150 mm</t>
  </si>
  <si>
    <t>1911074285</t>
  </si>
  <si>
    <t>Podklad ze štěrkodrti ŠD s rozprostřením a zhutněním plochy přes 100 m2, po zhutnění tl. 150 mm</t>
  </si>
  <si>
    <t>Pro konstrukci  vozovky v tl. 150 mm ŠDa 0/32</t>
  </si>
  <si>
    <t>"dle výk. výměr" 1832</t>
  </si>
  <si>
    <t>61</t>
  </si>
  <si>
    <t>564851113</t>
  </si>
  <si>
    <t>Podklad ze štěrkodrtě ŠD plochy přes 100 m2 tl 170 mm</t>
  </si>
  <si>
    <t>2005973031</t>
  </si>
  <si>
    <t>Podklad ze štěrkodrti ŠD s rozprostřením a zhutněním plochy přes 100 m2, po zhutnění tl. 170 mm</t>
  </si>
  <si>
    <t>Pro konstrukci  v tl. min 150 mm, prům 170 mm, ŠDa 0/63, ochranná vrstva</t>
  </si>
  <si>
    <t>"pro kci vozovky dle výk. výměr" 1832</t>
  </si>
  <si>
    <t>"pro kci parkoviště a zesíleného chodníku dle výk. výměr" 58,7+32,4</t>
  </si>
  <si>
    <t>62</t>
  </si>
  <si>
    <t>564861112</t>
  </si>
  <si>
    <t>Podklad ze štěrkodrtě ŠD plochy přes 100 m2 tl 210 mm</t>
  </si>
  <si>
    <t>972216882</t>
  </si>
  <si>
    <t>Podklad ze štěrkodrti ŠD s rozprostřením a zhutněním plochy přes 100 m2, po zhutnění tl. 210 mm</t>
  </si>
  <si>
    <t>Pro konstrukci  v tl. min 200 mm, prům 210 mm, ŠDa 0/63, ochranná vrstva</t>
  </si>
  <si>
    <t>"pro kci chodníku dle výk. výměr" 712</t>
  </si>
  <si>
    <t>63</t>
  </si>
  <si>
    <t>565155121</t>
  </si>
  <si>
    <t>Asfaltový beton vrstva podkladní ACP 16 (obalované kamenivo OKS) tl 70 mm š přes 3 m</t>
  </si>
  <si>
    <t>-1558929082</t>
  </si>
  <si>
    <t>Asfaltový beton vrstva podkladní ACP 16 (obalované kamenivo střednězrnné - OKS) s rozprostřením a zhutněním v pruhu šířky přes 3 m, po zhutnění tl. 70 mm</t>
  </si>
  <si>
    <t>uvažováno ACP16+, tl. 70 mm</t>
  </si>
  <si>
    <t>64</t>
  </si>
  <si>
    <t>567921111</t>
  </si>
  <si>
    <t>Podklad z mezerovitého betonu MCB tl 120 mm</t>
  </si>
  <si>
    <t>-192347094</t>
  </si>
  <si>
    <t>Podklad z mezerovitého betonu MCB tl. 120 mm</t>
  </si>
  <si>
    <t>"Pro konstrukci parkovacích stání,dle výk.výměr" 58,7</t>
  </si>
  <si>
    <t>"Pro konstrukci zesíleného chodníku,dle výk. výměr" 32,4</t>
  </si>
  <si>
    <t>65</t>
  </si>
  <si>
    <t>569831111</t>
  </si>
  <si>
    <t>Zpevnění krajnic štěrkodrtí tl 100 mm</t>
  </si>
  <si>
    <t>1588280121</t>
  </si>
  <si>
    <t>Zpevnění krajnic nebo komunikací pro pěší s rozprostřením a zhutněním, po zhutnění štěrkodrtí tl. 100 mm</t>
  </si>
  <si>
    <t>"nová plocha krajnice/sjezdy, dle výk výměr" 130,1</t>
  </si>
  <si>
    <t>66</t>
  </si>
  <si>
    <t>572341111</t>
  </si>
  <si>
    <t>Vyspravení krytu komunikací po překopech pl přes 15 m2 asfalt betonem ACO (AB) tl přes 30 do 50 mm</t>
  </si>
  <si>
    <t>1434588519</t>
  </si>
  <si>
    <t>Vyspravení krytu komunikací po překopech inženýrských sítí plochy přes 15 m2 asfaltovým betonem ACO (AB), po zhutnění tl. přes 30 do 50 mm</t>
  </si>
  <si>
    <t>pro povrch. úpravu st. vozovky podél obrub, ACO 11 tl. 40 mm</t>
  </si>
  <si>
    <t>"dle výk. výměr" 0,7</t>
  </si>
  <si>
    <t>67</t>
  </si>
  <si>
    <t>573211106</t>
  </si>
  <si>
    <t>Postřik živičný spojovací z asfaltu v množství 0,20 kg/m2</t>
  </si>
  <si>
    <t>-310488023</t>
  </si>
  <si>
    <t>Postřik spojovací PS bez posypu kamenivem z asfaltu silničního, v množství 0,20 kg/m2</t>
  </si>
  <si>
    <t>PS-B, pod ACO v množství 0,2 kg/m2</t>
  </si>
  <si>
    <t>"pro kci vozovky, dle výk. výměr" 1832</t>
  </si>
  <si>
    <t>68</t>
  </si>
  <si>
    <t>573211109</t>
  </si>
  <si>
    <t>Postřik živičný spojovací z asfaltu v množství 0,50 kg/m2</t>
  </si>
  <si>
    <t>1328148009</t>
  </si>
  <si>
    <t>Postřik spojovací PS bez posypu kamenivem z asfaltu silničního, v množství 0,50 kg/m2</t>
  </si>
  <si>
    <t>PS-B, pod ACO v množství 0,5 kg/m2</t>
  </si>
  <si>
    <t>"pro povrch. úpravu st. vozovky podél obrub, dke výk.výměr" 0,7</t>
  </si>
  <si>
    <t>"pro povrch. úpravu st. vozovky plošně, dke výk.výměr" 57,5</t>
  </si>
  <si>
    <t>69</t>
  </si>
  <si>
    <t>577134121</t>
  </si>
  <si>
    <t>Asfaltový beton vrstva obrusná ACO 11 (ABS) tř. I tl 40 mm š přes 3 m z nemodifikovaného asfaltu</t>
  </si>
  <si>
    <t>1446183134</t>
  </si>
  <si>
    <t>Asfaltový beton vrstva obrusná ACO 11 (ABS) s rozprostřením a se zhutněním z nemodifikovaného asfaltu v pruhu šířky přes 3 m tř. I, po zhutnění tl. 40 mm</t>
  </si>
  <si>
    <t>uvažováno ACO 11, tl. 40 mm</t>
  </si>
  <si>
    <t>"pro povrchovou úpravu plošně, dle výk. výměr" 57,5</t>
  </si>
  <si>
    <t>70</t>
  </si>
  <si>
    <t>596211213</t>
  </si>
  <si>
    <t>Kladení zámkové dlažby komunikací pro pěší ručně tl 80 mm skupiny A pl přes 300 m2</t>
  </si>
  <si>
    <t>-599232094</t>
  </si>
  <si>
    <t>Kladení dlažby z betonových zámkových dlaždic komunikací pro pěší ručně s ložem z kameniva těženého nebo drceného tl. do 40 mm, s vyplněním spár s dvojitým hutněním, vibrováním a se smetením přebytečného materiálu na krajnici tl. 80 mm skupiny A, pro plochy přes 300 m2</t>
  </si>
  <si>
    <t>"pro kci chodníku zesílené , dle výk. výměr" 32,4</t>
  </si>
  <si>
    <t>"pro kci chodniku/vjezdu ZD, dle výk. výměr" 712</t>
  </si>
  <si>
    <t>71</t>
  </si>
  <si>
    <t>59245020</t>
  </si>
  <si>
    <t>Dlažba tvar obdélník betonová, 200x100x80mm přírodní</t>
  </si>
  <si>
    <t>-1210083287</t>
  </si>
  <si>
    <t>"dle kladení, přičteno ztratné 2%" 744,4</t>
  </si>
  <si>
    <t>"použije se 70% vybourané dlažby ZD, " -393,5*0,7</t>
  </si>
  <si>
    <t>"odečte se plocha var. sig. pásů, dle výk. výměr" -35,2-5,7</t>
  </si>
  <si>
    <t>"odečte se plocha vodící linie, dle výk. výměr" -5,25</t>
  </si>
  <si>
    <t>422,8*1,02 'Přepočtené koeficientem množství</t>
  </si>
  <si>
    <t>72</t>
  </si>
  <si>
    <t>59212315</t>
  </si>
  <si>
    <t>dlaždice betonová pro nástupiště s varovným pásem sloučeným s vodící linií 495x400x60mm</t>
  </si>
  <si>
    <t>1680483545</t>
  </si>
  <si>
    <t>uvažuje se pro dlažbu umělé vodící linie s drážkami</t>
  </si>
  <si>
    <t>"na ploše chodníku dle výk. výměr plocha 5,25 m2" 5,25/0,4/0,5</t>
  </si>
  <si>
    <t>přičteno ztratné 3%</t>
  </si>
  <si>
    <t>26,25*1,03 'Přepočtené koeficientem množství</t>
  </si>
  <si>
    <t>73</t>
  </si>
  <si>
    <t>59245226</t>
  </si>
  <si>
    <t>dlažba tvar obdélník betonová pro nevidomé 200x100x80mm barevná</t>
  </si>
  <si>
    <t>1775944022</t>
  </si>
  <si>
    <t>dle kladení, přičteno ztratné 3%</t>
  </si>
  <si>
    <t>"plocha var. sig. pásů, červená,  dle výk. výměr" 35,2+5,7</t>
  </si>
  <si>
    <t>"použije se vybouraná ZD pro nevidomé,  dle výk. výměr" -13,68</t>
  </si>
  <si>
    <t>27,22*1,03 'Přepočtené koeficientem množství</t>
  </si>
  <si>
    <t>74</t>
  </si>
  <si>
    <t>596412211</t>
  </si>
  <si>
    <t>Kladení dlažby z vegetačních tvárnic pozemních komunikací tl 80 mm pl přes 50 do 100 m2</t>
  </si>
  <si>
    <t>1755708327</t>
  </si>
  <si>
    <t>Kladení dlažby z betonových vegetačních dlaždic pozemních komunikací s ložem z kameniva těženého nebo drceného tl. do 50 mm, s vyplněním spár a vegetačních otvorů, s hutněním vibrováním tl. 80 mm, pro plochy přes 50 do 100 m2</t>
  </si>
  <si>
    <t>"plocha parkovacích stání dle výk. výměr" 58,7</t>
  </si>
  <si>
    <t>75</t>
  </si>
  <si>
    <t>000592275902</t>
  </si>
  <si>
    <t>Dlažba zatravňovací, obdélníky s nálisky a širokou spárou 30 mm, tl. 80 mm, červená</t>
  </si>
  <si>
    <t>-1981890411</t>
  </si>
  <si>
    <t>Dlažba zatravňovací, obdélníky s nálisky a širokou sprárou 30 mm, tl. 80 mm, červená</t>
  </si>
  <si>
    <t>"plocha parkovacích stání,červená, dle kladení" 58,7</t>
  </si>
  <si>
    <t>"odečte se plocha ZDZ V10b, přírodní, dle výkaz výměr" -1,8</t>
  </si>
  <si>
    <t>přičteno ztratné 2%</t>
  </si>
  <si>
    <t>56,9*1,02 'Přepočtené koeficientem množství</t>
  </si>
  <si>
    <t>76</t>
  </si>
  <si>
    <t>-653983286</t>
  </si>
  <si>
    <t>ztratné 3%</t>
  </si>
  <si>
    <t>"plocha VDZ V10b, dle výk.výměr" 1,8</t>
  </si>
  <si>
    <t>77</t>
  </si>
  <si>
    <t>58343810</t>
  </si>
  <si>
    <t>kamenivo drcené hrubé frakce 4/8</t>
  </si>
  <si>
    <t>-1118428598</t>
  </si>
  <si>
    <t>Pro výplň spár dlažby se širokou spárou, předpoklad 27,5% plochy</t>
  </si>
  <si>
    <t>58,7*0,275*0,08*2,0</t>
  </si>
  <si>
    <t>Úpravy povrchů, podlahy a osazování výplní</t>
  </si>
  <si>
    <t>78</t>
  </si>
  <si>
    <t>637121111</t>
  </si>
  <si>
    <t>Okapový chodník z kačírku tl 100 mm s udusáním</t>
  </si>
  <si>
    <t>-1455731962</t>
  </si>
  <si>
    <t>Okapový chodník z kameniva s udusáním a urovnáním povrchu z kačírku tl. 100 mm</t>
  </si>
  <si>
    <t>"plocha podél oplocení čp. 1276, dle výk.výměr" 4,8</t>
  </si>
  <si>
    <t>Trubní vedení</t>
  </si>
  <si>
    <t>79</t>
  </si>
  <si>
    <t>817374111</t>
  </si>
  <si>
    <t>Montáž betonových útesů s hrdlem DN 300</t>
  </si>
  <si>
    <t>-1326646436</t>
  </si>
  <si>
    <t>Montáž betonových útesů s hrdlem na potrubí betonovém a železobetonovém DN 300</t>
  </si>
  <si>
    <t>uvažuje se pro zaústění potrubí přípojek do DN200 do st. potrubí nebo šachet</t>
  </si>
  <si>
    <t>"dle situace" 5</t>
  </si>
  <si>
    <t>uvažovat vyřezání kruh. otvoru do potrubí a osazení pryž. sedla</t>
  </si>
  <si>
    <t>80</t>
  </si>
  <si>
    <t>871355231</t>
  </si>
  <si>
    <t>Kanalizační potrubí z tvrdého PVC jednovrstvé tuhost třídy SN10 DN 200</t>
  </si>
  <si>
    <t>705503019</t>
  </si>
  <si>
    <t>Kanalizační potrubí z tvrdého PVC v otevřeném výkopu ve sklonu do 20 %, hladkého plnostěnného jednovrstvého, tuhost třídy SN 10 DN 200</t>
  </si>
  <si>
    <t>"přípojky De200, SN10, dle výk. výměr" 35,1</t>
  </si>
  <si>
    <t>včetně dodání veškerých trub a tvarovek</t>
  </si>
  <si>
    <t>81</t>
  </si>
  <si>
    <t>890411851</t>
  </si>
  <si>
    <t>Bourání šachet z prefabrikovaných skruží strojně obestavěného prostoru do 1,5 m3</t>
  </si>
  <si>
    <t>-277276365</t>
  </si>
  <si>
    <t>Bourání šachet a jímek strojně velikosti obestavěného prostoru do 1,5 m3 z prefabrikovaných skruží</t>
  </si>
  <si>
    <t>"Bourání rušených uličních vpustí,  dle výk. výměr" 0,3*0,3*3,14*2*1</t>
  </si>
  <si>
    <t>82</t>
  </si>
  <si>
    <t>895111121</t>
  </si>
  <si>
    <t>Drenážní šachtice normální z betonových dílců Šn-60 hl do 1 m</t>
  </si>
  <si>
    <t>-823604300</t>
  </si>
  <si>
    <t>Drenážní šachtice normální z betonových dílců typ Šn 60 hl. do 1 m</t>
  </si>
  <si>
    <t>"podpovrchová dle výk. výměr" 1</t>
  </si>
  <si>
    <t>83</t>
  </si>
  <si>
    <t>895941343</t>
  </si>
  <si>
    <t>Osazení vpusti uliční DN 500 z betonových dílců dno vysoké s kalištěm</t>
  </si>
  <si>
    <t>1974550308</t>
  </si>
  <si>
    <t>Osazení vpusti uliční z betonových dílců DN 500 dno vysoké s kalištěm</t>
  </si>
  <si>
    <t>"nová uliční vpust, dle výk. výměr" 4+1</t>
  </si>
  <si>
    <t>84</t>
  </si>
  <si>
    <t>59224470</t>
  </si>
  <si>
    <t>vpusť uliční DN 500 kaliště vysoké 500/525x65mm</t>
  </si>
  <si>
    <t>1992022814</t>
  </si>
  <si>
    <t>"dle osazení" 4+1</t>
  </si>
  <si>
    <t>85</t>
  </si>
  <si>
    <t>895941361</t>
  </si>
  <si>
    <t>Osazení vpusti uliční DN 500 z betonových dílců skruž středová 290 mm</t>
  </si>
  <si>
    <t>1342412357</t>
  </si>
  <si>
    <t>Osazení vpusti uliční z betonových dílců DN 500 skruž středová 290 mm</t>
  </si>
  <si>
    <t>86</t>
  </si>
  <si>
    <t>59224461</t>
  </si>
  <si>
    <t>vpusť uliční DN 500 skruž průběžná nízká betonová 500/290x65mm</t>
  </si>
  <si>
    <t>-2069244074</t>
  </si>
  <si>
    <t>87</t>
  </si>
  <si>
    <t>895941362</t>
  </si>
  <si>
    <t>Osazení vpusti uliční DN 500 z betonových dílců skruž středová 590 mm</t>
  </si>
  <si>
    <t>-2006411340</t>
  </si>
  <si>
    <t>Osazení vpusti uliční z betonových dílců DN 500 skruž středová 590 mm</t>
  </si>
  <si>
    <t>"nová uliční vpust, dle výk.výměr" 4+1</t>
  </si>
  <si>
    <t>88</t>
  </si>
  <si>
    <t>59224462</t>
  </si>
  <si>
    <t>vpusť uliční DN 500 skruž průběžná vysoká betonová 500/590x65mm</t>
  </si>
  <si>
    <t>-453553004</t>
  </si>
  <si>
    <t>89</t>
  </si>
  <si>
    <t>895941366</t>
  </si>
  <si>
    <t>Osazení vpusti uliční DN 500 z betonových dílců skruž průběžná s výtokem</t>
  </si>
  <si>
    <t>1375634080</t>
  </si>
  <si>
    <t>Osazení vpusti uliční z betonových dílců DN 500 skruž průběžná s výtokem</t>
  </si>
  <si>
    <t>90</t>
  </si>
  <si>
    <t>59224465</t>
  </si>
  <si>
    <t>vpusť uliční DN 500 skruž průběžná 500/590x65mm betonová s odtokem 200mm PVC</t>
  </si>
  <si>
    <t>1213114751</t>
  </si>
  <si>
    <t>91</t>
  </si>
  <si>
    <t>899202211</t>
  </si>
  <si>
    <t>Demontáž mříží litinových včetně rámů hmotnosti přes 50 do 100 kg</t>
  </si>
  <si>
    <t>-269880924</t>
  </si>
  <si>
    <t>Demontáž mříží litinových včetně rámů, hmotnosti jednotlivě přes 50 do 100 Kg</t>
  </si>
  <si>
    <t>"rušené UV dle výk. výměr" 1</t>
  </si>
  <si>
    <t>92</t>
  </si>
  <si>
    <t>899204112</t>
  </si>
  <si>
    <t>Osazení mříží litinových včetně rámů a košů na bahno pro třídu zatížení D400, E600</t>
  </si>
  <si>
    <t>41670198</t>
  </si>
  <si>
    <t>93</t>
  </si>
  <si>
    <t>28661789</t>
  </si>
  <si>
    <t>koš kalový ocelový pro silniční vpusť 425mm vč. madla</t>
  </si>
  <si>
    <t>-618815205</t>
  </si>
  <si>
    <t>94</t>
  </si>
  <si>
    <t>55242320</t>
  </si>
  <si>
    <t>mříž vtoková litinová plochá 500x500mm</t>
  </si>
  <si>
    <t>-1252333428</t>
  </si>
  <si>
    <t>"pro ul. vpust, s pantem, dle osazení" 4</t>
  </si>
  <si>
    <t>95</t>
  </si>
  <si>
    <t>552421390</t>
  </si>
  <si>
    <t>obrubníková vtoková mříž zkosená litinová, B 125</t>
  </si>
  <si>
    <t>-2046415653</t>
  </si>
  <si>
    <t>"pro obrubníkovoi ul. vpust, dle osazení" 1</t>
  </si>
  <si>
    <t>96</t>
  </si>
  <si>
    <t>899331111</t>
  </si>
  <si>
    <t>Výšková úprava uličního vstupu nebo vpusti do 200 mm zvýšením poklopu</t>
  </si>
  <si>
    <t>364909471</t>
  </si>
  <si>
    <t>"zvýšení i snížení dle výk. výměr" 11</t>
  </si>
  <si>
    <t>97</t>
  </si>
  <si>
    <t>899431111</t>
  </si>
  <si>
    <t>Výšková úprava uličního vstupu nebo vpusti do 200 mm zvýšením krycího hrnce, šoupěte nebo hydrantu</t>
  </si>
  <si>
    <t>-1717126281</t>
  </si>
  <si>
    <t>Výšková úprava uličního vstupu nebo vpusti do 200 mm zvýšením krycího hrnce, šoupěte nebo hydrantu bez úpravy armatur</t>
  </si>
  <si>
    <t>98</t>
  </si>
  <si>
    <t>899623161</t>
  </si>
  <si>
    <t>Obetonování potrubí nebo zdiva stok betonem prostým tř. C 20/25 v otevřeném výkopu</t>
  </si>
  <si>
    <t>-1486063063</t>
  </si>
  <si>
    <t>Obetonování potrubí nebo zdiva stok betonem prostým v otevřeném výkopu, betonem tř. C 20/25</t>
  </si>
  <si>
    <t>"pro obet. útesů, cca 0.2 m3/útes" 5*0,2</t>
  </si>
  <si>
    <t>99</t>
  </si>
  <si>
    <t>899643111</t>
  </si>
  <si>
    <t>Bednění pro obetonování potrubí otevřený výkop</t>
  </si>
  <si>
    <t>1983556545</t>
  </si>
  <si>
    <t>Bednění pro obetonování potrubí v otevřeném výkopu</t>
  </si>
  <si>
    <t>"bednění pro obet. útesů, cca 1.0 m2/útes" 5*1,0</t>
  </si>
  <si>
    <t>Ostatní konstrukce a práce, bourání</t>
  </si>
  <si>
    <t>100</t>
  </si>
  <si>
    <t>914111111</t>
  </si>
  <si>
    <t>Montáž svislé dopravní značky do velikosti 1 m2 objímkami na sloupek nebo konzolu</t>
  </si>
  <si>
    <t>1327677659</t>
  </si>
  <si>
    <t>Montáž svislé dopravní značky základní velikosti do 1 m2 objímkami na sloupky nebo konzoly</t>
  </si>
  <si>
    <t>"nové svislé dopravní značky na sloupky dle výk. výměr" 7</t>
  </si>
  <si>
    <t>40445608</t>
  </si>
  <si>
    <t>značky upravující přednost P1, P4 700mm</t>
  </si>
  <si>
    <t>945593926</t>
  </si>
  <si>
    <t>"nové DZ P4 dle TZ" 3</t>
  </si>
  <si>
    <t>"nové DZ P2 dle TZ" 2</t>
  </si>
  <si>
    <t>102</t>
  </si>
  <si>
    <t>40445618</t>
  </si>
  <si>
    <t>značky upravující přednost P7 700mm</t>
  </si>
  <si>
    <t>-1238435522</t>
  </si>
  <si>
    <t>"nové SDZ, P7, dle TZ" 1</t>
  </si>
  <si>
    <t>103</t>
  </si>
  <si>
    <t>40445612</t>
  </si>
  <si>
    <t>značky upravující přednost P2, P3, P8 750mm</t>
  </si>
  <si>
    <t>-260582966</t>
  </si>
  <si>
    <t>"P8 dle TZ" 1</t>
  </si>
  <si>
    <t>104</t>
  </si>
  <si>
    <t>914511112</t>
  </si>
  <si>
    <t>Montáž sloupku dopravních značek délky do 3,5 m s betonovým základem a patkou D 60 mm</t>
  </si>
  <si>
    <t>1914541090</t>
  </si>
  <si>
    <t>Montáž sloupku dopravních značek délky do 3,5 m do hliníkové patky pro sloupek D 60 mm</t>
  </si>
  <si>
    <t>"nové sloupky pro svislé dopravní značky" 7</t>
  </si>
  <si>
    <t>"přesunuté svislé dopravní značky vč. sloupku" 4</t>
  </si>
  <si>
    <t>105</t>
  </si>
  <si>
    <t>40445225</t>
  </si>
  <si>
    <t>sloupek pro dopravní značku Zn D 60mm v 3,5m</t>
  </si>
  <si>
    <t>1435601729</t>
  </si>
  <si>
    <t>"dle montáže" 7</t>
  </si>
  <si>
    <t>106</t>
  </si>
  <si>
    <t>915121122</t>
  </si>
  <si>
    <t>Vodorovné dopravní značení vodící čáry přerušované š 250 mm retroreflexní bílá barva</t>
  </si>
  <si>
    <t>-278571118</t>
  </si>
  <si>
    <t>Vodorovné dopravní značení stříkané barvou vodící čára bílá šířky 250 mm přerušovaná retroreflexní</t>
  </si>
  <si>
    <t>"V7b, dle výk. výměr" 26,7</t>
  </si>
  <si>
    <t>107</t>
  </si>
  <si>
    <t>915611111</t>
  </si>
  <si>
    <t>Předznačení vodorovného liniového značení</t>
  </si>
  <si>
    <t>1672828457</t>
  </si>
  <si>
    <t>Předznačení pro vodorovné značení stříkané barvou nebo prováděné z nátěrových hmot liniové dělicí čáry, vodicí proužky</t>
  </si>
  <si>
    <t>"dle liniového VDZ" 26,7</t>
  </si>
  <si>
    <t>108</t>
  </si>
  <si>
    <t>916131213</t>
  </si>
  <si>
    <t>Osazení silničního obrubníku betonového stojatého s boční opěrou do lože z betonu prostého</t>
  </si>
  <si>
    <t>391426279</t>
  </si>
  <si>
    <t>Osazení silničního obrubníku betonového se zřízením lože, s vyplněním a zatřením spár cementovou maltou stojatého s boční opěrou z betonu prostého, do lože z betonu prostého</t>
  </si>
  <si>
    <t>"osazení bet. silničních obrubníků do lože z betonu C20/25n XF3 dle výk. výměr" 465</t>
  </si>
  <si>
    <t>včetně zaoblených obrubníků</t>
  </si>
  <si>
    <t>109</t>
  </si>
  <si>
    <t>59217031</t>
  </si>
  <si>
    <t>obrubník betonový silniční 1000x150x250mm</t>
  </si>
  <si>
    <t>-323639300</t>
  </si>
  <si>
    <t>"bet. silniční obrubníky dle výk. výměr" 465</t>
  </si>
  <si>
    <t>včetně obloukových obrubníků dle výk. výměr</t>
  </si>
  <si>
    <t>110</t>
  </si>
  <si>
    <t>916231213</t>
  </si>
  <si>
    <t>Osazení chodníkového obrubníku betonového stojatého s boční opěrou do lože z betonu prostého</t>
  </si>
  <si>
    <t>-1992690748</t>
  </si>
  <si>
    <t>Osazení chodníkového obrubníku betonového se zřízením lože, s vyplněním a zatřením spár cementovou maltou stojatého s boční opěrou z betonu prostého, do lože z betonu prostého</t>
  </si>
  <si>
    <t>"osazení parkových obrubníků ,dle výk.výměr" 305,8</t>
  </si>
  <si>
    <t>111</t>
  </si>
  <si>
    <t>59217016</t>
  </si>
  <si>
    <t>obrubník betonový chodníkový 1000x80x250mm</t>
  </si>
  <si>
    <t>-957813265</t>
  </si>
  <si>
    <t>"parkový obrubník, dle osazení" 305,8</t>
  </si>
  <si>
    <t>112</t>
  </si>
  <si>
    <t>919112213</t>
  </si>
  <si>
    <t>Řezání spár pro vytvoření komůrky š 10 mm hl 25 mm pro těsnící zálivku v živičném krytu</t>
  </si>
  <si>
    <t>-1690523126</t>
  </si>
  <si>
    <t>Řezání dilatačních spár v živičném krytu vytvoření komůrky pro těsnící zálivku šířky 10 mm, hloubky 25 mm</t>
  </si>
  <si>
    <t>"dle řezání AB krytu" 66,7</t>
  </si>
  <si>
    <t>113</t>
  </si>
  <si>
    <t>919121213</t>
  </si>
  <si>
    <t>Těsnění spár zálivkou za studena pro komůrky š 10 mm hl 25 mm bez těsnicího profilu</t>
  </si>
  <si>
    <t>1863658957</t>
  </si>
  <si>
    <t>Utěsnění dilatačních spár zálivkou za studena v cementobetonovém nebo živičném krytu včetně adhezního nátěru bez těsnicího profilu pod zálivkou, pro komůrky šířky 10 mm, hloubky 25 mm</t>
  </si>
  <si>
    <t>114</t>
  </si>
  <si>
    <t>919726202</t>
  </si>
  <si>
    <t>Geotextilie pro vyztužení, separaci a filtraci tkaná z PP podélná pevnost v tahu přes 15 do 50 kN/m</t>
  </si>
  <si>
    <t>469897062</t>
  </si>
  <si>
    <t>Geotextilie tkaná pro vyztužení, separaci nebo filtraci z polypropylenu, podélná pevnost v tahu přes 15 do 50 kN/m</t>
  </si>
  <si>
    <t>separační geotextilie na parapláň</t>
  </si>
  <si>
    <t>"plocha parapláně dle výk. výměr" 2007,11</t>
  </si>
  <si>
    <t>"přičtou se svislé, šikmé plochy (cca 15%)" 2007,11*0,15</t>
  </si>
  <si>
    <t>115</t>
  </si>
  <si>
    <t>919735111</t>
  </si>
  <si>
    <t>Řezání stávajícího živičného krytu hl do 50 mm</t>
  </si>
  <si>
    <t>-1843732894</t>
  </si>
  <si>
    <t>Řezání stávajícího živičného krytu nebo podkladu hloubky do 50 mm</t>
  </si>
  <si>
    <t>"řezání AB krytu dle výk. výměr" 66,7</t>
  </si>
  <si>
    <t>116</t>
  </si>
  <si>
    <t>966006132</t>
  </si>
  <si>
    <t>Odstranění značek dopravních nebo orientačních se sloupky s betonovými patkami</t>
  </si>
  <si>
    <t>217172655</t>
  </si>
  <si>
    <t>Odstranění dopravních nebo orientačních značek se sloupkem s uložením hmot na vzdálenost do 20 m nebo s naložením na dopravní prostředek, se zásypem jam a jeho zhutněním s betonovou patkou</t>
  </si>
  <si>
    <t>"přesunuté svislé DZ se sloupky dle výk. výměr" 4</t>
  </si>
  <si>
    <t>"rušené sloupky SDZ dle výk. výměr" 2</t>
  </si>
  <si>
    <t>117</t>
  </si>
  <si>
    <t>966006211</t>
  </si>
  <si>
    <t>Odstranění svislých dopravních značek ze sloupů, sloupků nebo konzol</t>
  </si>
  <si>
    <t>-1612584880</t>
  </si>
  <si>
    <t>Odstranění (demontáž) svislých dopravních značek s odklizením materiálu na skládku na vzdálenost do 20 m nebo s naložením na dopravní prostředek ze sloupů, sloupků nebo konzol</t>
  </si>
  <si>
    <t>"rušené SDZ dle výk. výměr" 5</t>
  </si>
  <si>
    <t>118</t>
  </si>
  <si>
    <t>966008211</t>
  </si>
  <si>
    <t>Bourání odvodňovacího žlabu z betonových příkopových tvárnic š do 500 mm</t>
  </si>
  <si>
    <t>-670282431</t>
  </si>
  <si>
    <t>Bourání odvodňovacího žlabu s odklizením a uložením vybouraného materiálu na skládku na vzdálenost do 10 m nebo s naložením na dopravní prostředek z betonových příkopových tvárnic nebo desek šířky do 500 mm</t>
  </si>
  <si>
    <t>"odstranění beton rigolu š.0,25m, dle výk.výměr" 13</t>
  </si>
  <si>
    <t>"rozebrání betonové přídlažby v komunikaci, š.0,25m, dle výk. výměr" 145,6</t>
  </si>
  <si>
    <t>119</t>
  </si>
  <si>
    <t>979054451</t>
  </si>
  <si>
    <t>Očištění vybouraných zámkových dlaždic s původním spárováním z kameniva těženého</t>
  </si>
  <si>
    <t>1593193379</t>
  </si>
  <si>
    <t>Očištění vybouraných prvků komunikací od spojovacího materiálu s odklizením a uložením očištěných hmot a spojovacího materiálu na skládku na vzdálenost do 10 m zámkových dlaždic s vyplněním spár kamenivem</t>
  </si>
  <si>
    <t>"čištění vybourané ZD pro zpětné použití, 70% bourané plochy" 393,5*0,7</t>
  </si>
  <si>
    <t>997</t>
  </si>
  <si>
    <t>Přesun sutě</t>
  </si>
  <si>
    <t>120</t>
  </si>
  <si>
    <t>997221551</t>
  </si>
  <si>
    <t>Vodorovná doprava suti ze sypkých materiálů do 1 km</t>
  </si>
  <si>
    <t>1839912100</t>
  </si>
  <si>
    <t>Vodorovná doprava suti bez naložení, ale se složením a s hrubým urovnáním ze sypkých materiálů, na vzdálenost do 1 km</t>
  </si>
  <si>
    <t>"Kamenivo drcené tl.100 z chodníků, 50% použito do výměny AZ " 118,898*0,5</t>
  </si>
  <si>
    <t>"Kamenivo drcené tl.100 z beton.plochy " 0,17</t>
  </si>
  <si>
    <t>"Kamenivo drcené tl.200 z vozovky, 50% použito do výměny AZ " 403,68*0,5</t>
  </si>
  <si>
    <t>Na deponii dle určení stavebníka do 1 km</t>
  </si>
  <si>
    <t>"vyfrézovaný materiál " 0,064+5,29+320,16</t>
  </si>
  <si>
    <t>121</t>
  </si>
  <si>
    <t>997221559</t>
  </si>
  <si>
    <t>Příplatek ZKD 1 km u vodorovné dopravy suti ze sypkých materiálů</t>
  </si>
  <si>
    <t>-1657802041</t>
  </si>
  <si>
    <t>Vodorovná doprava suti bez naložení, ale se složením a s hrubým urovnáním Příplatek k ceně za každý další i započatý 1 km přes 1 km</t>
  </si>
  <si>
    <t>uvažován odvoz na recylační skládku do17 km</t>
  </si>
  <si>
    <t>"Kamenivo drcené tl.100 z chodníků, 50% použito do výměny AZ " 118,898*0,5*(17-1)</t>
  </si>
  <si>
    <t>"Kamenivo drcené tl.100 z beton.plochy " 0,17*(17-1)</t>
  </si>
  <si>
    <t>"Kamenivo drcené tl.200 z vozovky, 50% použito do výměny AZ " 403,68*0,5*(17-1)</t>
  </si>
  <si>
    <t>122</t>
  </si>
  <si>
    <t>997221561</t>
  </si>
  <si>
    <t>Vodorovná doprava suti z kusových materiálů do 1 km</t>
  </si>
  <si>
    <t>-282444511</t>
  </si>
  <si>
    <t>Vodorovná doprava suti bez naložení, ale se složením a s hrubým urovnáním z kusových materiálů, na vzdálenost do 1 km</t>
  </si>
  <si>
    <t>"odstraněná bet. plocha" 0,24</t>
  </si>
  <si>
    <t>"odstraněné beton. vpusti" 1,085</t>
  </si>
  <si>
    <t>"odstraněná živice" 30,968</t>
  </si>
  <si>
    <t>123</t>
  </si>
  <si>
    <t>997221569</t>
  </si>
  <si>
    <t>Příplatek ZKD 1 km u vodorovné dopravy suti z kusových materiálů</t>
  </si>
  <si>
    <t>1892259922</t>
  </si>
  <si>
    <t>"odstraněná bet. plocha" 0,24*(17-1)</t>
  </si>
  <si>
    <t>"odstraněné beton. vpusti" 1,085*(17-1)</t>
  </si>
  <si>
    <t>"odstraněná živice" 30,968*(17-1)</t>
  </si>
  <si>
    <t>124</t>
  </si>
  <si>
    <t>997221571</t>
  </si>
  <si>
    <t>Vodorovná doprava vybouraných hmot do 1 km</t>
  </si>
  <si>
    <t>1192178560</t>
  </si>
  <si>
    <t>Vodorovná doprava vybouraných hmot bez naložení, ale se složením a s hrubým urovnáním na vzdálenost do 1 km</t>
  </si>
  <si>
    <t>Na recyklační centrum do 17 km</t>
  </si>
  <si>
    <t>"vybourané obrubníky" 36,654+10,908</t>
  </si>
  <si>
    <t>"vybouraná ZD, 70%použito zpětně" 102,310*0,3</t>
  </si>
  <si>
    <t>"vybouraný beton. rigol a bet.přídlažba" 39,65</t>
  </si>
  <si>
    <t>Na deponii stavebníka do 1 km</t>
  </si>
  <si>
    <t>"mříže rušených UV" 0,10</t>
  </si>
  <si>
    <t>"rušené DZ" 0,02</t>
  </si>
  <si>
    <t>"rušené sloupky DZ" 2*0,082</t>
  </si>
  <si>
    <t>"rušené obrubníkové odvodnění " 0,308</t>
  </si>
  <si>
    <t>125</t>
  </si>
  <si>
    <t>997221579</t>
  </si>
  <si>
    <t>Příplatek ZKD 1 km u vodorovné dopravy vybouraných hmot</t>
  </si>
  <si>
    <t>-624302324</t>
  </si>
  <si>
    <t>Vodorovná doprava vybouraných hmot bez naložení, ale se složením a s hrubým urovnáním na vzdálenost Příplatek k ceně za každý další i započatý 1 km přes 1 km</t>
  </si>
  <si>
    <t>"vybourané obrubníky" (36,654+10,908)*(17-1)</t>
  </si>
  <si>
    <t>"vybouraná ZD, 70%použito zpětně" 102,310*0,3*(17-1)</t>
  </si>
  <si>
    <t>"vybouraný beton. rigol a bet.přídlažba" 39,65*(17-1)</t>
  </si>
  <si>
    <t>126</t>
  </si>
  <si>
    <t>997221861</t>
  </si>
  <si>
    <t>Poplatek za uložení stavebního odpadu na recyklační skládce (skládkovné) z prostého betonu pod kódem 17 01 01</t>
  </si>
  <si>
    <t>1461805405</t>
  </si>
  <si>
    <t>Poplatek za uložení stavebního odpadu na recyklační skládce (skládkovné) z prostého betonu zatříděného do Katalogu odpadů pod kódem 17 01 01</t>
  </si>
  <si>
    <t>Recyklační centrum, Jivno</t>
  </si>
  <si>
    <t>"odstraněná beton.plocha" 0,24</t>
  </si>
  <si>
    <t>"vytrhané obrubníky betonové " 36,654+10,908</t>
  </si>
  <si>
    <t>"vybouraná ZD, 30%"  102,310*0,3</t>
  </si>
  <si>
    <t>"vybouraný beton. rigol a bet.přídlažba"  39,65</t>
  </si>
  <si>
    <t>127</t>
  </si>
  <si>
    <t>997221873</t>
  </si>
  <si>
    <t>-1747843607</t>
  </si>
  <si>
    <t>"Kamenivo drcené tl.200 z vozovky, 50%  " 403,68*0,5</t>
  </si>
  <si>
    <t>"Kamenivo drcené tl.100 z plochy chodniků, 50%" 118,898*0,5</t>
  </si>
  <si>
    <t>128</t>
  </si>
  <si>
    <t>997221875</t>
  </si>
  <si>
    <t>Poplatek za uložení stavebního odpadu na recyklační skládce (skládkovné) asfaltového bez obsahu dehtu zatříděného do Katalogu odpadů pod kódem 17 03 02</t>
  </si>
  <si>
    <t>1335400788</t>
  </si>
  <si>
    <t>"živice " 30,968</t>
  </si>
  <si>
    <t>998</t>
  </si>
  <si>
    <t>Přesun hmot</t>
  </si>
  <si>
    <t>129</t>
  </si>
  <si>
    <t>998225111</t>
  </si>
  <si>
    <t>Přesun hmot pro pozemní komunikace s krytem z kamene, monolitickým betonovým nebo živičným</t>
  </si>
  <si>
    <t>-649799546</t>
  </si>
  <si>
    <t>Přesun hmot pro komunikace s krytem z kameniva, monolitickým betonovým nebo živičným dopravní vzdálenost do 200 m jakékoliv délky objektu</t>
  </si>
  <si>
    <t>130</t>
  </si>
  <si>
    <t>000Překl 24</t>
  </si>
  <si>
    <t>Úprava polohy kabelu, včetně doplnění ochrany</t>
  </si>
  <si>
    <t>-1029448613</t>
  </si>
  <si>
    <t>úprava polohy sděl. kabelů , včetně zemních prací a chráničky</t>
  </si>
  <si>
    <t>"dle výk. výměr" 38,4</t>
  </si>
  <si>
    <t>131</t>
  </si>
  <si>
    <t>000Přemístění 3</t>
  </si>
  <si>
    <t>Přemístění rozvodné skříně NN</t>
  </si>
  <si>
    <t>ks</t>
  </si>
  <si>
    <t>1581527043</t>
  </si>
  <si>
    <t>"přemístění kapličky NN" 1</t>
  </si>
  <si>
    <t>komplet,včetně zemních prací</t>
  </si>
  <si>
    <t>301 - Vodovod</t>
  </si>
  <si>
    <t>115101201</t>
  </si>
  <si>
    <t>Čerpání vody na dopravní výšku do 10 m průměrný přítok do 500 l/min</t>
  </si>
  <si>
    <t>hod</t>
  </si>
  <si>
    <t>414461956</t>
  </si>
  <si>
    <t>Čerpání vody na dopravní výšku do 10 m s uvažovaným průměrným přítokem do 500 l/min</t>
  </si>
  <si>
    <t xml:space="preserve">pro přečerpávání spodní vody </t>
  </si>
  <si>
    <t>"uvažuje se 20 prac. dní po 8 hod" 20*8</t>
  </si>
  <si>
    <t>132254204</t>
  </si>
  <si>
    <t>Hloubení zapažených rýh š do 2000 mm v hornině třídy těžitelnosti I skupiny 3 objem do 500 m3</t>
  </si>
  <si>
    <t>-1337199817</t>
  </si>
  <si>
    <t>Hloubení zapažených rýh šířky přes 800 do 2 000 mm strojně s urovnáním dna do předepsaného profilu a spádu v hornině třídy těžitelnosti I skupiny 3 přes 100 do 500 m3</t>
  </si>
  <si>
    <t>"Pro řad A dle výkazu výměr" 150,26</t>
  </si>
  <si>
    <t>"Pro řad A1 + A2 dle výkazu výměr" 12,43</t>
  </si>
  <si>
    <t>"Pro DTŽ a MTŽ hydrantu, 2ks, dle výk. výměr" 6,72</t>
  </si>
  <si>
    <t>Těžitelnost uvažována 100% ve tř. 3</t>
  </si>
  <si>
    <t>těžitelnost vykazovat dle skutečnosti</t>
  </si>
  <si>
    <t>139001101</t>
  </si>
  <si>
    <t>Příplatek za ztížení vykopávky v blízkosti podzemního vedení</t>
  </si>
  <si>
    <t>648664767</t>
  </si>
  <si>
    <t>Příplatek k cenám hloubených vykopávek za ztížení vykopávky v blízkosti podzemního vedení nebo výbušnin pro jakoukoliv třídu horniny</t>
  </si>
  <si>
    <t>uvažováno 20% z výkopu rýhy dle výkazu výměr</t>
  </si>
  <si>
    <t>169,41*0,20</t>
  </si>
  <si>
    <t>64116741</t>
  </si>
  <si>
    <t>"dle výk. výměr" 316,57</t>
  </si>
  <si>
    <t>151101102</t>
  </si>
  <si>
    <t>Zřízení příložného pažení a rozepření stěn rýh hl přes 2 do 4 m</t>
  </si>
  <si>
    <t>-908006864</t>
  </si>
  <si>
    <t>Zřízení pažení a rozepření stěn rýh pro podzemní vedení příložné pro jakoukoliv mezerovitost, hloubky přes 2 do 4 m</t>
  </si>
  <si>
    <t>"dle výk. výměr" 218,01</t>
  </si>
  <si>
    <t>-1726112972</t>
  </si>
  <si>
    <t>"dle zřízení" 316,57</t>
  </si>
  <si>
    <t>151101112</t>
  </si>
  <si>
    <t>Odstranění příložného pažení a rozepření stěn rýh hl přes 2 do 4 m</t>
  </si>
  <si>
    <t>1271786465</t>
  </si>
  <si>
    <t>Odstranění pažení a rozepření stěn rýh pro podzemní vedení s uložením materiálu na vzdálenost do 3 m od kraje výkopu příložné, hloubky přes 2 do 4 m</t>
  </si>
  <si>
    <t>"dle zřízení" 218,01</t>
  </si>
  <si>
    <t>-103338968</t>
  </si>
  <si>
    <t>"rýhy" 169,41</t>
  </si>
  <si>
    <t>"odečte se zásyp" -113,906</t>
  </si>
  <si>
    <t>-2111946661</t>
  </si>
  <si>
    <t xml:space="preserve"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</t>
  </si>
  <si>
    <t>"dle přemístění" 55,504*(17-10)</t>
  </si>
  <si>
    <t>-1122214322</t>
  </si>
  <si>
    <t>"přebytečná zemina dle přepravy" 55,504*1,8</t>
  </si>
  <si>
    <t>-1229880877</t>
  </si>
  <si>
    <t>zásyp uvažován zeminou z výkopu rýh těž.tř.3.-5. a nakupovaného materálu do AZ</t>
  </si>
  <si>
    <t>"celkový výkop rýh" 169,41</t>
  </si>
  <si>
    <t>"odečte se obsyp včetně potrubí" -44,621</t>
  </si>
  <si>
    <t>"odečte se lože pod potrubí řadů" -0,1*0,8*(122,94+4,6+6,5)</t>
  </si>
  <si>
    <t>"odečte se lože v místě DTŽ A MTŽ hydrantu, 2 ks" -0,1*0,8*1,0*2</t>
  </si>
  <si>
    <t>1836998666</t>
  </si>
  <si>
    <t>"řad A, De 110" 0,80*(0,11+0,3)*122,94</t>
  </si>
  <si>
    <t>"řady A1 + A2, De 110" 0,80*(0,11+0,3)*(4,6+6,5)</t>
  </si>
  <si>
    <t>"v místě DTŽ a MTŽ hydrantů, 2ks" 0,80*(0,11+0,3)*1,0*2</t>
  </si>
  <si>
    <t>Mezisoučet</t>
  </si>
  <si>
    <t xml:space="preserve">odečte se zemina vytlačená potrubím řadů De 110  </t>
  </si>
  <si>
    <t>-3,14*0,055*0,055*(122,94+4,6+6,5)</t>
  </si>
  <si>
    <t>58331351</t>
  </si>
  <si>
    <t>-2124721596</t>
  </si>
  <si>
    <t>"pro obsyp" 43,348*2,0</t>
  </si>
  <si>
    <t>-1516010730</t>
  </si>
  <si>
    <t>"lože pod potrubí " 0,1*0,8*(122,94+4,6+6,5)</t>
  </si>
  <si>
    <t>"lože v místě DTŽ A MTŽ hydrantu, 2 ks" -0,1*0,8*1,0*2</t>
  </si>
  <si>
    <t>452313131</t>
  </si>
  <si>
    <t>Podkladní bloky z betonu prostého bez zvýšených nároků na prostředí tř. C 12/15 otevřený výkop</t>
  </si>
  <si>
    <t>246282165</t>
  </si>
  <si>
    <t>Podkladní a zajišťovací konstrukce z betonu prostého v otevřeném výkopu bez zvýšených nároků na prostředí bloky pro potrubí z betonu tř. C 12/15</t>
  </si>
  <si>
    <t xml:space="preserve">betonové bloky -1 blok cca á 0,1 m3  </t>
  </si>
  <si>
    <t>"dle klad. schéma" 10*0,1</t>
  </si>
  <si>
    <t>452353101</t>
  </si>
  <si>
    <t>Bednění podkladních bloků otevřený výkop</t>
  </si>
  <si>
    <t>-42838390</t>
  </si>
  <si>
    <t>Bednění podkladních a zajišťovacích konstrukcí v otevřeném výkopu bloků pro potrubí</t>
  </si>
  <si>
    <t>"uvažuje se 1 m2/blok" 10*1</t>
  </si>
  <si>
    <t>871251141</t>
  </si>
  <si>
    <t>Montáž potrubí z PE100 SDR 11 otevřený výkop svařovaných na tupo D 110 x 10,0 mm</t>
  </si>
  <si>
    <t>-1364260264</t>
  </si>
  <si>
    <t>Montáž vodovodního potrubí z plastů v otevřeném výkopu z polyetylenu PE 100 svařovaných na tupo SDR 11/PN16 D 110 x 10,0 mm</t>
  </si>
  <si>
    <t>"řady A, A1 a A2  bez tvarovek a armatur, dle klad. schéma" 128,50</t>
  </si>
  <si>
    <t>včetně úpravy st. potrubí v místech napojení</t>
  </si>
  <si>
    <t>včetně montáže přírub v místech napojení na tvarovky a armatury</t>
  </si>
  <si>
    <t>včetně montáže přírub na st. potrubí z PE, De 110 a De 90</t>
  </si>
  <si>
    <t>včetně montáže slepých přírub</t>
  </si>
  <si>
    <t>včetně úpravy stávajícího potrubí</t>
  </si>
  <si>
    <t>28613557</t>
  </si>
  <si>
    <t>potrubí dvouvrstvé PE100 RC SDR11 110x10,0 dl 12m</t>
  </si>
  <si>
    <t>-866895570</t>
  </si>
  <si>
    <t>"dle montáže " 128,50</t>
  </si>
  <si>
    <t>přičteno ztratné 1.5%</t>
  </si>
  <si>
    <t>128,5*1,015 'Přepočtené koeficientem množství</t>
  </si>
  <si>
    <t>550010011016</t>
  </si>
  <si>
    <t>PŘÍRUBA ISO 100/110</t>
  </si>
  <si>
    <t>-1740601045</t>
  </si>
  <si>
    <t>"dle klad. schéma 12 ks" 12</t>
  </si>
  <si>
    <t>550008009016</t>
  </si>
  <si>
    <t>PŘÍRUBA ISO 80/90</t>
  </si>
  <si>
    <t>64195404</t>
  </si>
  <si>
    <t>"dle klad. schéma 2 ks" 2</t>
  </si>
  <si>
    <t>800010000016</t>
  </si>
  <si>
    <t>PŘÍRUBA SLEPÁ 100</t>
  </si>
  <si>
    <t>1862675446</t>
  </si>
  <si>
    <t>"dle klad. schéma 3 ks" 3</t>
  </si>
  <si>
    <t>857242122</t>
  </si>
  <si>
    <t>Montáž litinových tvarovek jednoosých přírubových otevřený výkop DN 80</t>
  </si>
  <si>
    <t>-1535732946</t>
  </si>
  <si>
    <t>Montáž litinových tvarovek na potrubí litinovém tlakovém jednoosých na potrubí z trub přírubových v otevřeném výkopu, kanálu nebo v šachtě DN 80</t>
  </si>
  <si>
    <t>"přírubové koleno s patkou před hydranty, dle klad. schema" 3</t>
  </si>
  <si>
    <t>"FFR kus, 100/80, dle klad. schema" 1</t>
  </si>
  <si>
    <t>504908000010</t>
  </si>
  <si>
    <t>4/4 DÍRY KOLENO PATNÍ PŘÍRUBOVÉ 80 - 4/4 DÍRY</t>
  </si>
  <si>
    <t>482623423</t>
  </si>
  <si>
    <t>"dle montáže" 3</t>
  </si>
  <si>
    <t>855010008016</t>
  </si>
  <si>
    <t>TVAROVKA REDUKČNÍ FFR 100-80</t>
  </si>
  <si>
    <t>1993229883</t>
  </si>
  <si>
    <t>"dle montáže" 1</t>
  </si>
  <si>
    <t>857264122</t>
  </si>
  <si>
    <t>Montáž litinových tvarovek odbočných přírubových otevřený výkop DN 100</t>
  </si>
  <si>
    <t>575400470</t>
  </si>
  <si>
    <t>Montáž litinových tvarovek na potrubí litinovém tlakovém odbočných na potrubí z trub přírubových v otevřeném výkopu, kanálu nebo v šachtě DN 100</t>
  </si>
  <si>
    <t>"T kus DN100/100, dle klad. schéma 3 ks" 3</t>
  </si>
  <si>
    <t>"T kus DN100/80, dle klad. schéma 3 ks" 3</t>
  </si>
  <si>
    <t>"TT kus DN100/100, dle klad. schéma 1 ks" 1</t>
  </si>
  <si>
    <t>851010010016</t>
  </si>
  <si>
    <t>TVAROVKA T KUS 100-100</t>
  </si>
  <si>
    <t>1625461945</t>
  </si>
  <si>
    <t>"T kus DN100/100, dle montáže" 3</t>
  </si>
  <si>
    <t>851010008016</t>
  </si>
  <si>
    <t>TVAROVKA T KUS 100-80</t>
  </si>
  <si>
    <t>1961055327</t>
  </si>
  <si>
    <t>"T kus DN100/80, dle montáže" 3</t>
  </si>
  <si>
    <t>852010000016</t>
  </si>
  <si>
    <t>TVAROVKY TT KUS 100 L=360</t>
  </si>
  <si>
    <t>-116413777</t>
  </si>
  <si>
    <t>"TT kus DN100/100, dle montáže" 1</t>
  </si>
  <si>
    <t>871275811</t>
  </si>
  <si>
    <t>Bourání stávajícího potrubí z PVC nebo PP DN 150</t>
  </si>
  <si>
    <t>-13472773</t>
  </si>
  <si>
    <t>Bourání stávajícího potrubí z PVC nebo polypropylenu PP v otevřeném výkopu DN do 150</t>
  </si>
  <si>
    <t>odstranění st. potrubí vodovodu v kolizi s novým potrubím</t>
  </si>
  <si>
    <t>"dle výk. výměr" 5,0</t>
  </si>
  <si>
    <t>891241112</t>
  </si>
  <si>
    <t>Montáž vodovodních šoupátek otevřený výkop DN 80</t>
  </si>
  <si>
    <t>-1958995748</t>
  </si>
  <si>
    <t>Montáž vodovodních armatur na potrubí šoupátek nebo klapek uzavíracích v otevřeném výkopu nebo v šachtách s osazením zemní soupravy (bez poklopů) DN 80</t>
  </si>
  <si>
    <t>"šoupě DN80, dle klad. schéma" 3</t>
  </si>
  <si>
    <t>400208000016</t>
  </si>
  <si>
    <t>ŠOUPĚ E2 PŘÍRUBOVÉ KRÁTKÉ 80</t>
  </si>
  <si>
    <t>-112248232</t>
  </si>
  <si>
    <t>950205010003</t>
  </si>
  <si>
    <t>SOUPRAVA ZEMNÍ TELESKOPICKÁ E2/E3-1,3 -1,8 50-100 (1,3-1,8m)</t>
  </si>
  <si>
    <t>-121054946</t>
  </si>
  <si>
    <t>"pro šoupata DN80  dle klad. schéma" 3</t>
  </si>
  <si>
    <t>"pro šoupata DN100  dle klad. schéma" 4</t>
  </si>
  <si>
    <t>"pro šoupě reduk. DN100/80  dle klad. schéma" 1</t>
  </si>
  <si>
    <t>891261112</t>
  </si>
  <si>
    <t>Montáž vodovodních šoupátek otevřený výkop DN 100</t>
  </si>
  <si>
    <t>190531378</t>
  </si>
  <si>
    <t>Montáž vodovodních armatur na potrubí šoupátek nebo klapek uzavíracích v otevřeném výkopu nebo v šachtách s osazením zemní soupravy (bez poklopů) DN 100</t>
  </si>
  <si>
    <t>"šoupě DN100, dle klad. schéma" 4</t>
  </si>
  <si>
    <t>"šoupě reduk. DN100/80  dle klad. schéma" 1</t>
  </si>
  <si>
    <t>400210000016</t>
  </si>
  <si>
    <t>ŠOUPĚ E2 PŘÍRUBOVÉ KRÁTKÉ 100</t>
  </si>
  <si>
    <t>81553248</t>
  </si>
  <si>
    <t>"dle montáže" 4</t>
  </si>
  <si>
    <t>415010008016</t>
  </si>
  <si>
    <t>ŠOUPĚ E2/E3 PŘÍRUBOVÉ REDUKOVANÉ 100/80</t>
  </si>
  <si>
    <t>-452061646</t>
  </si>
  <si>
    <t>891247111</t>
  </si>
  <si>
    <t>Montáž hydrantů podzemních DN 80</t>
  </si>
  <si>
    <t>-969896410</t>
  </si>
  <si>
    <t>Montáž vodovodních armatur na potrubí hydrantů podzemních (bez osazení poklopů) DN 80</t>
  </si>
  <si>
    <t>"hydrant dle klad. schema" 3</t>
  </si>
  <si>
    <t>"přemisťované hydranty, dle sit. 2 ks" 2</t>
  </si>
  <si>
    <t>D49008012516</t>
  </si>
  <si>
    <t>HYDRANT PODZEMNÍ PLNOPRŮTOKOVÝ 80/1,25 m</t>
  </si>
  <si>
    <t>227248686</t>
  </si>
  <si>
    <t>891261811</t>
  </si>
  <si>
    <t>Demontáž vodovodních šoupátek otevřený výkop DN 100</t>
  </si>
  <si>
    <t>-882141854</t>
  </si>
  <si>
    <t>Demontáž vodovodních armatur na potrubí šoupátek nebo klapek uzavíracích v otevřeném výkopu nebo v šachtách DN 100</t>
  </si>
  <si>
    <t>"demontáž šoupat, dle výk. výměr" 2</t>
  </si>
  <si>
    <t>"demontáž hydrantů, dle výk. výměr" 2,</t>
  </si>
  <si>
    <t>892273122</t>
  </si>
  <si>
    <t>Proplach a dezinfekce vodovodního potrubí DN od 80 do 125</t>
  </si>
  <si>
    <t>1213089359</t>
  </si>
  <si>
    <t>"dle délky řadů" 122,94+4,6+6,5</t>
  </si>
  <si>
    <t>892271111</t>
  </si>
  <si>
    <t>Tlaková zkouška vodou potrubí DN 100 nebo 125</t>
  </si>
  <si>
    <t>-1330723857</t>
  </si>
  <si>
    <t>Tlakové zkoušky vodou na potrubí DN 100 nebo 125</t>
  </si>
  <si>
    <t>892372111</t>
  </si>
  <si>
    <t>Zabezpečení konců potrubí DN do 300 při tlakových zkouškách vodou</t>
  </si>
  <si>
    <t>-1503562027</t>
  </si>
  <si>
    <t>Tlakové zkoušky vodou zabezpečení konců potrubí při tlakových zkouškách DN do 300</t>
  </si>
  <si>
    <t>"uvažuje se 2x" 2</t>
  </si>
  <si>
    <t>899401112</t>
  </si>
  <si>
    <t>Osazení poklopů litinových šoupátkových</t>
  </si>
  <si>
    <t>-1451245018</t>
  </si>
  <si>
    <t>"dle počtu šoupat" 4+3+1</t>
  </si>
  <si>
    <t>422913520</t>
  </si>
  <si>
    <t>poklop litinový šoupátkový pro zemní soupravy osazení do terénu a do vozovky</t>
  </si>
  <si>
    <t>-1861131453</t>
  </si>
  <si>
    <t>"dle osazení" 8</t>
  </si>
  <si>
    <t>00040504</t>
  </si>
  <si>
    <t>Betonová deska pod poklop - šoupátková</t>
  </si>
  <si>
    <t>-1575510184</t>
  </si>
  <si>
    <t>899401113</t>
  </si>
  <si>
    <t>Osazení poklopů litinových hydrantových</t>
  </si>
  <si>
    <t>-1527547420</t>
  </si>
  <si>
    <t>"nové hydranty, dle klad. schema" 3</t>
  </si>
  <si>
    <t>42291452</t>
  </si>
  <si>
    <t>poklop litinový hydrantový DN 80</t>
  </si>
  <si>
    <t>-155189734</t>
  </si>
  <si>
    <t>"dle osazení, nové hydranty" 5</t>
  </si>
  <si>
    <t>000452200</t>
  </si>
  <si>
    <t>Betonová deska pod poklop - hydrantová</t>
  </si>
  <si>
    <t>-1063261958</t>
  </si>
  <si>
    <t>899712111</t>
  </si>
  <si>
    <t>Orientační tabulky na zdivu</t>
  </si>
  <si>
    <t>-1329024871</t>
  </si>
  <si>
    <t>Orientační tabulky na vodovodních a kanalizačních řadech na zdivu</t>
  </si>
  <si>
    <t>pro označení hydrantů a šoupat, montáž na oplocení</t>
  </si>
  <si>
    <t>"dle počtu hydrantů a šoupat, bere se 7 ks" 7</t>
  </si>
  <si>
    <t>899721111</t>
  </si>
  <si>
    <t>Signalizační vodič DN do 150 mm na potrubí</t>
  </si>
  <si>
    <t>705507658</t>
  </si>
  <si>
    <t>Signalizační vodič na potrubí DN do 150 mm</t>
  </si>
  <si>
    <t>"dle délky řadu + vyvedení" 122,94+4,6+6,5</t>
  </si>
  <si>
    <t>dle požadavku správce vodič CY 6 mm2</t>
  </si>
  <si>
    <t>"přičte se dl. vyvedení do poklopů šoupat" 10*1,5</t>
  </si>
  <si>
    <t>899722113</t>
  </si>
  <si>
    <t>Krytí potrubí z plastů výstražnou fólií z PVC 34cm</t>
  </si>
  <si>
    <t>-1359424892</t>
  </si>
  <si>
    <t>Krytí potrubí z plastů výstražnou fólií z PVC šířky 34 cm</t>
  </si>
  <si>
    <t>1926521482</t>
  </si>
  <si>
    <t>nadeponii do 1 km</t>
  </si>
  <si>
    <t>"vybourané potrubí" 0,025</t>
  </si>
  <si>
    <t>"vybouraná šoupata" 0,023*2</t>
  </si>
  <si>
    <t>998276101</t>
  </si>
  <si>
    <t>Přesun hmot pro trubní vedení z trub z plastických hmot otevřený výkop</t>
  </si>
  <si>
    <t>-384745524</t>
  </si>
  <si>
    <t>Přesun hmot pro trubní vedení hloubené z trub z plastických hmot nebo sklolaminátových pro vodovody nebo kanalizace v otevřeném výkopu dopravní vzdálenost do 15 m</t>
  </si>
  <si>
    <t>302 - Kanalizace</t>
  </si>
  <si>
    <t>CZ63906601</t>
  </si>
  <si>
    <t xml:space="preserve">    3 - Svislé a kompletní konstrukce</t>
  </si>
  <si>
    <t>-177567322</t>
  </si>
  <si>
    <t>-1506488110</t>
  </si>
  <si>
    <t>"Pro sběrač B dle výkazu výměr" 92,66</t>
  </si>
  <si>
    <t>"Pro stoky C1 a C2 dle výkazu výměr" 23,28</t>
  </si>
  <si>
    <t>1015579821</t>
  </si>
  <si>
    <t>uvažováno 15% z výkopu rýh</t>
  </si>
  <si>
    <t>(96,22+23,28)*0,15</t>
  </si>
  <si>
    <t>663858719</t>
  </si>
  <si>
    <t>"dle výk. výměr" 233,09</t>
  </si>
  <si>
    <t>-1809538015</t>
  </si>
  <si>
    <t>"dle výk. výměr" 55,68</t>
  </si>
  <si>
    <t>-1736810607</t>
  </si>
  <si>
    <t>"dle zřízení" 233,09</t>
  </si>
  <si>
    <t>-339931020</t>
  </si>
  <si>
    <t>"dle zřízení" 55,68</t>
  </si>
  <si>
    <t>-863476317</t>
  </si>
  <si>
    <t>"dle hloubení rýh tř. těž. I" 115,94</t>
  </si>
  <si>
    <t>"odečte se zásyp" -48,166</t>
  </si>
  <si>
    <t>2098556526</t>
  </si>
  <si>
    <t>"dle vodor. přemístění" 67,774*(17-10)</t>
  </si>
  <si>
    <t>708668845</t>
  </si>
  <si>
    <t>"dle vodorovného přemístění" 67,774*1,8</t>
  </si>
  <si>
    <t>-650795464</t>
  </si>
  <si>
    <t>"rýhy dle výk. výměr" 115,94</t>
  </si>
  <si>
    <t>"odečte se obsyp včetně potrubí" -44,605</t>
  </si>
  <si>
    <t xml:space="preserve">odečte se lože pod potrubí De 250 </t>
  </si>
  <si>
    <t>"sběrač B" -0,1*1,0*(74,5-3,0)</t>
  </si>
  <si>
    <t>"stoky C1 a C2" -0,1*1,0*(11,4-1,5)</t>
  </si>
  <si>
    <t>odečtou se tělesa šachet</t>
  </si>
  <si>
    <t>"DN1000, prům. hl. 1.47 m" -0,62*0,62*3,14*1.47*4</t>
  </si>
  <si>
    <t>"DN600, prům. hl. 2.44 m" -0,3*0,3*3,14*2.44*1</t>
  </si>
  <si>
    <t>761820191</t>
  </si>
  <si>
    <t>0,3 m nad povrch potrubí z PVC De 250</t>
  </si>
  <si>
    <t>"sběrač B" 1,0*(0,25+0,3)*(74,5-3,0)</t>
  </si>
  <si>
    <t>"stoky C1 a C2" 1,0*(0,25+0,3)*(11,4-1,8)</t>
  </si>
  <si>
    <t>odečte se zemina vytlačená potrubím z PVC De 250</t>
  </si>
  <si>
    <t>"sběrač B" -3,14*0,125*0,125*(74,5-3,0)</t>
  </si>
  <si>
    <t>"stoky C1 a C2" -3,14*0,125*0,125*(11,4-1,8)</t>
  </si>
  <si>
    <t>-1834109991</t>
  </si>
  <si>
    <t>"dle obsypání" 40,626*2,0</t>
  </si>
  <si>
    <t>Svislé a kompletní konstrukce</t>
  </si>
  <si>
    <t>359901211</t>
  </si>
  <si>
    <t>Monitoring stoky jakékoli výšky na nové kanalizaci</t>
  </si>
  <si>
    <t>-1650669494</t>
  </si>
  <si>
    <t>Monitoring stok (kamerový systém) jakékoli výšky nová kanalizace</t>
  </si>
  <si>
    <t>"kamerová prohlídka dle délky stok" 74,5+11,4</t>
  </si>
  <si>
    <t>-1893679246</t>
  </si>
  <si>
    <t>lože pod potrubí De 250</t>
  </si>
  <si>
    <t>"sběrač B" 0,1*1,0*(74,5-3,0)</t>
  </si>
  <si>
    <t>"stoky C1 a C2" 0,1*1,0*(11,4-1,5)</t>
  </si>
  <si>
    <t>452112111</t>
  </si>
  <si>
    <t>Osazení betonových prstenců nebo rámů v do 100 mm</t>
  </si>
  <si>
    <t>-541026864</t>
  </si>
  <si>
    <t>Osazení betonových dílců prstenců nebo rámů pod poklopy a mříže, výšky do 100 mm</t>
  </si>
  <si>
    <t>"dle tabulky šachet" 2+4</t>
  </si>
  <si>
    <t>59224012</t>
  </si>
  <si>
    <t>prstenec šachtový vyrovnávací betonový 625x100x80mm</t>
  </si>
  <si>
    <t>-831506997</t>
  </si>
  <si>
    <t>"dle tabulky šachet" 4</t>
  </si>
  <si>
    <t>59224013</t>
  </si>
  <si>
    <t>prstenec šachtový vyrovnávací betonový 625x100x100mm</t>
  </si>
  <si>
    <t>218153788</t>
  </si>
  <si>
    <t>"dle tabulky šachet" 2</t>
  </si>
  <si>
    <t>871360320</t>
  </si>
  <si>
    <t>Montáž kanalizačního potrubí hladkého plnostěnného SN 12 z polypropylenu DN 250</t>
  </si>
  <si>
    <t>-1212815315</t>
  </si>
  <si>
    <t>Montáž kanalizačního potrubí z plastů z polypropylenu PP hladkého plnostěnného SN 12 DN 250</t>
  </si>
  <si>
    <t>"potrubí PVC De250, sběrač B, dle výk. výměr" 74,5-3,0</t>
  </si>
  <si>
    <t>"odečte se délka odboček" -(3+1)*0,32</t>
  </si>
  <si>
    <t>"potrubí PVC De250, stoky C1 a C2, dle výk. výměr" 11,4-1,8</t>
  </si>
  <si>
    <t>28611108</t>
  </si>
  <si>
    <t>trubka kanalizační PVC-U DN 250x6000mm SN12</t>
  </si>
  <si>
    <t>-194826231</t>
  </si>
  <si>
    <t>"dle montáže potrubí" 79,82</t>
  </si>
  <si>
    <t>79,82*1,015 'Přepočtené koeficientem množství</t>
  </si>
  <si>
    <t>877365221</t>
  </si>
  <si>
    <t>Montáž tvarovek z tvrdého PVC-systém KG nebo z polypropylenu-systém KG 2000 dvouosé DN 250</t>
  </si>
  <si>
    <t>137170025</t>
  </si>
  <si>
    <t>Montáž tvarovek na kanalizačním potrubí z trub z plastu z tvrdého PVC nebo z polypropylenu v otevřeném výkopu dvouosých DN 250</t>
  </si>
  <si>
    <t>"odbočky 250/160 dle výk. výměr" 2</t>
  </si>
  <si>
    <t>"odbočky 250/200 dle výk. výměr" 1</t>
  </si>
  <si>
    <t>28612224</t>
  </si>
  <si>
    <t>odbočka kanalizační plastová PVC KG DN 250x160/45° SN12/16</t>
  </si>
  <si>
    <t>-569619944</t>
  </si>
  <si>
    <t>"dle montáže" 2</t>
  </si>
  <si>
    <t>28612225</t>
  </si>
  <si>
    <t>odbočka kanalizační plastová PVC KG DN 250x200/45° SN12/16</t>
  </si>
  <si>
    <t>1487548287</t>
  </si>
  <si>
    <t>892362121</t>
  </si>
  <si>
    <t>Tlaková zkouška vzduchem potrubí DN 250 těsnícím vakem ucpávkovým</t>
  </si>
  <si>
    <t>úsek</t>
  </si>
  <si>
    <t>713381365</t>
  </si>
  <si>
    <t>Tlakové zkoušky vzduchem těsnícími vaky ucpávkovými DN 250</t>
  </si>
  <si>
    <t>"včetně ucpávek přípojek" 5</t>
  </si>
  <si>
    <t>894411121</t>
  </si>
  <si>
    <t>Zřízení šachet kanalizačních z betonových dílců na potrubí DN přes 200 do 300 dno beton tř. C 25/30</t>
  </si>
  <si>
    <t>-1850599463</t>
  </si>
  <si>
    <t>Zřízení šachet kanalizačních z betonových dílců výšky vstupu do 1,50 m s obložením dna betonem tř. C 25/30, na potrubí DN přes 200 do 300</t>
  </si>
  <si>
    <t>"pro bet. prefa šachty, dle tab. šachet" 4</t>
  </si>
  <si>
    <t>59224029</t>
  </si>
  <si>
    <t>dno betonové šachtové DN 300 betonový žlab i nástupnice 100x78,5x15cm</t>
  </si>
  <si>
    <t>1986101658</t>
  </si>
  <si>
    <t>uvažovat na potrubí z PVC, De 250</t>
  </si>
  <si>
    <t>dle tab. šachet uvažovat dno 1000x685</t>
  </si>
  <si>
    <t>"dle tab. šachet" 4</t>
  </si>
  <si>
    <t>59224066</t>
  </si>
  <si>
    <t>skruž betonová DN 1000x250 PS, 100x25x12cm</t>
  </si>
  <si>
    <t>476956820</t>
  </si>
  <si>
    <t>"dle tab. šachet" 2</t>
  </si>
  <si>
    <t>59224068</t>
  </si>
  <si>
    <t>skruž betonová DN 1000x500 PS, 100x50x12cm</t>
  </si>
  <si>
    <t>748482445</t>
  </si>
  <si>
    <t>"dle tab. šachet" 1</t>
  </si>
  <si>
    <t>59224056</t>
  </si>
  <si>
    <t>kónus pro kanalizační šachty s kapsovým stupadlem 100/62,5x67x12cm</t>
  </si>
  <si>
    <t>-1342720986</t>
  </si>
  <si>
    <t>"dle tab. šachet" 3</t>
  </si>
  <si>
    <t>000592241300</t>
  </si>
  <si>
    <t>Přechod. desky tl. 90+120mm AP-M 1000/625x270Z</t>
  </si>
  <si>
    <t>1899376436</t>
  </si>
  <si>
    <t>894812325</t>
  </si>
  <si>
    <t>Revizní a čistící šachta z PP typ DN 600/315 šachtové dno průtočné</t>
  </si>
  <si>
    <t>1198586025</t>
  </si>
  <si>
    <t>Revizní a čistící šachta z polypropylenu PP pro hladké trouby DN 600 šachtové dno (DN šachty / DN trubního vedení) DN 600/315 průtočné</t>
  </si>
  <si>
    <t>revizní šachta DN600 na stoce C2</t>
  </si>
  <si>
    <t>"dle výk. výměr" 1</t>
  </si>
  <si>
    <t>894812333</t>
  </si>
  <si>
    <t>Revizní a čistící šachta z PP DN 600 šachtová roura korugovaná světlé hloubky 3000 mm</t>
  </si>
  <si>
    <t>-1222287395</t>
  </si>
  <si>
    <t>Revizní a čistící šachta z polypropylenu PP pro hladké trouby DN 600 roura šachtová korugovaná, světlé hloubky 3 000 mm</t>
  </si>
  <si>
    <t>894812339</t>
  </si>
  <si>
    <t>Příplatek k rourám revizní a čistící šachty z PP DN 600 za uříznutí šachtové roury</t>
  </si>
  <si>
    <t>-783045622</t>
  </si>
  <si>
    <t>Revizní a čistící šachta z polypropylenu PP pro hladké trouby DN 600 Příplatek k cenám 2331 - 2334 za uříznutí šachtové roury</t>
  </si>
  <si>
    <t>894812377</t>
  </si>
  <si>
    <t>Revizní a čistící šachta z PP DN 600 poklop litinový pro třídu zatížení D400 s teleskopickým adaptérem</t>
  </si>
  <si>
    <t>1837389928</t>
  </si>
  <si>
    <t>Revizní a čistící šachta z polypropylenu PP pro hladké trouby DN 600 poklop (mříž) litinový pro třídu zatížení D400 s teleskopickým adaptérem</t>
  </si>
  <si>
    <t>899104112</t>
  </si>
  <si>
    <t>Osazení poklopů litinových nebo ocelových včetně rámů pro třídu zatížení D400, E600</t>
  </si>
  <si>
    <t>Osazení poklopů litinových a ocelových včetně rámů pro třídu zatížení D400, E600</t>
  </si>
  <si>
    <t>"poklopy revizních šachet dle tabulky poklopů" 4</t>
  </si>
  <si>
    <t>28661935</t>
  </si>
  <si>
    <t>poklop šachtový litinový DN 600 pro třídu zatížení D400</t>
  </si>
  <si>
    <t>-1239823366</t>
  </si>
  <si>
    <t>"dle osazení" 4</t>
  </si>
  <si>
    <t>použít poklopy dle požadavků správce</t>
  </si>
  <si>
    <t>899623151</t>
  </si>
  <si>
    <t>Obetonování potrubí nebo zdiva stok betonem prostým tř. C 16/20 v otevřeném výkopu</t>
  </si>
  <si>
    <t>-905163698</t>
  </si>
  <si>
    <t>Obetonování potrubí nebo zdiva stok betonem prostým v otevřeném výkopu, betonem tř. C 16/20</t>
  </si>
  <si>
    <t>v místě napojení sběrače B a stok C1 a C2 do st. šachet, 3 ks</t>
  </si>
  <si>
    <t>včetně utěsnění spáry mezi potrubím stěnou šachty</t>
  </si>
  <si>
    <t>"uvažuje se cca 0,5 m3" 0,5*3</t>
  </si>
  <si>
    <t>2012443635</t>
  </si>
  <si>
    <t>"pro obetonování potrubí, bere se cca" 2,0*3</t>
  </si>
  <si>
    <t>977151128</t>
  </si>
  <si>
    <t>Jádrové vrty diamantovými korunkami do stavebních materiálů D přes 250 do 300 mm</t>
  </si>
  <si>
    <t>1686778920</t>
  </si>
  <si>
    <t>Jádrové vrty diamantovými korunkami do stavebních materiálů (železobetonu, betonu, cihel, obkladů, dlažeb, kamene) průměru přes 250 do 300 mm</t>
  </si>
  <si>
    <t>pro zaústění potrubí sběrače B a stok C1 a C2 do st. šachet</t>
  </si>
  <si>
    <t>"bere se cca dl. 0.2 m, 3 ks" 0,2*3</t>
  </si>
  <si>
    <t>-1706936183</t>
  </si>
  <si>
    <t>"bet. suť z jádrových vrtů" 0,096</t>
  </si>
  <si>
    <t>-491134938</t>
  </si>
  <si>
    <t>"bet. suť z jádrových vrtů" 0,096*(17-1)</t>
  </si>
  <si>
    <t>997221615</t>
  </si>
  <si>
    <t>Poplatek za uložení na skládce (skládkovné) stavebního odpadu betonového kód odpadu 17 01 01</t>
  </si>
  <si>
    <t>385549578</t>
  </si>
  <si>
    <t>Poplatek za uložení stavebního odpadu na skládce (skládkovné) z prostého betonu zatříděného do Katalogu odpadů pod kódem 17 01 01</t>
  </si>
  <si>
    <t>303 - Vodovodní a kanalizační přípojky</t>
  </si>
  <si>
    <t>939611231</t>
  </si>
  <si>
    <t>"uvažuje se 10 prac. dní po 8 hod" 10*8</t>
  </si>
  <si>
    <t>2138435432</t>
  </si>
  <si>
    <t>"Pro vodovodní přípojky dle výkazu výměr z úrovně silniční pláně" 34,42</t>
  </si>
  <si>
    <t>"Pro kanalizační přípojky dle výkazu výměr z úrovně silniční pláně" 58,50</t>
  </si>
  <si>
    <t>třídu těžitelnosti vykazovat dle skutečnosti</t>
  </si>
  <si>
    <t>720923250</t>
  </si>
  <si>
    <t>uvažováno 20% z výkopu rýh</t>
  </si>
  <si>
    <t>"dle hloubení rýh" 92,92*0,2</t>
  </si>
  <si>
    <t>-1360357044</t>
  </si>
  <si>
    <t>plocha pažení rýh vodovodních přípojek</t>
  </si>
  <si>
    <t>"dle výk. výměr" 86,06</t>
  </si>
  <si>
    <t>plocha pažení rýh kanalizačních přípojek</t>
  </si>
  <si>
    <t>"dle výk. výměr" 130,0</t>
  </si>
  <si>
    <t>-1471698305</t>
  </si>
  <si>
    <t>"dle zřízení" 216,06</t>
  </si>
  <si>
    <t>398153329</t>
  </si>
  <si>
    <t>"dle hloubení rýh tř. těž. I" 92,92</t>
  </si>
  <si>
    <t>"odečte se zásyp" -58,418</t>
  </si>
  <si>
    <t>1874548166</t>
  </si>
  <si>
    <t>"dle vodor. přemístění" 34,502*(17-10)</t>
  </si>
  <si>
    <t>-850673370</t>
  </si>
  <si>
    <t>"dle vodor. přemístění" 34,502*1,8</t>
  </si>
  <si>
    <t>965969141</t>
  </si>
  <si>
    <t>"výkop rýh" 92,92</t>
  </si>
  <si>
    <t>"odečte se obsyp včetně potrubí" -27,689</t>
  </si>
  <si>
    <t>odečte se lože pod potrubí vodovodních přípojek</t>
  </si>
  <si>
    <t>-0,1*0,8*35,10</t>
  </si>
  <si>
    <t>odečte se lože pod potrubí kanalizačních přípojek</t>
  </si>
  <si>
    <t>-0,1*0,90*44,50</t>
  </si>
  <si>
    <t>-2068067809</t>
  </si>
  <si>
    <t>0,3 m nad povrch potrubí vodovodních přípojek</t>
  </si>
  <si>
    <t>0,8*0,33*35,10</t>
  </si>
  <si>
    <t>0,3 m nad povrch potrubí kanalizačních přípojek</t>
  </si>
  <si>
    <t>"De160" 0,9*0,46*44,50</t>
  </si>
  <si>
    <t>odečte se zemina vytlačená potrubím</t>
  </si>
  <si>
    <t>"De160" -3,14*0,08*0,08*44,50</t>
  </si>
  <si>
    <t>1575933097</t>
  </si>
  <si>
    <t>"pro obsyp" 26,795*2,0</t>
  </si>
  <si>
    <t>1881853034</t>
  </si>
  <si>
    <t xml:space="preserve"> lože pod potrubí vodovodních přípojek</t>
  </si>
  <si>
    <t>0,1*0,8*35,10</t>
  </si>
  <si>
    <t>lože pod potrubí kanalizačních přípojek</t>
  </si>
  <si>
    <t>0,1*0,90*44,50</t>
  </si>
  <si>
    <t>871161141</t>
  </si>
  <si>
    <t>Montáž potrubí z PE100 SDR 11 otevřený výkop svařovaných na tupo D 32 x 3,0 mm</t>
  </si>
  <si>
    <t>1347876920</t>
  </si>
  <si>
    <t>Montáž vodovodního potrubí z plastů v otevřeném výkopu z polyetylenu PE 100 svařovaných na tupo SDR 11/PN16 D 32 x 3,0 mm</t>
  </si>
  <si>
    <t>"dle výkazu kubatur" 35,10</t>
  </si>
  <si>
    <t>28613110</t>
  </si>
  <si>
    <t>trubka vodovodní PE100 PN 16 SDR11 32x3,0mm</t>
  </si>
  <si>
    <t>-1100640635</t>
  </si>
  <si>
    <t>"dle montáže, přičteno ztratné 1.5%" 35,10</t>
  </si>
  <si>
    <t>35,1*1,015 'Přepočtené koeficientem množství</t>
  </si>
  <si>
    <t>871315241</t>
  </si>
  <si>
    <t>Kanalizační potrubí z tvrdého PVC vícevrstvé tuhost třídy SN12 DN 150</t>
  </si>
  <si>
    <t>1387886264</t>
  </si>
  <si>
    <t>Kanalizační potrubí z tvrdého PVC v otevřeném výkopu ve sklonu do 20 %, hladkého plnostěnného vícevrstvého, tuhost třídy SN 12 DN 150</t>
  </si>
  <si>
    <t>"potrubí přípojek z PVC, De160, dle výk. výměr" 44,5</t>
  </si>
  <si>
    <t>877375122</t>
  </si>
  <si>
    <t>Montáž nalepovací odbočné tvarovky na potrubí z kanalizačních trub z PVC DN 300</t>
  </si>
  <si>
    <t>-1218768380</t>
  </si>
  <si>
    <t>uvažovat montáž dodatečné sedlové odbočky šroubovací pro připojení přípojek</t>
  </si>
  <si>
    <t>na potrubí z PVC De315, potrubí přípojky PVC De160</t>
  </si>
  <si>
    <t>"dle výk. výměr" 6,0</t>
  </si>
  <si>
    <t>28651090</t>
  </si>
  <si>
    <t>odbočka navrtávací PVC-U DN 150/90°</t>
  </si>
  <si>
    <t>-1903942604</t>
  </si>
  <si>
    <t>uvažovat sedlo na potrbí z PVC De315 / De160</t>
  </si>
  <si>
    <t>"dle montáže" 6</t>
  </si>
  <si>
    <t>879171111</t>
  </si>
  <si>
    <t>Montáž vodovodní přípojky na potrubí DN 32</t>
  </si>
  <si>
    <t>1422396945</t>
  </si>
  <si>
    <t>Montáž napojení vodovodní přípojky v otevřeném výkopu DN 32</t>
  </si>
  <si>
    <t>uvažuje se pro napojení přípojek na stávající potrubí</t>
  </si>
  <si>
    <t>včetně dodání tvarovek pro napojení</t>
  </si>
  <si>
    <t>891269111</t>
  </si>
  <si>
    <t>Montáž navrtávacích pasů na potrubí z jakýchkoli trub DN 100</t>
  </si>
  <si>
    <t>-1662283106</t>
  </si>
  <si>
    <t>Montáž vodovodních armatur na potrubí navrtávacích pasů s ventilem Jt 1 MPa, na potrubí z trub litinových, ocelových nebo plastických hmot DN 100</t>
  </si>
  <si>
    <t>"dle počtu přípojek dle výk. výměr na potrubí PE, De 110" 5</t>
  </si>
  <si>
    <t>532011003400</t>
  </si>
  <si>
    <t>PAS NAVRTÁVACÍ UZAVÍRACÍ - HAKU ZAK 110/34</t>
  </si>
  <si>
    <t>-268063258</t>
  </si>
  <si>
    <t>navrtávací pas pro potrubí z plastů</t>
  </si>
  <si>
    <t>"dle počtu přípojek dle výk. výměr" 5,0</t>
  </si>
  <si>
    <t>281003203416</t>
  </si>
  <si>
    <t>ŠOUPÁTKO ISO-ZAK GGG 32/34</t>
  </si>
  <si>
    <t>-900022870</t>
  </si>
  <si>
    <t>"dle počtu přípojek dle výk. výměr" 5</t>
  </si>
  <si>
    <t>960113018004</t>
  </si>
  <si>
    <t>SOUPRAVA ZEMNÍ TELESKOPICKÁ DOM. ŠOUPÁTKA-1,3-1,8 3/4"-2" (1,3-1,8m)</t>
  </si>
  <si>
    <t>1640693845</t>
  </si>
  <si>
    <t>892233122</t>
  </si>
  <si>
    <t>Proplach a dezinfekce vodovodního potrubí DN od 40 do 70</t>
  </si>
  <si>
    <t>-560370471</t>
  </si>
  <si>
    <t>"dle výkazu výměr" 35,10</t>
  </si>
  <si>
    <t>892241111</t>
  </si>
  <si>
    <t>Tlaková zkouška vodou potrubí DN do 80</t>
  </si>
  <si>
    <t>-1965602793</t>
  </si>
  <si>
    <t>Tlakové zkoušky vodou na potrubí DN do 80</t>
  </si>
  <si>
    <t>899401111</t>
  </si>
  <si>
    <t>Osazení poklopů litinových ventilových</t>
  </si>
  <si>
    <t>353461410</t>
  </si>
  <si>
    <t>42291402</t>
  </si>
  <si>
    <t>poklop litinový ventilový</t>
  </si>
  <si>
    <t>682111216</t>
  </si>
  <si>
    <t>"dle osazení" 5,0</t>
  </si>
  <si>
    <t>56230636</t>
  </si>
  <si>
    <t>deska podkladová uličního poklopu plastového ventilkového a šoupatového</t>
  </si>
  <si>
    <t>1309275424</t>
  </si>
  <si>
    <t>827084966</t>
  </si>
  <si>
    <t>použije se vodič přůřezu 6 mm2</t>
  </si>
  <si>
    <t>"dle výkazu kubatur" 35,10+(9*1,6)</t>
  </si>
  <si>
    <t>včetně vytažení do krycích hrnců</t>
  </si>
  <si>
    <t>2064036089</t>
  </si>
  <si>
    <t>401 - Veřejné osvětlení</t>
  </si>
  <si>
    <t>Ing.Jakub Kašparů</t>
  </si>
  <si>
    <t>PSV - Práce a dodávky PSV</t>
  </si>
  <si>
    <t xml:space="preserve">    741 - Elektroinstalace - silnoproud</t>
  </si>
  <si>
    <t>M - Práce a dodávky M</t>
  </si>
  <si>
    <t xml:space="preserve">    21-M - Elektromontáže</t>
  </si>
  <si>
    <t xml:space="preserve">    46-M - Zemní práce při extr.mont.pracích</t>
  </si>
  <si>
    <t>PSV</t>
  </si>
  <si>
    <t>Práce a dodávky PSV</t>
  </si>
  <si>
    <t>741</t>
  </si>
  <si>
    <t>Elektroinstalace - silnoproud</t>
  </si>
  <si>
    <t>460791112</t>
  </si>
  <si>
    <t>Montáž trubek ochranných plastových uložených volně do rýhy tuhých D přes 32 do 50 mm</t>
  </si>
  <si>
    <t>Montáž trubek ochranných uložených volně do rýhy plastových tuhých, vnitřního průměru přes 32 do 50 mm</t>
  </si>
  <si>
    <t>"kabelová chránička, 50/41 mm" 572</t>
  </si>
  <si>
    <t>34571351</t>
  </si>
  <si>
    <t>trubka elektroinstalační ohebná dvouplášťová korugovaná (chránička) D 41/50mm, HDPE+LDPE</t>
  </si>
  <si>
    <t>"dle montáže" 572</t>
  </si>
  <si>
    <t>460791114</t>
  </si>
  <si>
    <t>Montáž trubek ochranných plastových uložených volně do rýhy tuhých D přes 90 do 110 mm</t>
  </si>
  <si>
    <t>Montáž trubek ochranných uložených volně do rýhy plastových tuhých, vnitřního průměru přes 90 do 110 mm</t>
  </si>
  <si>
    <t>"kabelová chránička De110 " 45,1</t>
  </si>
  <si>
    <t>34571365</t>
  </si>
  <si>
    <t>trubka elektroinstalační HDPE tuhá dvouplášťová korugovaná D 94/110mm</t>
  </si>
  <si>
    <t>"dle montáže" 45,1</t>
  </si>
  <si>
    <t>Práce a dodávky M</t>
  </si>
  <si>
    <t>21-M</t>
  </si>
  <si>
    <t>Elektromontáže</t>
  </si>
  <si>
    <t>210203902</t>
  </si>
  <si>
    <t>Montáž svítidel LED se zapojením vodičů průmyslových nebo venkovních na sloupek parkový</t>
  </si>
  <si>
    <t>"svítidla VO, LED 20 W," 9</t>
  </si>
  <si>
    <t>34774021w</t>
  </si>
  <si>
    <t>svítidlo parkové na sloupek LED IP66 do 30W do 3000lm</t>
  </si>
  <si>
    <t>256</t>
  </si>
  <si>
    <t>"LED 20W, dle montáže, viz. TZ a výpočet osvětlení" 9</t>
  </si>
  <si>
    <t>210204011</t>
  </si>
  <si>
    <t>Montáž stožárů osvětlení ocelových samostatně stojících délky do 12 m</t>
  </si>
  <si>
    <t>Montáž stožárů osvětlení ocelových samostatně stojících, délky do 12 m</t>
  </si>
  <si>
    <t>"stožárů VO, žárově zinkovaných, dle sit. 9 ks" 9</t>
  </si>
  <si>
    <t>včetně montáže pouzder</t>
  </si>
  <si>
    <t>31674067</t>
  </si>
  <si>
    <t>stožár osvětlovací sadový Pz 133/89/60 v 6,0m</t>
  </si>
  <si>
    <t>942816962</t>
  </si>
  <si>
    <t>"dle montáže" 9</t>
  </si>
  <si>
    <t>210204202</t>
  </si>
  <si>
    <t>Montáž elektrovýzbroje stožárů osvětlení 2 okruhy</t>
  </si>
  <si>
    <t>"dle počtu stožárů VO" 9</t>
  </si>
  <si>
    <t>ELST2951</t>
  </si>
  <si>
    <t>SR st.rozvodnice SR721-14/N Al,CU universální</t>
  </si>
  <si>
    <t>-1148283388</t>
  </si>
  <si>
    <t>210220022</t>
  </si>
  <si>
    <t>Montáž uzemňovacího vedení vodičů FeZn pomocí svorek v zemi drátem průměru do 10 mm ve městské zástavbě</t>
  </si>
  <si>
    <t>Montáž uzemňovacího vedení s upevněním, propojením a připojením pomocí svorek v zemi s izolací spojů vodičů FeZn drátem nebo lanem průměru do 10 mm v městské zástavbě</t>
  </si>
  <si>
    <t>"drát FeZn 10 mm" 589</t>
  </si>
  <si>
    <t>včetně montáže smršťovací bužírky zemnění, 9 ks</t>
  </si>
  <si>
    <t>1561082</t>
  </si>
  <si>
    <t>smršťovací bužírka HSD-T2 1,6/0,8 C 88861000</t>
  </si>
  <si>
    <t>"uvažuje se 9 ks" 9</t>
  </si>
  <si>
    <t>35441073</t>
  </si>
  <si>
    <t>drát D 10mm FeZn</t>
  </si>
  <si>
    <t>"dle montáže" 589</t>
  </si>
  <si>
    <t>210220301</t>
  </si>
  <si>
    <t>Montáž svorek hromosvodných se 2 šrouby</t>
  </si>
  <si>
    <t>Montáž hromosvodného vedení svorek se 2 šrouby</t>
  </si>
  <si>
    <t>"svorka hromosvodní typ SR02, 18 ks" 18</t>
  </si>
  <si>
    <t>35441996</t>
  </si>
  <si>
    <t>svorka odbočovací a spojovací pro spojování kruhových a páskových vodičů, FeZn</t>
  </si>
  <si>
    <t>"dle montáže" 18</t>
  </si>
  <si>
    <t>210812011</t>
  </si>
  <si>
    <t>Montáž kabelu Cu plného nebo laněného do 1 kV žíly 3x1,5 až 6 mm2 (např. CYKY) bez ukončení uloženého volně nebo v liště</t>
  </si>
  <si>
    <t>Montáž izolovaných kabelů měděných do 1 kV bez ukončení plných nebo laněných kulatých (např. CYKY, CHKE-R) uložených volně nebo v liště počtu a průřezu žil 3x1,5 až 6 mm2</t>
  </si>
  <si>
    <t>"dle výk.výměr" 54</t>
  </si>
  <si>
    <t>34111030</t>
  </si>
  <si>
    <t>kabel instalační jádro Cu plné izolace PVC plášť PVC 450/750V (CYKY) 3x1,5mm2</t>
  </si>
  <si>
    <t>"kabel CYKY 3C x 1.5 mm2, dle montáže" 54</t>
  </si>
  <si>
    <t>210812033</t>
  </si>
  <si>
    <t>Montáž kabelu Cu plného nebo laněného do 1 kV žíly 4x6 až 10 mm2 (např. CYKY) bez ukončení uloženého volně nebo v liště</t>
  </si>
  <si>
    <t>Montáž izolovaných kabelů měděných do 1 kV bez ukončení plných nebo laněných kulatých (např. CYKY, CHKE-R) uložených volně nebo v liště počtu a průřezu žil 4x6 až 10 mm2</t>
  </si>
  <si>
    <t>"dle výk.výměr" 432</t>
  </si>
  <si>
    <t>34111076</t>
  </si>
  <si>
    <t>kabel instalační jádro Cu plné izolace PVC plášť PVC 450/750V (CYKY) 4x10mm2</t>
  </si>
  <si>
    <t>"kabel CYKY 4 x 10 mm2, dle montáže" 432</t>
  </si>
  <si>
    <t>210100097</t>
  </si>
  <si>
    <t>Ukončení vodičů na svorkovnici s otevřením a uzavřením krytu včetně zapojení průřezu žíly do 4 mm2</t>
  </si>
  <si>
    <t>Ukončení vodičů izolovaných s označením a zapojením na svorkovnici s otevřením a uzavřením krytu průřezu žíly do 4 mm2</t>
  </si>
  <si>
    <t>"dle výk.výměr" 11</t>
  </si>
  <si>
    <t>210812035</t>
  </si>
  <si>
    <t>Montáž kabelu Cu plného nebo laněného do 1 kV žíly 4x16 mm2 (např. CYKY) bez ukončení uloženého volně nebo v liště</t>
  </si>
  <si>
    <t>-423447038</t>
  </si>
  <si>
    <t>Montáž izolovaných kabelů měděných do 1 kV bez ukončení plných nebo laněných kulatých (např. CYKY, CHKE-R) uložených volně nebo v liště počtu a průřezu žil 4x16 mm2</t>
  </si>
  <si>
    <t>"dle výk.výměr" 178</t>
  </si>
  <si>
    <t>34111080</t>
  </si>
  <si>
    <t>kabel instalační jádro Cu plné izolace PVC plášť PVC 450/750V (CYKY) 4x16mm2</t>
  </si>
  <si>
    <t>-389660198</t>
  </si>
  <si>
    <t>"dle montáže" 178</t>
  </si>
  <si>
    <t>210950201</t>
  </si>
  <si>
    <t>Příplatek na zatahování kabelů hmotnosti do 0,75 kg do tvárnicových tras a kolektorů</t>
  </si>
  <si>
    <t>Ostatní práce při montáži vodičů, šňůr a kabelů Příplatek k cenám za zatahování kabelů do tvárnicových tras s komorami nebo do kolektorů hmotnosti kabelů do 0,75 kg</t>
  </si>
  <si>
    <t>"příplatek za zatažení kabelu do chráničky, dle mnotáže kabelu" 572</t>
  </si>
  <si>
    <t>2109102.R</t>
  </si>
  <si>
    <t>Připojení stávajícího rozvodu do nového pilíře SS200</t>
  </si>
  <si>
    <t>"dle výk.výměr" 3</t>
  </si>
  <si>
    <t>Připojení na stávající rozvaděč VO (úprava)</t>
  </si>
  <si>
    <t>2109103.R</t>
  </si>
  <si>
    <t>Zatažení a připojení do stávajícího stožáru</t>
  </si>
  <si>
    <t>včetně spojky, 1 ks</t>
  </si>
  <si>
    <t>3411001.M</t>
  </si>
  <si>
    <t>Podružný materiál</t>
  </si>
  <si>
    <t>210280002</t>
  </si>
  <si>
    <t>Zkoušky a prohlídky el rozvodů a zařízení celková prohlídka pro objem montážních prací přes 100 do 500 tis Kč</t>
  </si>
  <si>
    <t>Zkoušky a prohlídky elektrických rozvodů a zařízení celková prohlídka, zkoušení, měření a vyhotovení revizní zprávy pro objem montážních prací přes 100 do 500 tisíc Kč</t>
  </si>
  <si>
    <t>"revize dle výk.výměr" 1</t>
  </si>
  <si>
    <t>21019.R</t>
  </si>
  <si>
    <t>Dodávka a montáž pilíře SS200 s pojistkami</t>
  </si>
  <si>
    <t>-1001967830</t>
  </si>
  <si>
    <t>"výkopové práce,osazení a zapojení, nožové pojistky, plastový pilíř SS200 s nohou"1</t>
  </si>
  <si>
    <t>46-M</t>
  </si>
  <si>
    <t>Zemní práce při extr.mont.pracích</t>
  </si>
  <si>
    <t>460010024</t>
  </si>
  <si>
    <t>Vytyčení trasy vedení kabelového podzemního v zastavěném prostoru</t>
  </si>
  <si>
    <t>km</t>
  </si>
  <si>
    <t>Vytyčení trasy vedení kabelového (podzemního) v zastavěném prostoru</t>
  </si>
  <si>
    <t>"dle výk.výměr" 0,572</t>
  </si>
  <si>
    <t>460131113</t>
  </si>
  <si>
    <t>Hloubení nezapažených jam při elektromontážích ručně v hornině tř I skupiny 3</t>
  </si>
  <si>
    <t>Hloubení nezapažených jam ručně včetně urovnání dna s přemístěním výkopku do vzdálenosti 3 m od okraje jámy nebo s naložením na dopravní prostředek v hornině třídy těžitelnosti I skupiny 3</t>
  </si>
  <si>
    <t>"pro stožáry, dle výk.výměr" 4,5</t>
  </si>
  <si>
    <t>460080013</t>
  </si>
  <si>
    <t>Základové konstrukce při elektromontážích z monolitického betonu tř. C 12/15</t>
  </si>
  <si>
    <t>Základové konstrukce základ bez bednění do rostlé zeminy z monolitického betonu tř. C 12/15</t>
  </si>
  <si>
    <t>"dle hloubení jam" 4,5</t>
  </si>
  <si>
    <t>vč.osazení stožárového pouzdra</t>
  </si>
  <si>
    <t>OSM.225010</t>
  </si>
  <si>
    <t>KGEM trouba DN315x7,7/1000 SN4 EN 13476-2</t>
  </si>
  <si>
    <t>1861443442</t>
  </si>
  <si>
    <t>"pouzdrový základ pro stožár VO" 9</t>
  </si>
  <si>
    <t>460371111</t>
  </si>
  <si>
    <t>Naložení výkopku při elektromontážích ručně z hornin třídy I skupiny 1 až 3</t>
  </si>
  <si>
    <t>Naložení výkopku ručně z hornin třídy těžitelnosti I skupiny 1 až 3</t>
  </si>
  <si>
    <t>"naložení přebytečné zeminy</t>
  </si>
  <si>
    <t>"ze základových šachet pro stožáry</t>
  </si>
  <si>
    <t>0,5*0,5*1*9</t>
  </si>
  <si>
    <t>"z rýh místo pískového lože</t>
  </si>
  <si>
    <t>(0,35*0,1*360)+(0,5*0,1*41)</t>
  </si>
  <si>
    <t>460161122</t>
  </si>
  <si>
    <t>Hloubení kabelových rýh ručně š 35 cm hl 30 cm v hornině tř I skupiny 3</t>
  </si>
  <si>
    <t>Hloubení zapažených i nezapažených kabelových rýh ručně včetně urovnání dna s přemístěním výkopku do vzdálenosti 3 m od okraje jámy nebo s naložením na dopravní prostředek šířky 35 cm hloubky 30 cm v hornině třídy těžitelnosti I skupiny 3</t>
  </si>
  <si>
    <t>"dle výk.výměr" 360</t>
  </si>
  <si>
    <t>uvažovat obsazenou trasu</t>
  </si>
  <si>
    <t>460161312</t>
  </si>
  <si>
    <t>Hloubení kabelových rýh ručně š 50 cm hl 120 cm v hornině tř I skupiny 3</t>
  </si>
  <si>
    <t>Hloubení zapažených i nezapažených kabelových rýh ručně včetně urovnání dna s přemístěním výkopku do vzdálenosti 3 m od okraje jámy nebo s naložením na dopravní prostředek šířky 50 cm hloubky 120 cm v hornině třídy těžitelnosti I skupiny 3</t>
  </si>
  <si>
    <t>"dle výk.výměr" 41</t>
  </si>
  <si>
    <t>460661111</t>
  </si>
  <si>
    <t>Kabelové lože z písku pro kabely nn bez zakrytí š lože do 35 cm</t>
  </si>
  <si>
    <t>Kabelové lože z písku včetně podsypu, zhutnění a urovnání povrchu pro kabely nn bez zakrytí, šířky do 35 cm</t>
  </si>
  <si>
    <t>pískové kabelové lože včetně dodávky písku</t>
  </si>
  <si>
    <t>"kabelové lože tl.0,1m š. 0,35 m, dle výk.výměr" 360</t>
  </si>
  <si>
    <t>460661112</t>
  </si>
  <si>
    <t>Kabelové lože z písku pro kabely nn bez zakrytí š lože přes 35 do 50 cm</t>
  </si>
  <si>
    <t>2062133900</t>
  </si>
  <si>
    <t>Kabelové lože z písku včetně podsypu, zhutnění a urovnání povrchu pro kabely nn bez zakrytí, šířky přes 35 do 50 cm</t>
  </si>
  <si>
    <t>"kabelové lože tl.0,1m, š.0,50 m, dle výk.výměr" 41</t>
  </si>
  <si>
    <t>460451122</t>
  </si>
  <si>
    <t>Zásyp kabelových rýh strojně se zhutněním š 35 cm hl 20 cm z horniny tř I skupiny 3</t>
  </si>
  <si>
    <t>Zásyp kabelových rýh strojně s přemístěním sypaniny ze vzdálenosti do 10 m, s uložením výkopku ve vrstvách včetně zhutnění a urovnání povrchu šířky 35 cm hloubky 20 cm z horniny třídy těžitelnosti I skupiny 3</t>
  </si>
  <si>
    <t>"hloubení rýh š.0,35m" 360</t>
  </si>
  <si>
    <t>460451332</t>
  </si>
  <si>
    <t>Zásyp kabelových rýh strojně se zhutněním š 50 cm hl 120 cm z horniny tř I skupiny 3</t>
  </si>
  <si>
    <t>2092446379</t>
  </si>
  <si>
    <t>Zásyp kabelových rýh strojně s přemístěním sypaniny ze vzdálenosti do 10 m, s uložením výkopku ve vrstvách včetně zhutnění a urovnání povrchu šířky 50 cm hloubky 120 cm z horniny třídy těžitelnosti I skupiny 3</t>
  </si>
  <si>
    <t>"hloubení rýh š.0,5m" 41</t>
  </si>
  <si>
    <t>460671113</t>
  </si>
  <si>
    <t>Výstražná fólie pro krytí kabelů šířky 34 cm</t>
  </si>
  <si>
    <t>Výstražná fólie z PVC pro krytí kabelů včetně vyrovnání povrchu rýhy, rozvinutí a uložení fólie šířky do 34 cm</t>
  </si>
  <si>
    <t>"dle celkové délky kabel. rýh" 360+41</t>
  </si>
  <si>
    <t>460341113</t>
  </si>
  <si>
    <t>Vodorovné přemístění horniny jakékoliv třídy dopravními prostředky při elektromontážích přes 500 do 1000 m</t>
  </si>
  <si>
    <t>Vodorovné přemístění (odvoz) horniny dopravními prostředky včetně složení, bez naložení a rozprostření jakékoliv třídy, na vzdálenost přes 500 do 1000 m</t>
  </si>
  <si>
    <t>přebytečná zemina z výkopů, těž. sk. 3</t>
  </si>
  <si>
    <t>uvažován odvoz na skládku do 17 km</t>
  </si>
  <si>
    <t>"jámy pro stožáry" 4,5</t>
  </si>
  <si>
    <t>"rýhy - přebytečná zemina místo lože"( 0,5*0,1*41)+(0,35*0,1*360)</t>
  </si>
  <si>
    <t>460341121</t>
  </si>
  <si>
    <t>Příplatek k vodorovnému přemístění horniny dopravními prostředky při elektromontážích za každých dalších i započatých 1000 m</t>
  </si>
  <si>
    <t>Vodorovné přemístění (odvoz) horniny dopravními prostředky včetně složení, bez naložení a rozprostření jakékoliv třídy, na vzdálenost Příplatek k ceně -1113 za každých dalších i započatých 1000 m</t>
  </si>
  <si>
    <t>"dle vodor. přemístění" 19,15*(17-1)</t>
  </si>
  <si>
    <t>460361121</t>
  </si>
  <si>
    <t>Poplatek za uložení zeminy na recyklační skládce (skládkovné) kód odpadu 17 05 04</t>
  </si>
  <si>
    <t>-1954300586</t>
  </si>
  <si>
    <t>Poplatek (skládkovné) za uložení zeminy na recyklační skládce zatříděné do Katalogu odpadů pod kódem 17 05 04</t>
  </si>
  <si>
    <t>"dle vodorovného přemístění" 19,15*1,8</t>
  </si>
  <si>
    <t>Recyklační centrum Lumos Jivno</t>
  </si>
  <si>
    <t>460581131</t>
  </si>
  <si>
    <t>Uvedení nezpevněného terénu do původního stavu v místě dočasného uložení výkopku s vyhrabáním, srovnáním a částečným dosetím trávy</t>
  </si>
  <si>
    <t>-660189945</t>
  </si>
  <si>
    <t>Úprava terénu uvedení nezpevněného terénu do původního stavu v místě dočasného uložení výkopku s vyhrabáním, srovnáním a částečným dosetím trávy</t>
  </si>
  <si>
    <t>Provizorní úprava terénu</t>
  </si>
  <si>
    <t>dle celková délky a šířky kabelových rýh</t>
  </si>
  <si>
    <t>(0,35*360)+(0,5*41)</t>
  </si>
  <si>
    <t>Na deponii stavebníka do 3 km</t>
  </si>
  <si>
    <t>"demontované stožáry se svítidly, cca 0,25t/ ks" 0,25*3</t>
  </si>
  <si>
    <t>"demontované stožáry se svítidly" 0,75*(3-1)</t>
  </si>
  <si>
    <t>O009</t>
  </si>
  <si>
    <t>S2 - Demontáž stáv. ocel.stožáru s výložníkem a svítidlem VO vč.bet.patky</t>
  </si>
  <si>
    <t>"uvažovány 3 ks stožárů do patek" 3</t>
  </si>
  <si>
    <t>512</t>
  </si>
  <si>
    <t>-203274018</t>
  </si>
  <si>
    <t>"pro objekt 401, PD ve 4 vyhotoveních"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</si>
</sst>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237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8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2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4" borderId="7" xfId="0" applyFill="1" applyBorder="1" applyAlignment="1">
      <alignment vertical="center"/>
    </xf>
    <xf numFmtId="0" fontId="23" fillId="4" borderId="0" xfId="0" applyFont="1" applyFill="1" applyAlignment="1">
      <alignment horizontal="center" vertical="center"/>
    </xf>
    <xf numFmtId="0" fontId="24" fillId="0" borderId="16" xfId="0" applyFont="1" applyBorder="1" applyAlignment="1">
      <alignment horizontal="center" vertical="center" wrapText="1"/>
    </xf>
    <xf numFmtId="0" fontId="24" fillId="0" borderId="17" xfId="0" applyFont="1" applyBorder="1" applyAlignment="1">
      <alignment horizontal="center" vertical="center" wrapText="1"/>
    </xf>
    <xf numFmtId="0" fontId="24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4" fontId="25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1" fillId="0" borderId="14" xfId="0" applyNumberFormat="1" applyFont="1" applyBorder="1" applyAlignment="1">
      <alignment vertical="center"/>
    </xf>
    <xf numFmtId="4" fontId="21" fillId="0" borderId="0" xfId="0" applyNumberFormat="1" applyFont="1" applyAlignment="1">
      <alignment vertical="center"/>
    </xf>
    <xf numFmtId="166" fontId="21" fillId="0" borderId="0" xfId="0" applyNumberFormat="1" applyFont="1" applyAlignment="1">
      <alignment vertical="center"/>
    </xf>
    <xf numFmtId="4" fontId="21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8" fillId="0" borderId="0" xfId="0" applyFont="1" applyAlignment="1">
      <alignment vertical="center"/>
    </xf>
    <xf numFmtId="0" fontId="29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30" fillId="0" borderId="14" xfId="0" applyNumberFormat="1" applyFont="1" applyBorder="1" applyAlignment="1">
      <alignment vertical="center"/>
    </xf>
    <xf numFmtId="4" fontId="30" fillId="0" borderId="0" xfId="0" applyNumberFormat="1" applyFont="1" applyAlignment="1">
      <alignment vertical="center"/>
    </xf>
    <xf numFmtId="166" fontId="30" fillId="0" borderId="0" xfId="0" applyNumberFormat="1" applyFont="1" applyAlignment="1">
      <alignment vertical="center"/>
    </xf>
    <xf numFmtId="4" fontId="30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30" fillId="0" borderId="19" xfId="0" applyNumberFormat="1" applyFont="1" applyBorder="1" applyAlignment="1">
      <alignment vertical="center"/>
    </xf>
    <xf numFmtId="4" fontId="30" fillId="0" borderId="20" xfId="0" applyNumberFormat="1" applyFont="1" applyBorder="1" applyAlignment="1">
      <alignment vertical="center"/>
    </xf>
    <xf numFmtId="166" fontId="30" fillId="0" borderId="20" xfId="0" applyNumberFormat="1" applyFont="1" applyBorder="1" applyAlignment="1">
      <alignment vertical="center"/>
    </xf>
    <xf numFmtId="4" fontId="30" fillId="0" borderId="21" xfId="0" applyNumberFormat="1" applyFont="1" applyBorder="1" applyAlignment="1">
      <alignment vertical="center"/>
    </xf>
    <xf numFmtId="0" fontId="31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3" fillId="4" borderId="0" xfId="0" applyFont="1" applyFill="1" applyAlignment="1">
      <alignment horizontal="left" vertical="center"/>
    </xf>
    <xf numFmtId="0" fontId="23" fillId="4" borderId="0" xfId="0" applyFont="1" applyFill="1" applyAlignment="1">
      <alignment horizontal="right" vertical="center"/>
    </xf>
    <xf numFmtId="0" fontId="32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23" fillId="4" borderId="16" xfId="0" applyFont="1" applyFill="1" applyBorder="1" applyAlignment="1">
      <alignment horizontal="center" vertical="center" wrapText="1"/>
    </xf>
    <xf numFmtId="0" fontId="23" fillId="4" borderId="17" xfId="0" applyFont="1" applyFill="1" applyBorder="1" applyAlignment="1">
      <alignment horizontal="center" vertical="center" wrapText="1"/>
    </xf>
    <xf numFmtId="0" fontId="23" fillId="4" borderId="18" xfId="0" applyFont="1" applyFill="1" applyBorder="1" applyAlignment="1">
      <alignment horizontal="center" vertical="center" wrapText="1"/>
    </xf>
    <xf numFmtId="4" fontId="25" fillId="0" borderId="0" xfId="0" applyNumberFormat="1" applyFont="1"/>
    <xf numFmtId="166" fontId="33" fillId="0" borderId="12" xfId="0" applyNumberFormat="1" applyFont="1" applyBorder="1"/>
    <xf numFmtId="166" fontId="33" fillId="0" borderId="13" xfId="0" applyNumberFormat="1" applyFont="1" applyBorder="1"/>
    <xf numFmtId="4" fontId="34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23" fillId="0" borderId="22" xfId="0" applyFont="1" applyBorder="1" applyAlignment="1">
      <alignment horizontal="center" vertical="center"/>
    </xf>
    <xf numFmtId="49" fontId="23" fillId="0" borderId="22" xfId="0" applyNumberFormat="1" applyFont="1" applyBorder="1" applyAlignment="1">
      <alignment horizontal="left" vertical="center" wrapText="1"/>
    </xf>
    <xf numFmtId="0" fontId="23" fillId="0" borderId="22" xfId="0" applyFont="1" applyBorder="1" applyAlignment="1">
      <alignment horizontal="left" vertical="center" wrapText="1"/>
    </xf>
    <xf numFmtId="0" fontId="23" fillId="0" borderId="22" xfId="0" applyFont="1" applyBorder="1" applyAlignment="1">
      <alignment horizontal="center" vertical="center" wrapText="1"/>
    </xf>
    <xf numFmtId="167" fontId="23" fillId="0" borderId="22" xfId="0" applyNumberFormat="1" applyFont="1" applyBorder="1" applyAlignment="1">
      <alignment vertical="center"/>
    </xf>
    <xf numFmtId="4" fontId="23" fillId="2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Alignment="1">
      <alignment horizontal="center" vertical="center"/>
    </xf>
    <xf numFmtId="166" fontId="24" fillId="0" borderId="0" xfId="0" applyNumberFormat="1" applyFont="1" applyAlignment="1">
      <alignment vertical="center"/>
    </xf>
    <xf numFmtId="166" fontId="24" fillId="0" borderId="15" xfId="0" applyNumberFormat="1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5" fillId="0" borderId="0" xfId="0" applyFont="1" applyAlignment="1">
      <alignment horizontal="left" vertical="center"/>
    </xf>
    <xf numFmtId="0" fontId="36" fillId="0" borderId="0" xfId="0" applyFont="1" applyAlignment="1">
      <alignment horizontal="left" vertical="center" wrapText="1"/>
    </xf>
    <xf numFmtId="0" fontId="0" fillId="0" borderId="0" xfId="0" applyAlignment="1" applyProtection="1">
      <alignment vertical="center"/>
      <protection locked="0"/>
    </xf>
    <xf numFmtId="0" fontId="0" fillId="0" borderId="14" xfId="0" applyBorder="1" applyAlignment="1">
      <alignment vertical="center"/>
    </xf>
    <xf numFmtId="0" fontId="9" fillId="0" borderId="3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0" fillId="0" borderId="19" xfId="0" applyFont="1" applyBorder="1" applyAlignment="1">
      <alignment vertical="center"/>
    </xf>
    <xf numFmtId="0" fontId="10" fillId="0" borderId="20" xfId="0" applyFont="1" applyBorder="1" applyAlignment="1">
      <alignment vertical="center"/>
    </xf>
    <xf numFmtId="0" fontId="10" fillId="0" borderId="21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37" fillId="0" borderId="22" xfId="0" applyFont="1" applyBorder="1" applyAlignment="1">
      <alignment horizontal="center" vertical="center"/>
    </xf>
    <xf numFmtId="49" fontId="37" fillId="0" borderId="22" xfId="0" applyNumberFormat="1" applyFont="1" applyBorder="1" applyAlignment="1">
      <alignment horizontal="left" vertical="center" wrapText="1"/>
    </xf>
    <xf numFmtId="0" fontId="37" fillId="0" borderId="22" xfId="0" applyFont="1" applyBorder="1" applyAlignment="1">
      <alignment horizontal="left" vertical="center" wrapText="1"/>
    </xf>
    <xf numFmtId="0" fontId="37" fillId="0" borderId="22" xfId="0" applyFont="1" applyBorder="1" applyAlignment="1">
      <alignment horizontal="center" vertical="center" wrapText="1"/>
    </xf>
    <xf numFmtId="167" fontId="37" fillId="0" borderId="22" xfId="0" applyNumberFormat="1" applyFont="1" applyBorder="1" applyAlignment="1">
      <alignment vertical="center"/>
    </xf>
    <xf numFmtId="4" fontId="37" fillId="2" borderId="22" xfId="0" applyNumberFormat="1" applyFont="1" applyFill="1" applyBorder="1" applyAlignment="1" applyProtection="1">
      <alignment vertical="center"/>
      <protection locked="0"/>
    </xf>
    <xf numFmtId="4" fontId="37" fillId="0" borderId="22" xfId="0" applyNumberFormat="1" applyFont="1" applyBorder="1" applyAlignment="1">
      <alignment vertical="center"/>
    </xf>
    <xf numFmtId="0" fontId="38" fillId="0" borderId="3" xfId="0" applyFont="1" applyBorder="1" applyAlignment="1">
      <alignment vertical="center"/>
    </xf>
    <xf numFmtId="0" fontId="37" fillId="2" borderId="14" xfId="0" applyFont="1" applyFill="1" applyBorder="1" applyAlignment="1" applyProtection="1">
      <alignment horizontal="left" vertical="center"/>
      <protection locked="0"/>
    </xf>
    <xf numFmtId="0" fontId="37" fillId="0" borderId="0" xfId="0" applyFont="1" applyAlignment="1">
      <alignment horizontal="center" vertical="center"/>
    </xf>
    <xf numFmtId="0" fontId="9" fillId="0" borderId="19" xfId="0" applyFont="1" applyBorder="1" applyAlignment="1">
      <alignment vertical="center"/>
    </xf>
    <xf numFmtId="0" fontId="9" fillId="0" borderId="20" xfId="0" applyFont="1" applyBorder="1" applyAlignment="1">
      <alignment vertical="center"/>
    </xf>
    <xf numFmtId="0" fontId="9" fillId="0" borderId="21" xfId="0" applyFont="1" applyBorder="1" applyAlignment="1">
      <alignment vertical="center"/>
    </xf>
    <xf numFmtId="0" fontId="12" fillId="0" borderId="3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 wrapText="1"/>
    </xf>
    <xf numFmtId="167" fontId="12" fillId="0" borderId="0" xfId="0" applyNumberFormat="1" applyFont="1" applyAlignment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14" xfId="0" applyFont="1" applyBorder="1" applyAlignment="1">
      <alignment vertical="center"/>
    </xf>
    <xf numFmtId="0" fontId="12" fillId="0" borderId="15" xfId="0" applyFont="1" applyBorder="1" applyAlignment="1">
      <alignment vertical="center"/>
    </xf>
    <xf numFmtId="0" fontId="0" fillId="0" borderId="19" xfId="0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0" xfId="0"/>
    <xf numFmtId="4" fontId="19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7" xfId="0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8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29" fillId="0" borderId="0" xfId="0" applyNumberFormat="1" applyFont="1" applyAlignment="1">
      <alignment vertical="center"/>
    </xf>
    <xf numFmtId="0" fontId="29" fillId="0" borderId="0" xfId="0" applyFont="1" applyAlignment="1">
      <alignment vertical="center"/>
    </xf>
    <xf numFmtId="0" fontId="28" fillId="0" borderId="0" xfId="0" applyFont="1" applyAlignment="1">
      <alignment horizontal="left" vertical="center" wrapText="1"/>
    </xf>
    <xf numFmtId="4" fontId="25" fillId="0" borderId="0" xfId="0" applyNumberFormat="1" applyFont="1" applyAlignment="1">
      <alignment horizontal="right" vertical="center"/>
    </xf>
    <xf numFmtId="4" fontId="25" fillId="0" borderId="0" xfId="0" applyNumberFormat="1" applyFont="1" applyAlignment="1">
      <alignment vertical="center"/>
    </xf>
    <xf numFmtId="0" fontId="23" fillId="4" borderId="6" xfId="0" applyFont="1" applyFill="1" applyBorder="1" applyAlignment="1">
      <alignment horizontal="center" vertical="center"/>
    </xf>
    <xf numFmtId="0" fontId="23" fillId="4" borderId="7" xfId="0" applyFont="1" applyFill="1" applyBorder="1" applyAlignment="1">
      <alignment horizontal="left" vertical="center"/>
    </xf>
    <xf numFmtId="0" fontId="23" fillId="4" borderId="7" xfId="0" applyFont="1" applyFill="1" applyBorder="1" applyAlignment="1">
      <alignment horizontal="right" vertical="center"/>
    </xf>
    <xf numFmtId="0" fontId="23" fillId="4" borderId="7" xfId="0" applyFont="1" applyFill="1" applyBorder="1" applyAlignment="1">
      <alignment horizontal="center" vertical="center"/>
    </xf>
    <xf numFmtId="0" fontId="23" fillId="4" borderId="8" xfId="0" applyFont="1" applyFill="1" applyBorder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102"/>
  <sheetViews>
    <sheetView showGridLines="0" topLeftCell="A35" workbookViewId="0"/>
  </sheetViews>
  <sheetFormatPr defaultRowHeight="10.199999999999999"/>
  <cols>
    <col min="1" max="1" width="8.28515625" customWidth="1"/>
    <col min="2" max="2" width="1.7109375" customWidth="1"/>
    <col min="3" max="3" width="4.140625" customWidth="1"/>
    <col min="4" max="33" width="2.7109375" customWidth="1"/>
    <col min="34" max="34" width="3.28515625" customWidth="1"/>
    <col min="35" max="35" width="31.7109375" customWidth="1"/>
    <col min="36" max="37" width="2.42578125" customWidth="1"/>
    <col min="38" max="38" width="8.28515625" customWidth="1"/>
    <col min="39" max="39" width="3.28515625" customWidth="1"/>
    <col min="40" max="40" width="13.28515625" customWidth="1"/>
    <col min="41" max="41" width="7.42578125" customWidth="1"/>
    <col min="42" max="42" width="4.140625" customWidth="1"/>
    <col min="43" max="43" width="15.7109375" hidden="1" customWidth="1"/>
    <col min="44" max="44" width="13.7109375" customWidth="1"/>
    <col min="45" max="47" width="25.85546875" hidden="1" customWidth="1"/>
    <col min="48" max="49" width="21.7109375" hidden="1" customWidth="1"/>
    <col min="50" max="51" width="25" hidden="1" customWidth="1"/>
    <col min="52" max="52" width="21.7109375" hidden="1" customWidth="1"/>
    <col min="53" max="53" width="19.140625" hidden="1" customWidth="1"/>
    <col min="54" max="54" width="25" hidden="1" customWidth="1"/>
    <col min="55" max="55" width="21.7109375" hidden="1" customWidth="1"/>
    <col min="56" max="56" width="19.140625" hidden="1" customWidth="1"/>
    <col min="57" max="57" width="66.42578125" customWidth="1"/>
    <col min="71" max="91" width="9.28515625" hidden="1"/>
  </cols>
  <sheetData>
    <row r="1" spans="1:74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pans="1:74" ht="36.9" customHeight="1">
      <c r="AR2" s="195"/>
      <c r="AS2" s="195"/>
      <c r="AT2" s="195"/>
      <c r="AU2" s="195"/>
      <c r="AV2" s="195"/>
      <c r="AW2" s="195"/>
      <c r="AX2" s="195"/>
      <c r="AY2" s="195"/>
      <c r="AZ2" s="195"/>
      <c r="BA2" s="195"/>
      <c r="BB2" s="195"/>
      <c r="BC2" s="195"/>
      <c r="BD2" s="195"/>
      <c r="BE2" s="195"/>
      <c r="BS2" s="17" t="s">
        <v>6</v>
      </c>
      <c r="BT2" s="17" t="s">
        <v>7</v>
      </c>
    </row>
    <row r="3" spans="1:74" ht="6.9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ht="24.9" customHeight="1">
      <c r="B4" s="20"/>
      <c r="D4" s="21" t="s">
        <v>9</v>
      </c>
      <c r="AR4" s="20"/>
      <c r="AS4" s="22" t="s">
        <v>10</v>
      </c>
      <c r="BE4" s="23" t="s">
        <v>11</v>
      </c>
      <c r="BS4" s="17" t="s">
        <v>12</v>
      </c>
    </row>
    <row r="5" spans="1:74" ht="12" customHeight="1">
      <c r="B5" s="20"/>
      <c r="D5" s="24" t="s">
        <v>13</v>
      </c>
      <c r="K5" s="206" t="s">
        <v>14</v>
      </c>
      <c r="L5" s="195"/>
      <c r="M5" s="195"/>
      <c r="N5" s="195"/>
      <c r="O5" s="195"/>
      <c r="P5" s="195"/>
      <c r="Q5" s="195"/>
      <c r="R5" s="195"/>
      <c r="S5" s="195"/>
      <c r="T5" s="195"/>
      <c r="U5" s="195"/>
      <c r="V5" s="195"/>
      <c r="W5" s="195"/>
      <c r="X5" s="195"/>
      <c r="Y5" s="195"/>
      <c r="Z5" s="195"/>
      <c r="AA5" s="195"/>
      <c r="AB5" s="195"/>
      <c r="AC5" s="195"/>
      <c r="AD5" s="195"/>
      <c r="AE5" s="195"/>
      <c r="AF5" s="195"/>
      <c r="AG5" s="195"/>
      <c r="AH5" s="195"/>
      <c r="AI5" s="195"/>
      <c r="AJ5" s="195"/>
      <c r="AR5" s="20"/>
      <c r="BE5" s="203" t="s">
        <v>15</v>
      </c>
      <c r="BS5" s="17" t="s">
        <v>6</v>
      </c>
    </row>
    <row r="6" spans="1:74" ht="36.9" customHeight="1">
      <c r="B6" s="20"/>
      <c r="D6" s="26" t="s">
        <v>16</v>
      </c>
      <c r="K6" s="207" t="s">
        <v>17</v>
      </c>
      <c r="L6" s="195"/>
      <c r="M6" s="195"/>
      <c r="N6" s="195"/>
      <c r="O6" s="195"/>
      <c r="P6" s="195"/>
      <c r="Q6" s="195"/>
      <c r="R6" s="195"/>
      <c r="S6" s="195"/>
      <c r="T6" s="195"/>
      <c r="U6" s="195"/>
      <c r="V6" s="195"/>
      <c r="W6" s="195"/>
      <c r="X6" s="195"/>
      <c r="Y6" s="195"/>
      <c r="Z6" s="195"/>
      <c r="AA6" s="195"/>
      <c r="AB6" s="195"/>
      <c r="AC6" s="195"/>
      <c r="AD6" s="195"/>
      <c r="AE6" s="195"/>
      <c r="AF6" s="195"/>
      <c r="AG6" s="195"/>
      <c r="AH6" s="195"/>
      <c r="AI6" s="195"/>
      <c r="AJ6" s="195"/>
      <c r="AR6" s="20"/>
      <c r="BE6" s="204"/>
      <c r="BS6" s="17" t="s">
        <v>6</v>
      </c>
    </row>
    <row r="7" spans="1:74" ht="12" customHeight="1">
      <c r="B7" s="20"/>
      <c r="D7" s="27" t="s">
        <v>18</v>
      </c>
      <c r="K7" s="25" t="s">
        <v>1</v>
      </c>
      <c r="AK7" s="27" t="s">
        <v>19</v>
      </c>
      <c r="AN7" s="25" t="s">
        <v>1</v>
      </c>
      <c r="AR7" s="20"/>
      <c r="BE7" s="204"/>
      <c r="BS7" s="17" t="s">
        <v>6</v>
      </c>
    </row>
    <row r="8" spans="1:74" ht="12" customHeight="1">
      <c r="B8" s="20"/>
      <c r="D8" s="27" t="s">
        <v>20</v>
      </c>
      <c r="K8" s="25" t="s">
        <v>21</v>
      </c>
      <c r="AK8" s="27" t="s">
        <v>22</v>
      </c>
      <c r="AN8" s="28" t="s">
        <v>23</v>
      </c>
      <c r="AR8" s="20"/>
      <c r="BE8" s="204"/>
      <c r="BS8" s="17" t="s">
        <v>6</v>
      </c>
    </row>
    <row r="9" spans="1:74" ht="14.4" customHeight="1">
      <c r="B9" s="20"/>
      <c r="AR9" s="20"/>
      <c r="BE9" s="204"/>
      <c r="BS9" s="17" t="s">
        <v>6</v>
      </c>
    </row>
    <row r="10" spans="1:74" ht="12" customHeight="1">
      <c r="B10" s="20"/>
      <c r="D10" s="27" t="s">
        <v>24</v>
      </c>
      <c r="AK10" s="27" t="s">
        <v>25</v>
      </c>
      <c r="AN10" s="25" t="s">
        <v>1</v>
      </c>
      <c r="AR10" s="20"/>
      <c r="BE10" s="204"/>
      <c r="BS10" s="17" t="s">
        <v>6</v>
      </c>
    </row>
    <row r="11" spans="1:74" ht="18.45" customHeight="1">
      <c r="B11" s="20"/>
      <c r="E11" s="25" t="s">
        <v>26</v>
      </c>
      <c r="AK11" s="27" t="s">
        <v>27</v>
      </c>
      <c r="AN11" s="25" t="s">
        <v>1</v>
      </c>
      <c r="AR11" s="20"/>
      <c r="BE11" s="204"/>
      <c r="BS11" s="17" t="s">
        <v>6</v>
      </c>
    </row>
    <row r="12" spans="1:74" ht="6.9" customHeight="1">
      <c r="B12" s="20"/>
      <c r="AR12" s="20"/>
      <c r="BE12" s="204"/>
      <c r="BS12" s="17" t="s">
        <v>6</v>
      </c>
    </row>
    <row r="13" spans="1:74" ht="12" customHeight="1">
      <c r="B13" s="20"/>
      <c r="D13" s="27" t="s">
        <v>28</v>
      </c>
      <c r="AK13" s="27" t="s">
        <v>25</v>
      </c>
      <c r="AN13" s="29" t="s">
        <v>29</v>
      </c>
      <c r="AR13" s="20"/>
      <c r="BE13" s="204"/>
      <c r="BS13" s="17" t="s">
        <v>6</v>
      </c>
    </row>
    <row r="14" spans="1:74" ht="13.2">
      <c r="B14" s="20"/>
      <c r="E14" s="208" t="s">
        <v>29</v>
      </c>
      <c r="F14" s="209"/>
      <c r="G14" s="209"/>
      <c r="H14" s="209"/>
      <c r="I14" s="209"/>
      <c r="J14" s="209"/>
      <c r="K14" s="209"/>
      <c r="L14" s="209"/>
      <c r="M14" s="209"/>
      <c r="N14" s="209"/>
      <c r="O14" s="209"/>
      <c r="P14" s="209"/>
      <c r="Q14" s="209"/>
      <c r="R14" s="209"/>
      <c r="S14" s="209"/>
      <c r="T14" s="209"/>
      <c r="U14" s="209"/>
      <c r="V14" s="209"/>
      <c r="W14" s="209"/>
      <c r="X14" s="209"/>
      <c r="Y14" s="209"/>
      <c r="Z14" s="209"/>
      <c r="AA14" s="209"/>
      <c r="AB14" s="209"/>
      <c r="AC14" s="209"/>
      <c r="AD14" s="209"/>
      <c r="AE14" s="209"/>
      <c r="AF14" s="209"/>
      <c r="AG14" s="209"/>
      <c r="AH14" s="209"/>
      <c r="AI14" s="209"/>
      <c r="AJ14" s="209"/>
      <c r="AK14" s="27" t="s">
        <v>27</v>
      </c>
      <c r="AN14" s="29" t="s">
        <v>29</v>
      </c>
      <c r="AR14" s="20"/>
      <c r="BE14" s="204"/>
      <c r="BS14" s="17" t="s">
        <v>6</v>
      </c>
    </row>
    <row r="15" spans="1:74" ht="6.9" customHeight="1">
      <c r="B15" s="20"/>
      <c r="AR15" s="20"/>
      <c r="BE15" s="204"/>
      <c r="BS15" s="17" t="s">
        <v>4</v>
      </c>
    </row>
    <row r="16" spans="1:74" ht="12" customHeight="1">
      <c r="B16" s="20"/>
      <c r="D16" s="27" t="s">
        <v>30</v>
      </c>
      <c r="AK16" s="27" t="s">
        <v>25</v>
      </c>
      <c r="AN16" s="25" t="s">
        <v>31</v>
      </c>
      <c r="AR16" s="20"/>
      <c r="BE16" s="204"/>
      <c r="BS16" s="17" t="s">
        <v>4</v>
      </c>
    </row>
    <row r="17" spans="2:71" ht="18.45" customHeight="1">
      <c r="B17" s="20"/>
      <c r="E17" s="25" t="s">
        <v>32</v>
      </c>
      <c r="AK17" s="27" t="s">
        <v>27</v>
      </c>
      <c r="AN17" s="25" t="s">
        <v>1</v>
      </c>
      <c r="AR17" s="20"/>
      <c r="BE17" s="204"/>
      <c r="BS17" s="17" t="s">
        <v>33</v>
      </c>
    </row>
    <row r="18" spans="2:71" ht="6.9" customHeight="1">
      <c r="B18" s="20"/>
      <c r="AR18" s="20"/>
      <c r="BE18" s="204"/>
      <c r="BS18" s="17" t="s">
        <v>6</v>
      </c>
    </row>
    <row r="19" spans="2:71" ht="12" customHeight="1">
      <c r="B19" s="20"/>
      <c r="D19" s="27" t="s">
        <v>34</v>
      </c>
      <c r="AK19" s="27" t="s">
        <v>25</v>
      </c>
      <c r="AN19" s="25" t="s">
        <v>1</v>
      </c>
      <c r="AR19" s="20"/>
      <c r="BE19" s="204"/>
      <c r="BS19" s="17" t="s">
        <v>6</v>
      </c>
    </row>
    <row r="20" spans="2:71" ht="18.45" customHeight="1">
      <c r="B20" s="20"/>
      <c r="E20" s="25" t="s">
        <v>35</v>
      </c>
      <c r="AK20" s="27" t="s">
        <v>27</v>
      </c>
      <c r="AN20" s="25" t="s">
        <v>1</v>
      </c>
      <c r="AR20" s="20"/>
      <c r="BE20" s="204"/>
      <c r="BS20" s="17" t="s">
        <v>33</v>
      </c>
    </row>
    <row r="21" spans="2:71" ht="6.9" customHeight="1">
      <c r="B21" s="20"/>
      <c r="AR21" s="20"/>
      <c r="BE21" s="204"/>
    </row>
    <row r="22" spans="2:71" ht="12" customHeight="1">
      <c r="B22" s="20"/>
      <c r="D22" s="27" t="s">
        <v>36</v>
      </c>
      <c r="AR22" s="20"/>
      <c r="BE22" s="204"/>
    </row>
    <row r="23" spans="2:71" ht="16.5" customHeight="1">
      <c r="B23" s="20"/>
      <c r="E23" s="210" t="s">
        <v>1</v>
      </c>
      <c r="F23" s="210"/>
      <c r="G23" s="210"/>
      <c r="H23" s="210"/>
      <c r="I23" s="210"/>
      <c r="J23" s="210"/>
      <c r="K23" s="210"/>
      <c r="L23" s="210"/>
      <c r="M23" s="210"/>
      <c r="N23" s="210"/>
      <c r="O23" s="210"/>
      <c r="P23" s="210"/>
      <c r="Q23" s="210"/>
      <c r="R23" s="210"/>
      <c r="S23" s="210"/>
      <c r="T23" s="210"/>
      <c r="U23" s="210"/>
      <c r="V23" s="210"/>
      <c r="W23" s="210"/>
      <c r="X23" s="210"/>
      <c r="Y23" s="210"/>
      <c r="Z23" s="210"/>
      <c r="AA23" s="210"/>
      <c r="AB23" s="210"/>
      <c r="AC23" s="210"/>
      <c r="AD23" s="210"/>
      <c r="AE23" s="210"/>
      <c r="AF23" s="210"/>
      <c r="AG23" s="210"/>
      <c r="AH23" s="210"/>
      <c r="AI23" s="210"/>
      <c r="AJ23" s="210"/>
      <c r="AK23" s="210"/>
      <c r="AL23" s="210"/>
      <c r="AM23" s="210"/>
      <c r="AN23" s="210"/>
      <c r="AR23" s="20"/>
      <c r="BE23" s="204"/>
    </row>
    <row r="24" spans="2:71" ht="6.9" customHeight="1">
      <c r="B24" s="20"/>
      <c r="AR24" s="20"/>
      <c r="BE24" s="204"/>
    </row>
    <row r="25" spans="2:71" ht="6.9" customHeight="1">
      <c r="B25" s="20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R25" s="20"/>
      <c r="BE25" s="204"/>
    </row>
    <row r="26" spans="2:71" s="1" customFormat="1" ht="25.95" customHeight="1">
      <c r="B26" s="32"/>
      <c r="D26" s="33" t="s">
        <v>37</v>
      </c>
      <c r="E26" s="34"/>
      <c r="F26" s="34"/>
      <c r="G26" s="34"/>
      <c r="H26" s="34"/>
      <c r="I26" s="34"/>
      <c r="J26" s="34"/>
      <c r="K26" s="34"/>
      <c r="L26" s="34"/>
      <c r="M26" s="34"/>
      <c r="N26" s="34"/>
      <c r="O26" s="34"/>
      <c r="P26" s="34"/>
      <c r="Q26" s="34"/>
      <c r="R26" s="34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  <c r="AF26" s="34"/>
      <c r="AG26" s="34"/>
      <c r="AH26" s="34"/>
      <c r="AI26" s="34"/>
      <c r="AJ26" s="34"/>
      <c r="AK26" s="211">
        <f>ROUND(AG94,2)</f>
        <v>30000</v>
      </c>
      <c r="AL26" s="212"/>
      <c r="AM26" s="212"/>
      <c r="AN26" s="212"/>
      <c r="AO26" s="212"/>
      <c r="AR26" s="32"/>
      <c r="BE26" s="204"/>
    </row>
    <row r="27" spans="2:71" s="1" customFormat="1" ht="6.9" customHeight="1">
      <c r="B27" s="32"/>
      <c r="AR27" s="32"/>
      <c r="BE27" s="204"/>
    </row>
    <row r="28" spans="2:71" s="1" customFormat="1" ht="13.2">
      <c r="B28" s="32"/>
      <c r="L28" s="213" t="s">
        <v>38</v>
      </c>
      <c r="M28" s="213"/>
      <c r="N28" s="213"/>
      <c r="O28" s="213"/>
      <c r="P28" s="213"/>
      <c r="W28" s="213" t="s">
        <v>39</v>
      </c>
      <c r="X28" s="213"/>
      <c r="Y28" s="213"/>
      <c r="Z28" s="213"/>
      <c r="AA28" s="213"/>
      <c r="AB28" s="213"/>
      <c r="AC28" s="213"/>
      <c r="AD28" s="213"/>
      <c r="AE28" s="213"/>
      <c r="AK28" s="213" t="s">
        <v>40</v>
      </c>
      <c r="AL28" s="213"/>
      <c r="AM28" s="213"/>
      <c r="AN28" s="213"/>
      <c r="AO28" s="213"/>
      <c r="AR28" s="32"/>
      <c r="BE28" s="204"/>
    </row>
    <row r="29" spans="2:71" s="2" customFormat="1" ht="14.4" customHeight="1">
      <c r="B29" s="36"/>
      <c r="D29" s="27" t="s">
        <v>41</v>
      </c>
      <c r="F29" s="27" t="s">
        <v>42</v>
      </c>
      <c r="L29" s="198">
        <v>0.21</v>
      </c>
      <c r="M29" s="197"/>
      <c r="N29" s="197"/>
      <c r="O29" s="197"/>
      <c r="P29" s="197"/>
      <c r="W29" s="196">
        <f>ROUND(AZ94, 2)</f>
        <v>30000</v>
      </c>
      <c r="X29" s="197"/>
      <c r="Y29" s="197"/>
      <c r="Z29" s="197"/>
      <c r="AA29" s="197"/>
      <c r="AB29" s="197"/>
      <c r="AC29" s="197"/>
      <c r="AD29" s="197"/>
      <c r="AE29" s="197"/>
      <c r="AK29" s="196">
        <f>ROUND(AV94, 2)</f>
        <v>6300</v>
      </c>
      <c r="AL29" s="197"/>
      <c r="AM29" s="197"/>
      <c r="AN29" s="197"/>
      <c r="AO29" s="197"/>
      <c r="AR29" s="36"/>
      <c r="BE29" s="205"/>
    </row>
    <row r="30" spans="2:71" s="2" customFormat="1" ht="14.4" customHeight="1">
      <c r="B30" s="36"/>
      <c r="F30" s="27" t="s">
        <v>43</v>
      </c>
      <c r="L30" s="198">
        <v>0.15</v>
      </c>
      <c r="M30" s="197"/>
      <c r="N30" s="197"/>
      <c r="O30" s="197"/>
      <c r="P30" s="197"/>
      <c r="W30" s="196">
        <f>ROUND(BA94, 2)</f>
        <v>0</v>
      </c>
      <c r="X30" s="197"/>
      <c r="Y30" s="197"/>
      <c r="Z30" s="197"/>
      <c r="AA30" s="197"/>
      <c r="AB30" s="197"/>
      <c r="AC30" s="197"/>
      <c r="AD30" s="197"/>
      <c r="AE30" s="197"/>
      <c r="AK30" s="196">
        <f>ROUND(AW94, 2)</f>
        <v>0</v>
      </c>
      <c r="AL30" s="197"/>
      <c r="AM30" s="197"/>
      <c r="AN30" s="197"/>
      <c r="AO30" s="197"/>
      <c r="AR30" s="36"/>
      <c r="BE30" s="205"/>
    </row>
    <row r="31" spans="2:71" s="2" customFormat="1" ht="14.4" hidden="1" customHeight="1">
      <c r="B31" s="36"/>
      <c r="F31" s="27" t="s">
        <v>44</v>
      </c>
      <c r="L31" s="198">
        <v>0.21</v>
      </c>
      <c r="M31" s="197"/>
      <c r="N31" s="197"/>
      <c r="O31" s="197"/>
      <c r="P31" s="197"/>
      <c r="W31" s="196">
        <f>ROUND(BB94, 2)</f>
        <v>0</v>
      </c>
      <c r="X31" s="197"/>
      <c r="Y31" s="197"/>
      <c r="Z31" s="197"/>
      <c r="AA31" s="197"/>
      <c r="AB31" s="197"/>
      <c r="AC31" s="197"/>
      <c r="AD31" s="197"/>
      <c r="AE31" s="197"/>
      <c r="AK31" s="196">
        <v>0</v>
      </c>
      <c r="AL31" s="197"/>
      <c r="AM31" s="197"/>
      <c r="AN31" s="197"/>
      <c r="AO31" s="197"/>
      <c r="AR31" s="36"/>
      <c r="BE31" s="205"/>
    </row>
    <row r="32" spans="2:71" s="2" customFormat="1" ht="14.4" hidden="1" customHeight="1">
      <c r="B32" s="36"/>
      <c r="F32" s="27" t="s">
        <v>45</v>
      </c>
      <c r="L32" s="198">
        <v>0.15</v>
      </c>
      <c r="M32" s="197"/>
      <c r="N32" s="197"/>
      <c r="O32" s="197"/>
      <c r="P32" s="197"/>
      <c r="W32" s="196">
        <f>ROUND(BC94, 2)</f>
        <v>0</v>
      </c>
      <c r="X32" s="197"/>
      <c r="Y32" s="197"/>
      <c r="Z32" s="197"/>
      <c r="AA32" s="197"/>
      <c r="AB32" s="197"/>
      <c r="AC32" s="197"/>
      <c r="AD32" s="197"/>
      <c r="AE32" s="197"/>
      <c r="AK32" s="196">
        <v>0</v>
      </c>
      <c r="AL32" s="197"/>
      <c r="AM32" s="197"/>
      <c r="AN32" s="197"/>
      <c r="AO32" s="197"/>
      <c r="AR32" s="36"/>
      <c r="BE32" s="205"/>
    </row>
    <row r="33" spans="2:57" s="2" customFormat="1" ht="14.4" hidden="1" customHeight="1">
      <c r="B33" s="36"/>
      <c r="F33" s="27" t="s">
        <v>46</v>
      </c>
      <c r="L33" s="198">
        <v>0</v>
      </c>
      <c r="M33" s="197"/>
      <c r="N33" s="197"/>
      <c r="O33" s="197"/>
      <c r="P33" s="197"/>
      <c r="W33" s="196">
        <f>ROUND(BD94, 2)</f>
        <v>0</v>
      </c>
      <c r="X33" s="197"/>
      <c r="Y33" s="197"/>
      <c r="Z33" s="197"/>
      <c r="AA33" s="197"/>
      <c r="AB33" s="197"/>
      <c r="AC33" s="197"/>
      <c r="AD33" s="197"/>
      <c r="AE33" s="197"/>
      <c r="AK33" s="196">
        <v>0</v>
      </c>
      <c r="AL33" s="197"/>
      <c r="AM33" s="197"/>
      <c r="AN33" s="197"/>
      <c r="AO33" s="197"/>
      <c r="AR33" s="36"/>
      <c r="BE33" s="205"/>
    </row>
    <row r="34" spans="2:57" s="1" customFormat="1" ht="6.9" customHeight="1">
      <c r="B34" s="32"/>
      <c r="AR34" s="32"/>
      <c r="BE34" s="204"/>
    </row>
    <row r="35" spans="2:57" s="1" customFormat="1" ht="25.95" customHeight="1">
      <c r="B35" s="32"/>
      <c r="C35" s="37"/>
      <c r="D35" s="38" t="s">
        <v>47</v>
      </c>
      <c r="E35" s="39"/>
      <c r="F35" s="39"/>
      <c r="G35" s="39"/>
      <c r="H35" s="39"/>
      <c r="I35" s="39"/>
      <c r="J35" s="39"/>
      <c r="K35" s="39"/>
      <c r="L35" s="39"/>
      <c r="M35" s="39"/>
      <c r="N35" s="39"/>
      <c r="O35" s="39"/>
      <c r="P35" s="39"/>
      <c r="Q35" s="39"/>
      <c r="R35" s="39"/>
      <c r="S35" s="39"/>
      <c r="T35" s="40" t="s">
        <v>48</v>
      </c>
      <c r="U35" s="39"/>
      <c r="V35" s="39"/>
      <c r="W35" s="39"/>
      <c r="X35" s="202" t="s">
        <v>49</v>
      </c>
      <c r="Y35" s="200"/>
      <c r="Z35" s="200"/>
      <c r="AA35" s="200"/>
      <c r="AB35" s="200"/>
      <c r="AC35" s="39"/>
      <c r="AD35" s="39"/>
      <c r="AE35" s="39"/>
      <c r="AF35" s="39"/>
      <c r="AG35" s="39"/>
      <c r="AH35" s="39"/>
      <c r="AI35" s="39"/>
      <c r="AJ35" s="39"/>
      <c r="AK35" s="199">
        <f>SUM(AK26:AK33)</f>
        <v>36300</v>
      </c>
      <c r="AL35" s="200"/>
      <c r="AM35" s="200"/>
      <c r="AN35" s="200"/>
      <c r="AO35" s="201"/>
      <c r="AP35" s="37"/>
      <c r="AQ35" s="37"/>
      <c r="AR35" s="32"/>
    </row>
    <row r="36" spans="2:57" s="1" customFormat="1" ht="6.9" customHeight="1">
      <c r="B36" s="32"/>
      <c r="AR36" s="32"/>
    </row>
    <row r="37" spans="2:57" s="1" customFormat="1" ht="14.4" customHeight="1">
      <c r="B37" s="32"/>
      <c r="AR37" s="32"/>
    </row>
    <row r="38" spans="2:57" ht="14.4" customHeight="1">
      <c r="B38" s="20"/>
      <c r="AR38" s="20"/>
    </row>
    <row r="39" spans="2:57" ht="14.4" customHeight="1">
      <c r="B39" s="20"/>
      <c r="AR39" s="20"/>
    </row>
    <row r="40" spans="2:57" ht="14.4" customHeight="1">
      <c r="B40" s="20"/>
      <c r="AR40" s="20"/>
    </row>
    <row r="41" spans="2:57" ht="14.4" customHeight="1">
      <c r="B41" s="20"/>
      <c r="AR41" s="20"/>
    </row>
    <row r="42" spans="2:57" ht="14.4" customHeight="1">
      <c r="B42" s="20"/>
      <c r="AR42" s="20"/>
    </row>
    <row r="43" spans="2:57" ht="14.4" customHeight="1">
      <c r="B43" s="20"/>
      <c r="AR43" s="20"/>
    </row>
    <row r="44" spans="2:57" ht="14.4" customHeight="1">
      <c r="B44" s="20"/>
      <c r="AR44" s="20"/>
    </row>
    <row r="45" spans="2:57" ht="14.4" customHeight="1">
      <c r="B45" s="20"/>
      <c r="AR45" s="20"/>
    </row>
    <row r="46" spans="2:57" ht="14.4" customHeight="1">
      <c r="B46" s="20"/>
      <c r="AR46" s="20"/>
    </row>
    <row r="47" spans="2:57" ht="14.4" customHeight="1">
      <c r="B47" s="20"/>
      <c r="AR47" s="20"/>
    </row>
    <row r="48" spans="2:57" ht="14.4" customHeight="1">
      <c r="B48" s="20"/>
      <c r="AR48" s="20"/>
    </row>
    <row r="49" spans="2:44" s="1" customFormat="1" ht="14.4" customHeight="1">
      <c r="B49" s="32"/>
      <c r="D49" s="41" t="s">
        <v>50</v>
      </c>
      <c r="E49" s="42"/>
      <c r="F49" s="42"/>
      <c r="G49" s="42"/>
      <c r="H49" s="42"/>
      <c r="I49" s="42"/>
      <c r="J49" s="42"/>
      <c r="K49" s="42"/>
      <c r="L49" s="42"/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1" t="s">
        <v>51</v>
      </c>
      <c r="AI49" s="42"/>
      <c r="AJ49" s="42"/>
      <c r="AK49" s="42"/>
      <c r="AL49" s="42"/>
      <c r="AM49" s="42"/>
      <c r="AN49" s="42"/>
      <c r="AO49" s="42"/>
      <c r="AR49" s="32"/>
    </row>
    <row r="50" spans="2:44">
      <c r="B50" s="20"/>
      <c r="AR50" s="20"/>
    </row>
    <row r="51" spans="2:44">
      <c r="B51" s="20"/>
      <c r="AR51" s="20"/>
    </row>
    <row r="52" spans="2:44">
      <c r="B52" s="20"/>
      <c r="AR52" s="20"/>
    </row>
    <row r="53" spans="2:44">
      <c r="B53" s="20"/>
      <c r="AR53" s="20"/>
    </row>
    <row r="54" spans="2:44">
      <c r="B54" s="20"/>
      <c r="AR54" s="20"/>
    </row>
    <row r="55" spans="2:44">
      <c r="B55" s="20"/>
      <c r="AR55" s="20"/>
    </row>
    <row r="56" spans="2:44">
      <c r="B56" s="20"/>
      <c r="AR56" s="20"/>
    </row>
    <row r="57" spans="2:44">
      <c r="B57" s="20"/>
      <c r="AR57" s="20"/>
    </row>
    <row r="58" spans="2:44">
      <c r="B58" s="20"/>
      <c r="AR58" s="20"/>
    </row>
    <row r="59" spans="2:44">
      <c r="B59" s="20"/>
      <c r="AR59" s="20"/>
    </row>
    <row r="60" spans="2:44" s="1" customFormat="1" ht="13.2">
      <c r="B60" s="32"/>
      <c r="D60" s="43" t="s">
        <v>52</v>
      </c>
      <c r="E60" s="34"/>
      <c r="F60" s="34"/>
      <c r="G60" s="34"/>
      <c r="H60" s="34"/>
      <c r="I60" s="34"/>
      <c r="J60" s="34"/>
      <c r="K60" s="34"/>
      <c r="L60" s="34"/>
      <c r="M60" s="34"/>
      <c r="N60" s="34"/>
      <c r="O60" s="34"/>
      <c r="P60" s="34"/>
      <c r="Q60" s="34"/>
      <c r="R60" s="34"/>
      <c r="S60" s="34"/>
      <c r="T60" s="34"/>
      <c r="U60" s="34"/>
      <c r="V60" s="43" t="s">
        <v>53</v>
      </c>
      <c r="W60" s="34"/>
      <c r="X60" s="34"/>
      <c r="Y60" s="34"/>
      <c r="Z60" s="34"/>
      <c r="AA60" s="34"/>
      <c r="AB60" s="34"/>
      <c r="AC60" s="34"/>
      <c r="AD60" s="34"/>
      <c r="AE60" s="34"/>
      <c r="AF60" s="34"/>
      <c r="AG60" s="34"/>
      <c r="AH60" s="43" t="s">
        <v>52</v>
      </c>
      <c r="AI60" s="34"/>
      <c r="AJ60" s="34"/>
      <c r="AK60" s="34"/>
      <c r="AL60" s="34"/>
      <c r="AM60" s="43" t="s">
        <v>53</v>
      </c>
      <c r="AN60" s="34"/>
      <c r="AO60" s="34"/>
      <c r="AR60" s="32"/>
    </row>
    <row r="61" spans="2:44">
      <c r="B61" s="20"/>
      <c r="AR61" s="20"/>
    </row>
    <row r="62" spans="2:44">
      <c r="B62" s="20"/>
      <c r="AR62" s="20"/>
    </row>
    <row r="63" spans="2:44">
      <c r="B63" s="20"/>
      <c r="AR63" s="20"/>
    </row>
    <row r="64" spans="2:44" s="1" customFormat="1" ht="13.2">
      <c r="B64" s="32"/>
      <c r="D64" s="41" t="s">
        <v>54</v>
      </c>
      <c r="E64" s="42"/>
      <c r="F64" s="42"/>
      <c r="G64" s="42"/>
      <c r="H64" s="42"/>
      <c r="I64" s="42"/>
      <c r="J64" s="42"/>
      <c r="K64" s="42"/>
      <c r="L64" s="42"/>
      <c r="M64" s="42"/>
      <c r="N64" s="42"/>
      <c r="O64" s="42"/>
      <c r="P64" s="42"/>
      <c r="Q64" s="42"/>
      <c r="R64" s="42"/>
      <c r="S64" s="42"/>
      <c r="T64" s="42"/>
      <c r="U64" s="42"/>
      <c r="V64" s="42"/>
      <c r="W64" s="42"/>
      <c r="X64" s="42"/>
      <c r="Y64" s="42"/>
      <c r="Z64" s="42"/>
      <c r="AA64" s="42"/>
      <c r="AB64" s="42"/>
      <c r="AC64" s="42"/>
      <c r="AD64" s="42"/>
      <c r="AE64" s="42"/>
      <c r="AF64" s="42"/>
      <c r="AG64" s="42"/>
      <c r="AH64" s="41" t="s">
        <v>55</v>
      </c>
      <c r="AI64" s="42"/>
      <c r="AJ64" s="42"/>
      <c r="AK64" s="42"/>
      <c r="AL64" s="42"/>
      <c r="AM64" s="42"/>
      <c r="AN64" s="42"/>
      <c r="AO64" s="42"/>
      <c r="AR64" s="32"/>
    </row>
    <row r="65" spans="2:44">
      <c r="B65" s="20"/>
      <c r="AR65" s="20"/>
    </row>
    <row r="66" spans="2:44">
      <c r="B66" s="20"/>
      <c r="AR66" s="20"/>
    </row>
    <row r="67" spans="2:44">
      <c r="B67" s="20"/>
      <c r="AR67" s="20"/>
    </row>
    <row r="68" spans="2:44">
      <c r="B68" s="20"/>
      <c r="AR68" s="20"/>
    </row>
    <row r="69" spans="2:44">
      <c r="B69" s="20"/>
      <c r="AR69" s="20"/>
    </row>
    <row r="70" spans="2:44">
      <c r="B70" s="20"/>
      <c r="AR70" s="20"/>
    </row>
    <row r="71" spans="2:44">
      <c r="B71" s="20"/>
      <c r="AR71" s="20"/>
    </row>
    <row r="72" spans="2:44">
      <c r="B72" s="20"/>
      <c r="AR72" s="20"/>
    </row>
    <row r="73" spans="2:44">
      <c r="B73" s="20"/>
      <c r="AR73" s="20"/>
    </row>
    <row r="74" spans="2:44">
      <c r="B74" s="20"/>
      <c r="AR74" s="20"/>
    </row>
    <row r="75" spans="2:44" s="1" customFormat="1" ht="13.2">
      <c r="B75" s="32"/>
      <c r="D75" s="43" t="s">
        <v>52</v>
      </c>
      <c r="E75" s="34"/>
      <c r="F75" s="34"/>
      <c r="G75" s="34"/>
      <c r="H75" s="34"/>
      <c r="I75" s="34"/>
      <c r="J75" s="34"/>
      <c r="K75" s="34"/>
      <c r="L75" s="34"/>
      <c r="M75" s="34"/>
      <c r="N75" s="34"/>
      <c r="O75" s="34"/>
      <c r="P75" s="34"/>
      <c r="Q75" s="34"/>
      <c r="R75" s="34"/>
      <c r="S75" s="34"/>
      <c r="T75" s="34"/>
      <c r="U75" s="34"/>
      <c r="V75" s="43" t="s">
        <v>53</v>
      </c>
      <c r="W75" s="34"/>
      <c r="X75" s="34"/>
      <c r="Y75" s="34"/>
      <c r="Z75" s="34"/>
      <c r="AA75" s="34"/>
      <c r="AB75" s="34"/>
      <c r="AC75" s="34"/>
      <c r="AD75" s="34"/>
      <c r="AE75" s="34"/>
      <c r="AF75" s="34"/>
      <c r="AG75" s="34"/>
      <c r="AH75" s="43" t="s">
        <v>52</v>
      </c>
      <c r="AI75" s="34"/>
      <c r="AJ75" s="34"/>
      <c r="AK75" s="34"/>
      <c r="AL75" s="34"/>
      <c r="AM75" s="43" t="s">
        <v>53</v>
      </c>
      <c r="AN75" s="34"/>
      <c r="AO75" s="34"/>
      <c r="AR75" s="32"/>
    </row>
    <row r="76" spans="2:44" s="1" customFormat="1">
      <c r="B76" s="32"/>
      <c r="AR76" s="32"/>
    </row>
    <row r="77" spans="2:44" s="1" customFormat="1" ht="6.9" customHeight="1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5"/>
      <c r="S77" s="45"/>
      <c r="T77" s="45"/>
      <c r="U77" s="45"/>
      <c r="V77" s="45"/>
      <c r="W77" s="45"/>
      <c r="X77" s="45"/>
      <c r="Y77" s="45"/>
      <c r="Z77" s="45"/>
      <c r="AA77" s="45"/>
      <c r="AB77" s="45"/>
      <c r="AC77" s="45"/>
      <c r="AD77" s="45"/>
      <c r="AE77" s="45"/>
      <c r="AF77" s="45"/>
      <c r="AG77" s="45"/>
      <c r="AH77" s="45"/>
      <c r="AI77" s="45"/>
      <c r="AJ77" s="45"/>
      <c r="AK77" s="45"/>
      <c r="AL77" s="45"/>
      <c r="AM77" s="45"/>
      <c r="AN77" s="45"/>
      <c r="AO77" s="45"/>
      <c r="AP77" s="45"/>
      <c r="AQ77" s="45"/>
      <c r="AR77" s="32"/>
    </row>
    <row r="81" spans="1:91" s="1" customFormat="1" ht="6.9" customHeight="1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47"/>
      <c r="M81" s="47"/>
      <c r="N81" s="47"/>
      <c r="O81" s="47"/>
      <c r="P81" s="47"/>
      <c r="Q81" s="47"/>
      <c r="R81" s="47"/>
      <c r="S81" s="47"/>
      <c r="T81" s="47"/>
      <c r="U81" s="47"/>
      <c r="V81" s="47"/>
      <c r="W81" s="47"/>
      <c r="X81" s="47"/>
      <c r="Y81" s="47"/>
      <c r="Z81" s="47"/>
      <c r="AA81" s="47"/>
      <c r="AB81" s="47"/>
      <c r="AC81" s="47"/>
      <c r="AD81" s="47"/>
      <c r="AE81" s="47"/>
      <c r="AF81" s="47"/>
      <c r="AG81" s="47"/>
      <c r="AH81" s="47"/>
      <c r="AI81" s="47"/>
      <c r="AJ81" s="47"/>
      <c r="AK81" s="47"/>
      <c r="AL81" s="47"/>
      <c r="AM81" s="47"/>
      <c r="AN81" s="47"/>
      <c r="AO81" s="47"/>
      <c r="AP81" s="47"/>
      <c r="AQ81" s="47"/>
      <c r="AR81" s="32"/>
    </row>
    <row r="82" spans="1:91" s="1" customFormat="1" ht="24.9" customHeight="1">
      <c r="B82" s="32"/>
      <c r="C82" s="21" t="s">
        <v>56</v>
      </c>
      <c r="AR82" s="32"/>
    </row>
    <row r="83" spans="1:91" s="1" customFormat="1" ht="6.9" customHeight="1">
      <c r="B83" s="32"/>
      <c r="AR83" s="32"/>
    </row>
    <row r="84" spans="1:91" s="3" customFormat="1" ht="12" customHeight="1">
      <c r="B84" s="48"/>
      <c r="C84" s="27" t="s">
        <v>13</v>
      </c>
      <c r="L84" s="3" t="str">
        <f>K5</f>
        <v>1092a</v>
      </c>
      <c r="AR84" s="48"/>
    </row>
    <row r="85" spans="1:91" s="4" customFormat="1" ht="36.9" customHeight="1">
      <c r="B85" s="49"/>
      <c r="C85" s="50" t="s">
        <v>16</v>
      </c>
      <c r="L85" s="224" t="str">
        <f>K6</f>
        <v>Stavební úpravy MK v ulici Daskabát v Třeboni</v>
      </c>
      <c r="M85" s="225"/>
      <c r="N85" s="225"/>
      <c r="O85" s="225"/>
      <c r="P85" s="225"/>
      <c r="Q85" s="225"/>
      <c r="R85" s="225"/>
      <c r="S85" s="225"/>
      <c r="T85" s="225"/>
      <c r="U85" s="225"/>
      <c r="V85" s="225"/>
      <c r="W85" s="225"/>
      <c r="X85" s="225"/>
      <c r="Y85" s="225"/>
      <c r="Z85" s="225"/>
      <c r="AA85" s="225"/>
      <c r="AB85" s="225"/>
      <c r="AC85" s="225"/>
      <c r="AD85" s="225"/>
      <c r="AE85" s="225"/>
      <c r="AF85" s="225"/>
      <c r="AG85" s="225"/>
      <c r="AH85" s="225"/>
      <c r="AI85" s="225"/>
      <c r="AJ85" s="225"/>
      <c r="AR85" s="49"/>
    </row>
    <row r="86" spans="1:91" s="1" customFormat="1" ht="6.9" customHeight="1">
      <c r="B86" s="32"/>
      <c r="AR86" s="32"/>
    </row>
    <row r="87" spans="1:91" s="1" customFormat="1" ht="12" customHeight="1">
      <c r="B87" s="32"/>
      <c r="C87" s="27" t="s">
        <v>20</v>
      </c>
      <c r="L87" s="51" t="str">
        <f>IF(K8="","",K8)</f>
        <v>Třeboň</v>
      </c>
      <c r="AI87" s="27" t="s">
        <v>22</v>
      </c>
      <c r="AM87" s="226" t="str">
        <f>IF(AN8= "","",AN8)</f>
        <v>15. 2. 2023</v>
      </c>
      <c r="AN87" s="226"/>
      <c r="AR87" s="32"/>
    </row>
    <row r="88" spans="1:91" s="1" customFormat="1" ht="6.9" customHeight="1">
      <c r="B88" s="32"/>
      <c r="AR88" s="32"/>
    </row>
    <row r="89" spans="1:91" s="1" customFormat="1" ht="15.15" customHeight="1">
      <c r="B89" s="32"/>
      <c r="C89" s="27" t="s">
        <v>24</v>
      </c>
      <c r="L89" s="3" t="str">
        <f>IF(E11= "","",E11)</f>
        <v>Město Třeboň</v>
      </c>
      <c r="AI89" s="27" t="s">
        <v>30</v>
      </c>
      <c r="AM89" s="227" t="str">
        <f>IF(E17="","",E17)</f>
        <v>WAY project s.r.o.</v>
      </c>
      <c r="AN89" s="228"/>
      <c r="AO89" s="228"/>
      <c r="AP89" s="228"/>
      <c r="AR89" s="32"/>
      <c r="AS89" s="229" t="s">
        <v>57</v>
      </c>
      <c r="AT89" s="230"/>
      <c r="AU89" s="53"/>
      <c r="AV89" s="53"/>
      <c r="AW89" s="53"/>
      <c r="AX89" s="53"/>
      <c r="AY89" s="53"/>
      <c r="AZ89" s="53"/>
      <c r="BA89" s="53"/>
      <c r="BB89" s="53"/>
      <c r="BC89" s="53"/>
      <c r="BD89" s="54"/>
    </row>
    <row r="90" spans="1:91" s="1" customFormat="1" ht="15.15" customHeight="1">
      <c r="B90" s="32"/>
      <c r="C90" s="27" t="s">
        <v>28</v>
      </c>
      <c r="L90" s="3" t="str">
        <f>IF(E14= "Vyplň údaj","",E14)</f>
        <v/>
      </c>
      <c r="AI90" s="27" t="s">
        <v>34</v>
      </c>
      <c r="AM90" s="227" t="str">
        <f>IF(E20="","",E20)</f>
        <v xml:space="preserve"> </v>
      </c>
      <c r="AN90" s="228"/>
      <c r="AO90" s="228"/>
      <c r="AP90" s="228"/>
      <c r="AR90" s="32"/>
      <c r="AS90" s="231"/>
      <c r="AT90" s="232"/>
      <c r="BD90" s="56"/>
    </row>
    <row r="91" spans="1:91" s="1" customFormat="1" ht="10.95" customHeight="1">
      <c r="B91" s="32"/>
      <c r="AR91" s="32"/>
      <c r="AS91" s="231"/>
      <c r="AT91" s="232"/>
      <c r="BD91" s="56"/>
    </row>
    <row r="92" spans="1:91" s="1" customFormat="1" ht="29.25" customHeight="1">
      <c r="B92" s="32"/>
      <c r="C92" s="219" t="s">
        <v>58</v>
      </c>
      <c r="D92" s="220"/>
      <c r="E92" s="220"/>
      <c r="F92" s="220"/>
      <c r="G92" s="220"/>
      <c r="H92" s="57"/>
      <c r="I92" s="222" t="s">
        <v>59</v>
      </c>
      <c r="J92" s="220"/>
      <c r="K92" s="220"/>
      <c r="L92" s="220"/>
      <c r="M92" s="220"/>
      <c r="N92" s="220"/>
      <c r="O92" s="220"/>
      <c r="P92" s="220"/>
      <c r="Q92" s="220"/>
      <c r="R92" s="220"/>
      <c r="S92" s="220"/>
      <c r="T92" s="220"/>
      <c r="U92" s="220"/>
      <c r="V92" s="220"/>
      <c r="W92" s="220"/>
      <c r="X92" s="220"/>
      <c r="Y92" s="220"/>
      <c r="Z92" s="220"/>
      <c r="AA92" s="220"/>
      <c r="AB92" s="220"/>
      <c r="AC92" s="220"/>
      <c r="AD92" s="220"/>
      <c r="AE92" s="220"/>
      <c r="AF92" s="220"/>
      <c r="AG92" s="221" t="s">
        <v>60</v>
      </c>
      <c r="AH92" s="220"/>
      <c r="AI92" s="220"/>
      <c r="AJ92" s="220"/>
      <c r="AK92" s="220"/>
      <c r="AL92" s="220"/>
      <c r="AM92" s="220"/>
      <c r="AN92" s="222" t="s">
        <v>61</v>
      </c>
      <c r="AO92" s="220"/>
      <c r="AP92" s="223"/>
      <c r="AQ92" s="58" t="s">
        <v>62</v>
      </c>
      <c r="AR92" s="32"/>
      <c r="AS92" s="59" t="s">
        <v>63</v>
      </c>
      <c r="AT92" s="60" t="s">
        <v>64</v>
      </c>
      <c r="AU92" s="60" t="s">
        <v>65</v>
      </c>
      <c r="AV92" s="60" t="s">
        <v>66</v>
      </c>
      <c r="AW92" s="60" t="s">
        <v>67</v>
      </c>
      <c r="AX92" s="60" t="s">
        <v>68</v>
      </c>
      <c r="AY92" s="60" t="s">
        <v>69</v>
      </c>
      <c r="AZ92" s="60" t="s">
        <v>70</v>
      </c>
      <c r="BA92" s="60" t="s">
        <v>71</v>
      </c>
      <c r="BB92" s="60" t="s">
        <v>72</v>
      </c>
      <c r="BC92" s="60" t="s">
        <v>73</v>
      </c>
      <c r="BD92" s="61" t="s">
        <v>74</v>
      </c>
    </row>
    <row r="93" spans="1:91" s="1" customFormat="1" ht="10.95" customHeight="1">
      <c r="B93" s="32"/>
      <c r="AR93" s="32"/>
      <c r="AS93" s="62"/>
      <c r="AT93" s="53"/>
      <c r="AU93" s="53"/>
      <c r="AV93" s="53"/>
      <c r="AW93" s="53"/>
      <c r="AX93" s="53"/>
      <c r="AY93" s="53"/>
      <c r="AZ93" s="53"/>
      <c r="BA93" s="53"/>
      <c r="BB93" s="53"/>
      <c r="BC93" s="53"/>
      <c r="BD93" s="54"/>
    </row>
    <row r="94" spans="1:91" s="5" customFormat="1" ht="32.4" customHeight="1">
      <c r="B94" s="63"/>
      <c r="C94" s="64" t="s">
        <v>75</v>
      </c>
      <c r="D94" s="65"/>
      <c r="E94" s="65"/>
      <c r="F94" s="65"/>
      <c r="G94" s="65"/>
      <c r="H94" s="65"/>
      <c r="I94" s="65"/>
      <c r="J94" s="65"/>
      <c r="K94" s="65"/>
      <c r="L94" s="65"/>
      <c r="M94" s="65"/>
      <c r="N94" s="65"/>
      <c r="O94" s="65"/>
      <c r="P94" s="65"/>
      <c r="Q94" s="65"/>
      <c r="R94" s="65"/>
      <c r="S94" s="65"/>
      <c r="T94" s="65"/>
      <c r="U94" s="65"/>
      <c r="V94" s="65"/>
      <c r="W94" s="65"/>
      <c r="X94" s="65"/>
      <c r="Y94" s="65"/>
      <c r="Z94" s="65"/>
      <c r="AA94" s="65"/>
      <c r="AB94" s="65"/>
      <c r="AC94" s="65"/>
      <c r="AD94" s="65"/>
      <c r="AE94" s="65"/>
      <c r="AF94" s="65"/>
      <c r="AG94" s="217">
        <f>ROUND(SUM(AG95:AG100),2)</f>
        <v>30000</v>
      </c>
      <c r="AH94" s="217"/>
      <c r="AI94" s="217"/>
      <c r="AJ94" s="217"/>
      <c r="AK94" s="217"/>
      <c r="AL94" s="217"/>
      <c r="AM94" s="217"/>
      <c r="AN94" s="218">
        <f t="shared" ref="AN94:AN100" si="0">SUM(AG94,AT94)</f>
        <v>36300</v>
      </c>
      <c r="AO94" s="218"/>
      <c r="AP94" s="218"/>
      <c r="AQ94" s="67" t="s">
        <v>1</v>
      </c>
      <c r="AR94" s="63"/>
      <c r="AS94" s="68">
        <f>ROUND(SUM(AS95:AS100),2)</f>
        <v>0</v>
      </c>
      <c r="AT94" s="69">
        <f t="shared" ref="AT94:AT100" si="1">ROUND(SUM(AV94:AW94),2)</f>
        <v>6300</v>
      </c>
      <c r="AU94" s="70">
        <f>ROUND(SUM(AU95:AU100),5)</f>
        <v>0</v>
      </c>
      <c r="AV94" s="69">
        <f>ROUND(AZ94*L29,2)</f>
        <v>6300</v>
      </c>
      <c r="AW94" s="69">
        <f>ROUND(BA94*L30,2)</f>
        <v>0</v>
      </c>
      <c r="AX94" s="69">
        <f>ROUND(BB94*L29,2)</f>
        <v>0</v>
      </c>
      <c r="AY94" s="69">
        <f>ROUND(BC94*L30,2)</f>
        <v>0</v>
      </c>
      <c r="AZ94" s="69">
        <f>ROUND(SUM(AZ95:AZ100),2)</f>
        <v>30000</v>
      </c>
      <c r="BA94" s="69">
        <f>ROUND(SUM(BA95:BA100),2)</f>
        <v>0</v>
      </c>
      <c r="BB94" s="69">
        <f>ROUND(SUM(BB95:BB100),2)</f>
        <v>0</v>
      </c>
      <c r="BC94" s="69">
        <f>ROUND(SUM(BC95:BC100),2)</f>
        <v>0</v>
      </c>
      <c r="BD94" s="71">
        <f>ROUND(SUM(BD95:BD100),2)</f>
        <v>0</v>
      </c>
      <c r="BS94" s="72" t="s">
        <v>76</v>
      </c>
      <c r="BT94" s="72" t="s">
        <v>77</v>
      </c>
      <c r="BU94" s="73" t="s">
        <v>78</v>
      </c>
      <c r="BV94" s="72" t="s">
        <v>79</v>
      </c>
      <c r="BW94" s="72" t="s">
        <v>5</v>
      </c>
      <c r="BX94" s="72" t="s">
        <v>80</v>
      </c>
      <c r="CL94" s="72" t="s">
        <v>1</v>
      </c>
    </row>
    <row r="95" spans="1:91" s="6" customFormat="1" ht="16.5" customHeight="1">
      <c r="A95" s="74" t="s">
        <v>81</v>
      </c>
      <c r="B95" s="75"/>
      <c r="C95" s="76"/>
      <c r="D95" s="216" t="s">
        <v>82</v>
      </c>
      <c r="E95" s="216"/>
      <c r="F95" s="216"/>
      <c r="G95" s="216"/>
      <c r="H95" s="216"/>
      <c r="I95" s="77"/>
      <c r="J95" s="216" t="s">
        <v>83</v>
      </c>
      <c r="K95" s="216"/>
      <c r="L95" s="216"/>
      <c r="M95" s="216"/>
      <c r="N95" s="216"/>
      <c r="O95" s="216"/>
      <c r="P95" s="216"/>
      <c r="Q95" s="216"/>
      <c r="R95" s="216"/>
      <c r="S95" s="216"/>
      <c r="T95" s="216"/>
      <c r="U95" s="216"/>
      <c r="V95" s="216"/>
      <c r="W95" s="216"/>
      <c r="X95" s="216"/>
      <c r="Y95" s="216"/>
      <c r="Z95" s="216"/>
      <c r="AA95" s="216"/>
      <c r="AB95" s="216"/>
      <c r="AC95" s="216"/>
      <c r="AD95" s="216"/>
      <c r="AE95" s="216"/>
      <c r="AF95" s="216"/>
      <c r="AG95" s="214">
        <f>'02 - Ostatní a vedlejší n...'!J30</f>
        <v>30000</v>
      </c>
      <c r="AH95" s="215"/>
      <c r="AI95" s="215"/>
      <c r="AJ95" s="215"/>
      <c r="AK95" s="215"/>
      <c r="AL95" s="215"/>
      <c r="AM95" s="215"/>
      <c r="AN95" s="214">
        <f t="shared" si="0"/>
        <v>36300</v>
      </c>
      <c r="AO95" s="215"/>
      <c r="AP95" s="215"/>
      <c r="AQ95" s="78" t="s">
        <v>84</v>
      </c>
      <c r="AR95" s="75"/>
      <c r="AS95" s="79">
        <v>0</v>
      </c>
      <c r="AT95" s="80">
        <f t="shared" si="1"/>
        <v>6300</v>
      </c>
      <c r="AU95" s="81">
        <f>'02 - Ostatní a vedlejší n...'!P123</f>
        <v>0</v>
      </c>
      <c r="AV95" s="80">
        <f>'02 - Ostatní a vedlejší n...'!J33</f>
        <v>6300</v>
      </c>
      <c r="AW95" s="80">
        <f>'02 - Ostatní a vedlejší n...'!J34</f>
        <v>0</v>
      </c>
      <c r="AX95" s="80">
        <f>'02 - Ostatní a vedlejší n...'!J35</f>
        <v>0</v>
      </c>
      <c r="AY95" s="80">
        <f>'02 - Ostatní a vedlejší n...'!J36</f>
        <v>0</v>
      </c>
      <c r="AZ95" s="80">
        <f>'02 - Ostatní a vedlejší n...'!F33</f>
        <v>30000</v>
      </c>
      <c r="BA95" s="80">
        <f>'02 - Ostatní a vedlejší n...'!F34</f>
        <v>0</v>
      </c>
      <c r="BB95" s="80">
        <f>'02 - Ostatní a vedlejší n...'!F35</f>
        <v>0</v>
      </c>
      <c r="BC95" s="80">
        <f>'02 - Ostatní a vedlejší n...'!F36</f>
        <v>0</v>
      </c>
      <c r="BD95" s="82">
        <f>'02 - Ostatní a vedlejší n...'!F37</f>
        <v>0</v>
      </c>
      <c r="BT95" s="83" t="s">
        <v>85</v>
      </c>
      <c r="BV95" s="83" t="s">
        <v>79</v>
      </c>
      <c r="BW95" s="83" t="s">
        <v>86</v>
      </c>
      <c r="BX95" s="83" t="s">
        <v>5</v>
      </c>
      <c r="CL95" s="83" t="s">
        <v>1</v>
      </c>
      <c r="CM95" s="83" t="s">
        <v>87</v>
      </c>
    </row>
    <row r="96" spans="1:91" s="6" customFormat="1" ht="16.5" customHeight="1">
      <c r="A96" s="74" t="s">
        <v>81</v>
      </c>
      <c r="B96" s="75"/>
      <c r="C96" s="76"/>
      <c r="D96" s="216" t="s">
        <v>88</v>
      </c>
      <c r="E96" s="216"/>
      <c r="F96" s="216"/>
      <c r="G96" s="216"/>
      <c r="H96" s="216"/>
      <c r="I96" s="77"/>
      <c r="J96" s="216" t="s">
        <v>89</v>
      </c>
      <c r="K96" s="216"/>
      <c r="L96" s="216"/>
      <c r="M96" s="216"/>
      <c r="N96" s="216"/>
      <c r="O96" s="216"/>
      <c r="P96" s="216"/>
      <c r="Q96" s="216"/>
      <c r="R96" s="216"/>
      <c r="S96" s="216"/>
      <c r="T96" s="216"/>
      <c r="U96" s="216"/>
      <c r="V96" s="216"/>
      <c r="W96" s="216"/>
      <c r="X96" s="216"/>
      <c r="Y96" s="216"/>
      <c r="Z96" s="216"/>
      <c r="AA96" s="216"/>
      <c r="AB96" s="216"/>
      <c r="AC96" s="216"/>
      <c r="AD96" s="216"/>
      <c r="AE96" s="216"/>
      <c r="AF96" s="216"/>
      <c r="AG96" s="214">
        <f>'101 - Komunikace'!J30</f>
        <v>0</v>
      </c>
      <c r="AH96" s="215"/>
      <c r="AI96" s="215"/>
      <c r="AJ96" s="215"/>
      <c r="AK96" s="215"/>
      <c r="AL96" s="215"/>
      <c r="AM96" s="215"/>
      <c r="AN96" s="214">
        <f t="shared" si="0"/>
        <v>0</v>
      </c>
      <c r="AO96" s="215"/>
      <c r="AP96" s="215"/>
      <c r="AQ96" s="78" t="s">
        <v>84</v>
      </c>
      <c r="AR96" s="75"/>
      <c r="AS96" s="79">
        <v>0</v>
      </c>
      <c r="AT96" s="80">
        <f t="shared" si="1"/>
        <v>0</v>
      </c>
      <c r="AU96" s="81">
        <f>'101 - Komunikace'!P126</f>
        <v>0</v>
      </c>
      <c r="AV96" s="80">
        <f>'101 - Komunikace'!J33</f>
        <v>0</v>
      </c>
      <c r="AW96" s="80">
        <f>'101 - Komunikace'!J34</f>
        <v>0</v>
      </c>
      <c r="AX96" s="80">
        <f>'101 - Komunikace'!J35</f>
        <v>0</v>
      </c>
      <c r="AY96" s="80">
        <f>'101 - Komunikace'!J36</f>
        <v>0</v>
      </c>
      <c r="AZ96" s="80">
        <f>'101 - Komunikace'!F33</f>
        <v>0</v>
      </c>
      <c r="BA96" s="80">
        <f>'101 - Komunikace'!F34</f>
        <v>0</v>
      </c>
      <c r="BB96" s="80">
        <f>'101 - Komunikace'!F35</f>
        <v>0</v>
      </c>
      <c r="BC96" s="80">
        <f>'101 - Komunikace'!F36</f>
        <v>0</v>
      </c>
      <c r="BD96" s="82">
        <f>'101 - Komunikace'!F37</f>
        <v>0</v>
      </c>
      <c r="BT96" s="83" t="s">
        <v>85</v>
      </c>
      <c r="BV96" s="83" t="s">
        <v>79</v>
      </c>
      <c r="BW96" s="83" t="s">
        <v>90</v>
      </c>
      <c r="BX96" s="83" t="s">
        <v>5</v>
      </c>
      <c r="CL96" s="83" t="s">
        <v>91</v>
      </c>
      <c r="CM96" s="83" t="s">
        <v>87</v>
      </c>
    </row>
    <row r="97" spans="1:91" s="6" customFormat="1" ht="16.5" customHeight="1">
      <c r="A97" s="74" t="s">
        <v>81</v>
      </c>
      <c r="B97" s="75"/>
      <c r="C97" s="76"/>
      <c r="D97" s="216" t="s">
        <v>92</v>
      </c>
      <c r="E97" s="216"/>
      <c r="F97" s="216"/>
      <c r="G97" s="216"/>
      <c r="H97" s="216"/>
      <c r="I97" s="77"/>
      <c r="J97" s="216" t="s">
        <v>93</v>
      </c>
      <c r="K97" s="216"/>
      <c r="L97" s="216"/>
      <c r="M97" s="216"/>
      <c r="N97" s="216"/>
      <c r="O97" s="216"/>
      <c r="P97" s="216"/>
      <c r="Q97" s="216"/>
      <c r="R97" s="216"/>
      <c r="S97" s="216"/>
      <c r="T97" s="216"/>
      <c r="U97" s="216"/>
      <c r="V97" s="216"/>
      <c r="W97" s="216"/>
      <c r="X97" s="216"/>
      <c r="Y97" s="216"/>
      <c r="Z97" s="216"/>
      <c r="AA97" s="216"/>
      <c r="AB97" s="216"/>
      <c r="AC97" s="216"/>
      <c r="AD97" s="216"/>
      <c r="AE97" s="216"/>
      <c r="AF97" s="216"/>
      <c r="AG97" s="214">
        <f>'301 - Vodovod'!J30</f>
        <v>0</v>
      </c>
      <c r="AH97" s="215"/>
      <c r="AI97" s="215"/>
      <c r="AJ97" s="215"/>
      <c r="AK97" s="215"/>
      <c r="AL97" s="215"/>
      <c r="AM97" s="215"/>
      <c r="AN97" s="214">
        <f t="shared" si="0"/>
        <v>0</v>
      </c>
      <c r="AO97" s="215"/>
      <c r="AP97" s="215"/>
      <c r="AQ97" s="78" t="s">
        <v>84</v>
      </c>
      <c r="AR97" s="75"/>
      <c r="AS97" s="79">
        <v>0</v>
      </c>
      <c r="AT97" s="80">
        <f t="shared" si="1"/>
        <v>0</v>
      </c>
      <c r="AU97" s="81">
        <f>'301 - Vodovod'!P122</f>
        <v>0</v>
      </c>
      <c r="AV97" s="80">
        <f>'301 - Vodovod'!J33</f>
        <v>0</v>
      </c>
      <c r="AW97" s="80">
        <f>'301 - Vodovod'!J34</f>
        <v>0</v>
      </c>
      <c r="AX97" s="80">
        <f>'301 - Vodovod'!J35</f>
        <v>0</v>
      </c>
      <c r="AY97" s="80">
        <f>'301 - Vodovod'!J36</f>
        <v>0</v>
      </c>
      <c r="AZ97" s="80">
        <f>'301 - Vodovod'!F33</f>
        <v>0</v>
      </c>
      <c r="BA97" s="80">
        <f>'301 - Vodovod'!F34</f>
        <v>0</v>
      </c>
      <c r="BB97" s="80">
        <f>'301 - Vodovod'!F35</f>
        <v>0</v>
      </c>
      <c r="BC97" s="80">
        <f>'301 - Vodovod'!F36</f>
        <v>0</v>
      </c>
      <c r="BD97" s="82">
        <f>'301 - Vodovod'!F37</f>
        <v>0</v>
      </c>
      <c r="BT97" s="83" t="s">
        <v>85</v>
      </c>
      <c r="BV97" s="83" t="s">
        <v>79</v>
      </c>
      <c r="BW97" s="83" t="s">
        <v>94</v>
      </c>
      <c r="BX97" s="83" t="s">
        <v>5</v>
      </c>
      <c r="CL97" s="83" t="s">
        <v>95</v>
      </c>
      <c r="CM97" s="83" t="s">
        <v>87</v>
      </c>
    </row>
    <row r="98" spans="1:91" s="6" customFormat="1" ht="16.5" customHeight="1">
      <c r="A98" s="74" t="s">
        <v>81</v>
      </c>
      <c r="B98" s="75"/>
      <c r="C98" s="76"/>
      <c r="D98" s="216" t="s">
        <v>96</v>
      </c>
      <c r="E98" s="216"/>
      <c r="F98" s="216"/>
      <c r="G98" s="216"/>
      <c r="H98" s="216"/>
      <c r="I98" s="77"/>
      <c r="J98" s="216" t="s">
        <v>97</v>
      </c>
      <c r="K98" s="216"/>
      <c r="L98" s="216"/>
      <c r="M98" s="216"/>
      <c r="N98" s="216"/>
      <c r="O98" s="216"/>
      <c r="P98" s="216"/>
      <c r="Q98" s="216"/>
      <c r="R98" s="216"/>
      <c r="S98" s="216"/>
      <c r="T98" s="216"/>
      <c r="U98" s="216"/>
      <c r="V98" s="216"/>
      <c r="W98" s="216"/>
      <c r="X98" s="216"/>
      <c r="Y98" s="216"/>
      <c r="Z98" s="216"/>
      <c r="AA98" s="216"/>
      <c r="AB98" s="216"/>
      <c r="AC98" s="216"/>
      <c r="AD98" s="216"/>
      <c r="AE98" s="216"/>
      <c r="AF98" s="216"/>
      <c r="AG98" s="214">
        <f>'302 - Kanalizace'!J30</f>
        <v>0</v>
      </c>
      <c r="AH98" s="215"/>
      <c r="AI98" s="215"/>
      <c r="AJ98" s="215"/>
      <c r="AK98" s="215"/>
      <c r="AL98" s="215"/>
      <c r="AM98" s="215"/>
      <c r="AN98" s="214">
        <f t="shared" si="0"/>
        <v>0</v>
      </c>
      <c r="AO98" s="215"/>
      <c r="AP98" s="215"/>
      <c r="AQ98" s="78" t="s">
        <v>84</v>
      </c>
      <c r="AR98" s="75"/>
      <c r="AS98" s="79">
        <v>0</v>
      </c>
      <c r="AT98" s="80">
        <f t="shared" si="1"/>
        <v>0</v>
      </c>
      <c r="AU98" s="81">
        <f>'302 - Kanalizace'!P124</f>
        <v>0</v>
      </c>
      <c r="AV98" s="80">
        <f>'302 - Kanalizace'!J33</f>
        <v>0</v>
      </c>
      <c r="AW98" s="80">
        <f>'302 - Kanalizace'!J34</f>
        <v>0</v>
      </c>
      <c r="AX98" s="80">
        <f>'302 - Kanalizace'!J35</f>
        <v>0</v>
      </c>
      <c r="AY98" s="80">
        <f>'302 - Kanalizace'!J36</f>
        <v>0</v>
      </c>
      <c r="AZ98" s="80">
        <f>'302 - Kanalizace'!F33</f>
        <v>0</v>
      </c>
      <c r="BA98" s="80">
        <f>'302 - Kanalizace'!F34</f>
        <v>0</v>
      </c>
      <c r="BB98" s="80">
        <f>'302 - Kanalizace'!F35</f>
        <v>0</v>
      </c>
      <c r="BC98" s="80">
        <f>'302 - Kanalizace'!F36</f>
        <v>0</v>
      </c>
      <c r="BD98" s="82">
        <f>'302 - Kanalizace'!F37</f>
        <v>0</v>
      </c>
      <c r="BT98" s="83" t="s">
        <v>85</v>
      </c>
      <c r="BV98" s="83" t="s">
        <v>79</v>
      </c>
      <c r="BW98" s="83" t="s">
        <v>98</v>
      </c>
      <c r="BX98" s="83" t="s">
        <v>5</v>
      </c>
      <c r="CL98" s="83" t="s">
        <v>1</v>
      </c>
      <c r="CM98" s="83" t="s">
        <v>87</v>
      </c>
    </row>
    <row r="99" spans="1:91" s="6" customFormat="1" ht="16.5" customHeight="1">
      <c r="A99" s="74" t="s">
        <v>81</v>
      </c>
      <c r="B99" s="75"/>
      <c r="C99" s="76"/>
      <c r="D99" s="216" t="s">
        <v>99</v>
      </c>
      <c r="E99" s="216"/>
      <c r="F99" s="216"/>
      <c r="G99" s="216"/>
      <c r="H99" s="216"/>
      <c r="I99" s="77"/>
      <c r="J99" s="216" t="s">
        <v>100</v>
      </c>
      <c r="K99" s="216"/>
      <c r="L99" s="216"/>
      <c r="M99" s="216"/>
      <c r="N99" s="216"/>
      <c r="O99" s="216"/>
      <c r="P99" s="216"/>
      <c r="Q99" s="216"/>
      <c r="R99" s="216"/>
      <c r="S99" s="216"/>
      <c r="T99" s="216"/>
      <c r="U99" s="216"/>
      <c r="V99" s="216"/>
      <c r="W99" s="216"/>
      <c r="X99" s="216"/>
      <c r="Y99" s="216"/>
      <c r="Z99" s="216"/>
      <c r="AA99" s="216"/>
      <c r="AB99" s="216"/>
      <c r="AC99" s="216"/>
      <c r="AD99" s="216"/>
      <c r="AE99" s="216"/>
      <c r="AF99" s="216"/>
      <c r="AG99" s="214">
        <f>'303 - Vodovodní a kanaliz...'!J30</f>
        <v>0</v>
      </c>
      <c r="AH99" s="215"/>
      <c r="AI99" s="215"/>
      <c r="AJ99" s="215"/>
      <c r="AK99" s="215"/>
      <c r="AL99" s="215"/>
      <c r="AM99" s="215"/>
      <c r="AN99" s="214">
        <f t="shared" si="0"/>
        <v>0</v>
      </c>
      <c r="AO99" s="215"/>
      <c r="AP99" s="215"/>
      <c r="AQ99" s="78" t="s">
        <v>84</v>
      </c>
      <c r="AR99" s="75"/>
      <c r="AS99" s="79">
        <v>0</v>
      </c>
      <c r="AT99" s="80">
        <f t="shared" si="1"/>
        <v>0</v>
      </c>
      <c r="AU99" s="81">
        <f>'303 - Vodovodní a kanaliz...'!P121</f>
        <v>0</v>
      </c>
      <c r="AV99" s="80">
        <f>'303 - Vodovodní a kanaliz...'!J33</f>
        <v>0</v>
      </c>
      <c r="AW99" s="80">
        <f>'303 - Vodovodní a kanaliz...'!J34</f>
        <v>0</v>
      </c>
      <c r="AX99" s="80">
        <f>'303 - Vodovodní a kanaliz...'!J35</f>
        <v>0</v>
      </c>
      <c r="AY99" s="80">
        <f>'303 - Vodovodní a kanaliz...'!J36</f>
        <v>0</v>
      </c>
      <c r="AZ99" s="80">
        <f>'303 - Vodovodní a kanaliz...'!F33</f>
        <v>0</v>
      </c>
      <c r="BA99" s="80">
        <f>'303 - Vodovodní a kanaliz...'!F34</f>
        <v>0</v>
      </c>
      <c r="BB99" s="80">
        <f>'303 - Vodovodní a kanaliz...'!F35</f>
        <v>0</v>
      </c>
      <c r="BC99" s="80">
        <f>'303 - Vodovodní a kanaliz...'!F36</f>
        <v>0</v>
      </c>
      <c r="BD99" s="82">
        <f>'303 - Vodovodní a kanaliz...'!F37</f>
        <v>0</v>
      </c>
      <c r="BT99" s="83" t="s">
        <v>85</v>
      </c>
      <c r="BV99" s="83" t="s">
        <v>79</v>
      </c>
      <c r="BW99" s="83" t="s">
        <v>101</v>
      </c>
      <c r="BX99" s="83" t="s">
        <v>5</v>
      </c>
      <c r="CL99" s="83" t="s">
        <v>1</v>
      </c>
      <c r="CM99" s="83" t="s">
        <v>87</v>
      </c>
    </row>
    <row r="100" spans="1:91" s="6" customFormat="1" ht="16.5" customHeight="1">
      <c r="A100" s="74" t="s">
        <v>81</v>
      </c>
      <c r="B100" s="75"/>
      <c r="C100" s="76"/>
      <c r="D100" s="216" t="s">
        <v>102</v>
      </c>
      <c r="E100" s="216"/>
      <c r="F100" s="216"/>
      <c r="G100" s="216"/>
      <c r="H100" s="216"/>
      <c r="I100" s="77"/>
      <c r="J100" s="216" t="s">
        <v>103</v>
      </c>
      <c r="K100" s="216"/>
      <c r="L100" s="216"/>
      <c r="M100" s="216"/>
      <c r="N100" s="216"/>
      <c r="O100" s="216"/>
      <c r="P100" s="216"/>
      <c r="Q100" s="216"/>
      <c r="R100" s="216"/>
      <c r="S100" s="216"/>
      <c r="T100" s="216"/>
      <c r="U100" s="216"/>
      <c r="V100" s="216"/>
      <c r="W100" s="216"/>
      <c r="X100" s="216"/>
      <c r="Y100" s="216"/>
      <c r="Z100" s="216"/>
      <c r="AA100" s="216"/>
      <c r="AB100" s="216"/>
      <c r="AC100" s="216"/>
      <c r="AD100" s="216"/>
      <c r="AE100" s="216"/>
      <c r="AF100" s="216"/>
      <c r="AG100" s="214">
        <f>'401 - Veřejné osvětlení'!J30</f>
        <v>0</v>
      </c>
      <c r="AH100" s="215"/>
      <c r="AI100" s="215"/>
      <c r="AJ100" s="215"/>
      <c r="AK100" s="215"/>
      <c r="AL100" s="215"/>
      <c r="AM100" s="215"/>
      <c r="AN100" s="214">
        <f t="shared" si="0"/>
        <v>0</v>
      </c>
      <c r="AO100" s="215"/>
      <c r="AP100" s="215"/>
      <c r="AQ100" s="78" t="s">
        <v>84</v>
      </c>
      <c r="AR100" s="75"/>
      <c r="AS100" s="84">
        <v>0</v>
      </c>
      <c r="AT100" s="85">
        <f t="shared" si="1"/>
        <v>0</v>
      </c>
      <c r="AU100" s="86">
        <f>'401 - Veřejné osvětlení'!P123</f>
        <v>0</v>
      </c>
      <c r="AV100" s="85">
        <f>'401 - Veřejné osvětlení'!J33</f>
        <v>0</v>
      </c>
      <c r="AW100" s="85">
        <f>'401 - Veřejné osvětlení'!J34</f>
        <v>0</v>
      </c>
      <c r="AX100" s="85">
        <f>'401 - Veřejné osvětlení'!J35</f>
        <v>0</v>
      </c>
      <c r="AY100" s="85">
        <f>'401 - Veřejné osvětlení'!J36</f>
        <v>0</v>
      </c>
      <c r="AZ100" s="85">
        <f>'401 - Veřejné osvětlení'!F33</f>
        <v>0</v>
      </c>
      <c r="BA100" s="85">
        <f>'401 - Veřejné osvětlení'!F34</f>
        <v>0</v>
      </c>
      <c r="BB100" s="85">
        <f>'401 - Veřejné osvětlení'!F35</f>
        <v>0</v>
      </c>
      <c r="BC100" s="85">
        <f>'401 - Veřejné osvětlení'!F36</f>
        <v>0</v>
      </c>
      <c r="BD100" s="87">
        <f>'401 - Veřejné osvětlení'!F37</f>
        <v>0</v>
      </c>
      <c r="BT100" s="83" t="s">
        <v>85</v>
      </c>
      <c r="BV100" s="83" t="s">
        <v>79</v>
      </c>
      <c r="BW100" s="83" t="s">
        <v>104</v>
      </c>
      <c r="BX100" s="83" t="s">
        <v>5</v>
      </c>
      <c r="CL100" s="83" t="s">
        <v>1</v>
      </c>
      <c r="CM100" s="83" t="s">
        <v>87</v>
      </c>
    </row>
    <row r="101" spans="1:91" s="1" customFormat="1" ht="30" customHeight="1">
      <c r="B101" s="32"/>
      <c r="AR101" s="32"/>
    </row>
    <row r="102" spans="1:91" s="1" customFormat="1" ht="6.9" customHeight="1">
      <c r="B102" s="44"/>
      <c r="C102" s="45"/>
      <c r="D102" s="45"/>
      <c r="E102" s="45"/>
      <c r="F102" s="45"/>
      <c r="G102" s="45"/>
      <c r="H102" s="45"/>
      <c r="I102" s="45"/>
      <c r="J102" s="45"/>
      <c r="K102" s="45"/>
      <c r="L102" s="45"/>
      <c r="M102" s="45"/>
      <c r="N102" s="45"/>
      <c r="O102" s="45"/>
      <c r="P102" s="45"/>
      <c r="Q102" s="45"/>
      <c r="R102" s="45"/>
      <c r="S102" s="45"/>
      <c r="T102" s="45"/>
      <c r="U102" s="45"/>
      <c r="V102" s="45"/>
      <c r="W102" s="45"/>
      <c r="X102" s="45"/>
      <c r="Y102" s="45"/>
      <c r="Z102" s="45"/>
      <c r="AA102" s="45"/>
      <c r="AB102" s="45"/>
      <c r="AC102" s="45"/>
      <c r="AD102" s="45"/>
      <c r="AE102" s="45"/>
      <c r="AF102" s="45"/>
      <c r="AG102" s="45"/>
      <c r="AH102" s="45"/>
      <c r="AI102" s="45"/>
      <c r="AJ102" s="45"/>
      <c r="AK102" s="45"/>
      <c r="AL102" s="45"/>
      <c r="AM102" s="45"/>
      <c r="AN102" s="45"/>
      <c r="AO102" s="45"/>
      <c r="AP102" s="45"/>
      <c r="AQ102" s="45"/>
      <c r="AR102" s="32"/>
    </row>
  </sheetData>
  <sheetProtection algorithmName="SHA-512" hashValue="rcGobYAXV58ZPC4flku6Kr4lC+aa6zVIAJwqn2tczpng4hXyLAjc3ShHxcFnFre6ua3II4BCfRmNZ8UO1UvZVQ==" saltValue="FcrMg1DQHV+at7WQLL74UVVXU7JT3BW/KBVqIY81/8VokdbqyfppikXOHHl3sEpNMQfQsZtEr3MsukTU9bjI0Q==" spinCount="100000" sheet="1" objects="1" scenarios="1" formatColumns="0" formatRows="0"/>
  <mergeCells count="62">
    <mergeCell ref="AS89:AT91"/>
    <mergeCell ref="AM90:AP90"/>
    <mergeCell ref="D97:H97"/>
    <mergeCell ref="J97:AF97"/>
    <mergeCell ref="AG97:AM97"/>
    <mergeCell ref="C92:G92"/>
    <mergeCell ref="AG92:AM92"/>
    <mergeCell ref="I92:AF92"/>
    <mergeCell ref="D95:H95"/>
    <mergeCell ref="AG95:AM95"/>
    <mergeCell ref="J95:AF95"/>
    <mergeCell ref="D100:H100"/>
    <mergeCell ref="J100:AF100"/>
    <mergeCell ref="AG94:AM94"/>
    <mergeCell ref="AN94:AP94"/>
    <mergeCell ref="AN98:AP98"/>
    <mergeCell ref="AG98:AM98"/>
    <mergeCell ref="D98:H98"/>
    <mergeCell ref="J98:AF98"/>
    <mergeCell ref="AN99:AP99"/>
    <mergeCell ref="AG99:AM99"/>
    <mergeCell ref="D99:H99"/>
    <mergeCell ref="J99:AF99"/>
    <mergeCell ref="J96:AF96"/>
    <mergeCell ref="D96:H96"/>
    <mergeCell ref="AG96:AM96"/>
    <mergeCell ref="AN96:AP96"/>
    <mergeCell ref="AK30:AO30"/>
    <mergeCell ref="L30:P30"/>
    <mergeCell ref="W30:AE30"/>
    <mergeCell ref="L31:P31"/>
    <mergeCell ref="AN100:AP100"/>
    <mergeCell ref="AG100:AM100"/>
    <mergeCell ref="AN97:AP97"/>
    <mergeCell ref="AN92:AP92"/>
    <mergeCell ref="AN95:AP95"/>
    <mergeCell ref="L85:AJ85"/>
    <mergeCell ref="AM87:AN87"/>
    <mergeCell ref="AM89:AP89"/>
    <mergeCell ref="AK26:AO26"/>
    <mergeCell ref="L28:P28"/>
    <mergeCell ref="W28:AE28"/>
    <mergeCell ref="AK28:AO28"/>
    <mergeCell ref="W29:AE29"/>
    <mergeCell ref="L29:P29"/>
    <mergeCell ref="AK29:AO29"/>
    <mergeCell ref="AR2:BE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4"/>
    <mergeCell ref="K5:AJ5"/>
    <mergeCell ref="K6:AJ6"/>
    <mergeCell ref="E14:AJ14"/>
    <mergeCell ref="E23:AN23"/>
  </mergeCells>
  <hyperlinks>
    <hyperlink ref="A95" location="'02 - Ostatní a vedlejší n...'!C2" display="/" xr:uid="{00000000-0004-0000-0000-000000000000}"/>
    <hyperlink ref="A96" location="'101 - Komunikace'!C2" display="/" xr:uid="{00000000-0004-0000-0000-000001000000}"/>
    <hyperlink ref="A97" location="'301 - Vodovod'!C2" display="/" xr:uid="{00000000-0004-0000-0000-000002000000}"/>
    <hyperlink ref="A98" location="'302 - Kanalizace'!C2" display="/" xr:uid="{00000000-0004-0000-0000-000003000000}"/>
    <hyperlink ref="A99" location="'303 - Vodovodní a kanaliz...'!C2" display="/" xr:uid="{00000000-0004-0000-0000-000004000000}"/>
    <hyperlink ref="A100" location="'401 - Veřejné osvětlení'!C2" display="/" xr:uid="{00000000-0004-0000-0000-000005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196"/>
  <sheetViews>
    <sheetView showGridLines="0" tabSelected="1" topLeftCell="A148" workbookViewId="0">
      <selection activeCell="W162" sqref="W162"/>
    </sheetView>
  </sheetViews>
  <sheetFormatPr defaultRowHeight="10.199999999999999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100.85546875" customWidth="1"/>
    <col min="7" max="7" width="7.42578125" customWidth="1"/>
    <col min="8" max="8" width="14" customWidth="1"/>
    <col min="9" max="9" width="15.85546875" customWidth="1"/>
    <col min="10" max="11" width="22.28515625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>
      <c r="L2" s="195"/>
      <c r="M2" s="195"/>
      <c r="N2" s="195"/>
      <c r="O2" s="195"/>
      <c r="P2" s="195"/>
      <c r="Q2" s="195"/>
      <c r="R2" s="195"/>
      <c r="S2" s="195"/>
      <c r="T2" s="195"/>
      <c r="U2" s="195"/>
      <c r="V2" s="195"/>
      <c r="AT2" s="17" t="s">
        <v>86</v>
      </c>
    </row>
    <row r="3" spans="2:46" ht="6.9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87</v>
      </c>
    </row>
    <row r="4" spans="2:46" ht="24.9" customHeight="1">
      <c r="B4" s="20"/>
      <c r="D4" s="21" t="s">
        <v>105</v>
      </c>
      <c r="L4" s="20"/>
      <c r="M4" s="88" t="s">
        <v>10</v>
      </c>
      <c r="AT4" s="17" t="s">
        <v>4</v>
      </c>
    </row>
    <row r="5" spans="2:46" ht="6.9" customHeight="1">
      <c r="B5" s="20"/>
      <c r="L5" s="20"/>
    </row>
    <row r="6" spans="2:46" ht="12" customHeight="1">
      <c r="B6" s="20"/>
      <c r="D6" s="27" t="s">
        <v>16</v>
      </c>
      <c r="L6" s="20"/>
    </row>
    <row r="7" spans="2:46" ht="16.5" customHeight="1">
      <c r="B7" s="20"/>
      <c r="E7" s="234" t="str">
        <f>'Rekapitulace stavby'!K6</f>
        <v>Stavební úpravy MK v ulici Daskabát v Třeboni</v>
      </c>
      <c r="F7" s="235"/>
      <c r="G7" s="235"/>
      <c r="H7" s="235"/>
      <c r="L7" s="20"/>
    </row>
    <row r="8" spans="2:46" s="1" customFormat="1" ht="12" customHeight="1">
      <c r="B8" s="32"/>
      <c r="D8" s="27" t="s">
        <v>106</v>
      </c>
      <c r="L8" s="32"/>
    </row>
    <row r="9" spans="2:46" s="1" customFormat="1" ht="16.5" customHeight="1">
      <c r="B9" s="32"/>
      <c r="E9" s="224" t="s">
        <v>107</v>
      </c>
      <c r="F9" s="233"/>
      <c r="G9" s="233"/>
      <c r="H9" s="233"/>
      <c r="L9" s="32"/>
    </row>
    <row r="10" spans="2:46" s="1" customFormat="1">
      <c r="B10" s="32"/>
      <c r="L10" s="32"/>
    </row>
    <row r="11" spans="2:46" s="1" customFormat="1" ht="12" customHeight="1">
      <c r="B11" s="32"/>
      <c r="D11" s="27" t="s">
        <v>18</v>
      </c>
      <c r="F11" s="25" t="s">
        <v>1</v>
      </c>
      <c r="I11" s="27" t="s">
        <v>19</v>
      </c>
      <c r="J11" s="25" t="s">
        <v>1</v>
      </c>
      <c r="L11" s="32"/>
    </row>
    <row r="12" spans="2:46" s="1" customFormat="1" ht="12" customHeight="1">
      <c r="B12" s="32"/>
      <c r="D12" s="27" t="s">
        <v>20</v>
      </c>
      <c r="F12" s="25" t="s">
        <v>21</v>
      </c>
      <c r="I12" s="27" t="s">
        <v>22</v>
      </c>
      <c r="J12" s="52" t="str">
        <f>'Rekapitulace stavby'!AN8</f>
        <v>15. 2. 2023</v>
      </c>
      <c r="L12" s="32"/>
    </row>
    <row r="13" spans="2:46" s="1" customFormat="1" ht="10.95" customHeight="1">
      <c r="B13" s="32"/>
      <c r="L13" s="32"/>
    </row>
    <row r="14" spans="2:46" s="1" customFormat="1" ht="12" customHeight="1">
      <c r="B14" s="32"/>
      <c r="D14" s="27" t="s">
        <v>24</v>
      </c>
      <c r="I14" s="27" t="s">
        <v>25</v>
      </c>
      <c r="J14" s="25" t="s">
        <v>1</v>
      </c>
      <c r="L14" s="32"/>
    </row>
    <row r="15" spans="2:46" s="1" customFormat="1" ht="18" customHeight="1">
      <c r="B15" s="32"/>
      <c r="E15" s="25" t="s">
        <v>26</v>
      </c>
      <c r="I15" s="27" t="s">
        <v>27</v>
      </c>
      <c r="J15" s="25" t="s">
        <v>1</v>
      </c>
      <c r="L15" s="32"/>
    </row>
    <row r="16" spans="2:46" s="1" customFormat="1" ht="6.9" customHeight="1">
      <c r="B16" s="32"/>
      <c r="L16" s="32"/>
    </row>
    <row r="17" spans="2:12" s="1" customFormat="1" ht="12" customHeight="1">
      <c r="B17" s="32"/>
      <c r="D17" s="27" t="s">
        <v>28</v>
      </c>
      <c r="I17" s="27" t="s">
        <v>25</v>
      </c>
      <c r="J17" s="28" t="str">
        <f>'Rekapitulace stavby'!AN13</f>
        <v>Vyplň údaj</v>
      </c>
      <c r="L17" s="32"/>
    </row>
    <row r="18" spans="2:12" s="1" customFormat="1" ht="18" customHeight="1">
      <c r="B18" s="32"/>
      <c r="E18" s="236" t="str">
        <f>'Rekapitulace stavby'!E14</f>
        <v>Vyplň údaj</v>
      </c>
      <c r="F18" s="206"/>
      <c r="G18" s="206"/>
      <c r="H18" s="206"/>
      <c r="I18" s="27" t="s">
        <v>27</v>
      </c>
      <c r="J18" s="28" t="str">
        <f>'Rekapitulace stavby'!AN14</f>
        <v>Vyplň údaj</v>
      </c>
      <c r="L18" s="32"/>
    </row>
    <row r="19" spans="2:12" s="1" customFormat="1" ht="6.9" customHeight="1">
      <c r="B19" s="32"/>
      <c r="L19" s="32"/>
    </row>
    <row r="20" spans="2:12" s="1" customFormat="1" ht="12" customHeight="1">
      <c r="B20" s="32"/>
      <c r="D20" s="27" t="s">
        <v>30</v>
      </c>
      <c r="I20" s="27" t="s">
        <v>25</v>
      </c>
      <c r="J20" s="25" t="s">
        <v>1</v>
      </c>
      <c r="L20" s="32"/>
    </row>
    <row r="21" spans="2:12" s="1" customFormat="1" ht="18" customHeight="1">
      <c r="B21" s="32"/>
      <c r="E21" s="25" t="s">
        <v>32</v>
      </c>
      <c r="I21" s="27" t="s">
        <v>27</v>
      </c>
      <c r="J21" s="25" t="s">
        <v>1</v>
      </c>
      <c r="L21" s="32"/>
    </row>
    <row r="22" spans="2:12" s="1" customFormat="1" ht="6.9" customHeight="1">
      <c r="B22" s="32"/>
      <c r="L22" s="32"/>
    </row>
    <row r="23" spans="2:12" s="1" customFormat="1" ht="12" customHeight="1">
      <c r="B23" s="32"/>
      <c r="D23" s="27" t="s">
        <v>34</v>
      </c>
      <c r="I23" s="27" t="s">
        <v>25</v>
      </c>
      <c r="J23" s="25" t="str">
        <f>IF('Rekapitulace stavby'!AN19="","",'Rekapitulace stavby'!AN19)</f>
        <v/>
      </c>
      <c r="L23" s="32"/>
    </row>
    <row r="24" spans="2:12" s="1" customFormat="1" ht="18" customHeight="1">
      <c r="B24" s="32"/>
      <c r="E24" s="25" t="str">
        <f>IF('Rekapitulace stavby'!E20="","",'Rekapitulace stavby'!E20)</f>
        <v xml:space="preserve"> </v>
      </c>
      <c r="I24" s="27" t="s">
        <v>27</v>
      </c>
      <c r="J24" s="25" t="str">
        <f>IF('Rekapitulace stavby'!AN20="","",'Rekapitulace stavby'!AN20)</f>
        <v/>
      </c>
      <c r="L24" s="32"/>
    </row>
    <row r="25" spans="2:12" s="1" customFormat="1" ht="6.9" customHeight="1">
      <c r="B25" s="32"/>
      <c r="L25" s="32"/>
    </row>
    <row r="26" spans="2:12" s="1" customFormat="1" ht="12" customHeight="1">
      <c r="B26" s="32"/>
      <c r="D26" s="27" t="s">
        <v>36</v>
      </c>
      <c r="L26" s="32"/>
    </row>
    <row r="27" spans="2:12" s="7" customFormat="1" ht="16.5" customHeight="1">
      <c r="B27" s="89"/>
      <c r="E27" s="210" t="s">
        <v>1</v>
      </c>
      <c r="F27" s="210"/>
      <c r="G27" s="210"/>
      <c r="H27" s="210"/>
      <c r="L27" s="89"/>
    </row>
    <row r="28" spans="2:12" s="1" customFormat="1" ht="6.9" customHeight="1">
      <c r="B28" s="32"/>
      <c r="L28" s="32"/>
    </row>
    <row r="29" spans="2:12" s="1" customFormat="1" ht="6.9" customHeight="1">
      <c r="B29" s="32"/>
      <c r="D29" s="53"/>
      <c r="E29" s="53"/>
      <c r="F29" s="53"/>
      <c r="G29" s="53"/>
      <c r="H29" s="53"/>
      <c r="I29" s="53"/>
      <c r="J29" s="53"/>
      <c r="K29" s="53"/>
      <c r="L29" s="32"/>
    </row>
    <row r="30" spans="2:12" s="1" customFormat="1" ht="25.35" customHeight="1">
      <c r="B30" s="32"/>
      <c r="D30" s="90" t="s">
        <v>37</v>
      </c>
      <c r="J30" s="66">
        <f>ROUND(J123, 2)</f>
        <v>30000</v>
      </c>
      <c r="L30" s="32"/>
    </row>
    <row r="31" spans="2:12" s="1" customFormat="1" ht="6.9" customHeight="1">
      <c r="B31" s="32"/>
      <c r="D31" s="53"/>
      <c r="E31" s="53"/>
      <c r="F31" s="53"/>
      <c r="G31" s="53"/>
      <c r="H31" s="53"/>
      <c r="I31" s="53"/>
      <c r="J31" s="53"/>
      <c r="K31" s="53"/>
      <c r="L31" s="32"/>
    </row>
    <row r="32" spans="2:12" s="1" customFormat="1" ht="14.4" customHeight="1">
      <c r="B32" s="32"/>
      <c r="F32" s="35" t="s">
        <v>39</v>
      </c>
      <c r="I32" s="35" t="s">
        <v>38</v>
      </c>
      <c r="J32" s="35" t="s">
        <v>40</v>
      </c>
      <c r="L32" s="32"/>
    </row>
    <row r="33" spans="2:12" s="1" customFormat="1" ht="14.4" customHeight="1">
      <c r="B33" s="32"/>
      <c r="D33" s="55" t="s">
        <v>41</v>
      </c>
      <c r="E33" s="27" t="s">
        <v>42</v>
      </c>
      <c r="F33" s="91">
        <f>ROUND((SUM(BE123:BE195)),  2)</f>
        <v>30000</v>
      </c>
      <c r="I33" s="92">
        <v>0.21</v>
      </c>
      <c r="J33" s="91">
        <f>ROUND(((SUM(BE123:BE195))*I33),  2)</f>
        <v>6300</v>
      </c>
      <c r="L33" s="32"/>
    </row>
    <row r="34" spans="2:12" s="1" customFormat="1" ht="14.4" customHeight="1">
      <c r="B34" s="32"/>
      <c r="E34" s="27" t="s">
        <v>43</v>
      </c>
      <c r="F34" s="91">
        <f>ROUND((SUM(BF123:BF195)),  2)</f>
        <v>0</v>
      </c>
      <c r="I34" s="92">
        <v>0.15</v>
      </c>
      <c r="J34" s="91">
        <f>ROUND(((SUM(BF123:BF195))*I34),  2)</f>
        <v>0</v>
      </c>
      <c r="L34" s="32"/>
    </row>
    <row r="35" spans="2:12" s="1" customFormat="1" ht="14.4" hidden="1" customHeight="1">
      <c r="B35" s="32"/>
      <c r="E35" s="27" t="s">
        <v>44</v>
      </c>
      <c r="F35" s="91">
        <f>ROUND((SUM(BG123:BG195)),  2)</f>
        <v>0</v>
      </c>
      <c r="I35" s="92">
        <v>0.21</v>
      </c>
      <c r="J35" s="91">
        <f>0</f>
        <v>0</v>
      </c>
      <c r="L35" s="32"/>
    </row>
    <row r="36" spans="2:12" s="1" customFormat="1" ht="14.4" hidden="1" customHeight="1">
      <c r="B36" s="32"/>
      <c r="E36" s="27" t="s">
        <v>45</v>
      </c>
      <c r="F36" s="91">
        <f>ROUND((SUM(BH123:BH195)),  2)</f>
        <v>0</v>
      </c>
      <c r="I36" s="92">
        <v>0.15</v>
      </c>
      <c r="J36" s="91">
        <f>0</f>
        <v>0</v>
      </c>
      <c r="L36" s="32"/>
    </row>
    <row r="37" spans="2:12" s="1" customFormat="1" ht="14.4" hidden="1" customHeight="1">
      <c r="B37" s="32"/>
      <c r="E37" s="27" t="s">
        <v>46</v>
      </c>
      <c r="F37" s="91">
        <f>ROUND((SUM(BI123:BI195)),  2)</f>
        <v>0</v>
      </c>
      <c r="I37" s="92">
        <v>0</v>
      </c>
      <c r="J37" s="91">
        <f>0</f>
        <v>0</v>
      </c>
      <c r="L37" s="32"/>
    </row>
    <row r="38" spans="2:12" s="1" customFormat="1" ht="6.9" customHeight="1">
      <c r="B38" s="32"/>
      <c r="L38" s="32"/>
    </row>
    <row r="39" spans="2:12" s="1" customFormat="1" ht="25.35" customHeight="1">
      <c r="B39" s="32"/>
      <c r="C39" s="93"/>
      <c r="D39" s="94" t="s">
        <v>47</v>
      </c>
      <c r="E39" s="57"/>
      <c r="F39" s="57"/>
      <c r="G39" s="95" t="s">
        <v>48</v>
      </c>
      <c r="H39" s="96" t="s">
        <v>49</v>
      </c>
      <c r="I39" s="57"/>
      <c r="J39" s="97">
        <f>SUM(J30:J37)</f>
        <v>36300</v>
      </c>
      <c r="K39" s="98"/>
      <c r="L39" s="32"/>
    </row>
    <row r="40" spans="2:12" s="1" customFormat="1" ht="14.4" customHeight="1">
      <c r="B40" s="32"/>
      <c r="L40" s="32"/>
    </row>
    <row r="41" spans="2:12" ht="14.4" customHeight="1">
      <c r="B41" s="20"/>
      <c r="L41" s="20"/>
    </row>
    <row r="42" spans="2:12" ht="14.4" customHeight="1">
      <c r="B42" s="20"/>
      <c r="L42" s="20"/>
    </row>
    <row r="43" spans="2:12" ht="14.4" customHeight="1">
      <c r="B43" s="20"/>
      <c r="L43" s="20"/>
    </row>
    <row r="44" spans="2:12" ht="14.4" customHeight="1">
      <c r="B44" s="20"/>
      <c r="L44" s="20"/>
    </row>
    <row r="45" spans="2:12" ht="14.4" customHeight="1">
      <c r="B45" s="20"/>
      <c r="L45" s="20"/>
    </row>
    <row r="46" spans="2:12" ht="14.4" customHeight="1">
      <c r="B46" s="20"/>
      <c r="L46" s="20"/>
    </row>
    <row r="47" spans="2:12" ht="14.4" customHeight="1">
      <c r="B47" s="20"/>
      <c r="L47" s="20"/>
    </row>
    <row r="48" spans="2:12" ht="14.4" customHeight="1">
      <c r="B48" s="20"/>
      <c r="L48" s="20"/>
    </row>
    <row r="49" spans="2:12" ht="14.4" customHeight="1">
      <c r="B49" s="20"/>
      <c r="L49" s="20"/>
    </row>
    <row r="50" spans="2:12" s="1" customFormat="1" ht="14.4" customHeight="1">
      <c r="B50" s="32"/>
      <c r="D50" s="41" t="s">
        <v>50</v>
      </c>
      <c r="E50" s="42"/>
      <c r="F50" s="42"/>
      <c r="G50" s="41" t="s">
        <v>51</v>
      </c>
      <c r="H50" s="42"/>
      <c r="I50" s="42"/>
      <c r="J50" s="42"/>
      <c r="K50" s="42"/>
      <c r="L50" s="32"/>
    </row>
    <row r="51" spans="2:12">
      <c r="B51" s="20"/>
      <c r="L51" s="20"/>
    </row>
    <row r="52" spans="2:12">
      <c r="B52" s="20"/>
      <c r="L52" s="20"/>
    </row>
    <row r="53" spans="2:12">
      <c r="B53" s="20"/>
      <c r="L53" s="20"/>
    </row>
    <row r="54" spans="2:12">
      <c r="B54" s="20"/>
      <c r="L54" s="20"/>
    </row>
    <row r="55" spans="2:12">
      <c r="B55" s="20"/>
      <c r="L55" s="20"/>
    </row>
    <row r="56" spans="2:12">
      <c r="B56" s="20"/>
      <c r="L56" s="20"/>
    </row>
    <row r="57" spans="2:12">
      <c r="B57" s="20"/>
      <c r="L57" s="20"/>
    </row>
    <row r="58" spans="2:12">
      <c r="B58" s="20"/>
      <c r="L58" s="20"/>
    </row>
    <row r="59" spans="2:12">
      <c r="B59" s="20"/>
      <c r="L59" s="20"/>
    </row>
    <row r="60" spans="2:12">
      <c r="B60" s="20"/>
      <c r="L60" s="20"/>
    </row>
    <row r="61" spans="2:12" s="1" customFormat="1" ht="13.2">
      <c r="B61" s="32"/>
      <c r="D61" s="43" t="s">
        <v>52</v>
      </c>
      <c r="E61" s="34"/>
      <c r="F61" s="99" t="s">
        <v>53</v>
      </c>
      <c r="G61" s="43" t="s">
        <v>52</v>
      </c>
      <c r="H61" s="34"/>
      <c r="I61" s="34"/>
      <c r="J61" s="100" t="s">
        <v>53</v>
      </c>
      <c r="K61" s="34"/>
      <c r="L61" s="32"/>
    </row>
    <row r="62" spans="2:12">
      <c r="B62" s="20"/>
      <c r="L62" s="20"/>
    </row>
    <row r="63" spans="2:12">
      <c r="B63" s="20"/>
      <c r="L63" s="20"/>
    </row>
    <row r="64" spans="2:12">
      <c r="B64" s="20"/>
      <c r="L64" s="20"/>
    </row>
    <row r="65" spans="2:12" s="1" customFormat="1" ht="13.2">
      <c r="B65" s="32"/>
      <c r="D65" s="41" t="s">
        <v>54</v>
      </c>
      <c r="E65" s="42"/>
      <c r="F65" s="42"/>
      <c r="G65" s="41" t="s">
        <v>55</v>
      </c>
      <c r="H65" s="42"/>
      <c r="I65" s="42"/>
      <c r="J65" s="42"/>
      <c r="K65" s="42"/>
      <c r="L65" s="32"/>
    </row>
    <row r="66" spans="2:12">
      <c r="B66" s="20"/>
      <c r="L66" s="20"/>
    </row>
    <row r="67" spans="2:12">
      <c r="B67" s="20"/>
      <c r="L67" s="20"/>
    </row>
    <row r="68" spans="2:12">
      <c r="B68" s="20"/>
      <c r="L68" s="20"/>
    </row>
    <row r="69" spans="2:12">
      <c r="B69" s="20"/>
      <c r="L69" s="20"/>
    </row>
    <row r="70" spans="2:12">
      <c r="B70" s="20"/>
      <c r="L70" s="20"/>
    </row>
    <row r="71" spans="2:12">
      <c r="B71" s="20"/>
      <c r="L71" s="20"/>
    </row>
    <row r="72" spans="2:12">
      <c r="B72" s="20"/>
      <c r="L72" s="20"/>
    </row>
    <row r="73" spans="2:12">
      <c r="B73" s="20"/>
      <c r="L73" s="20"/>
    </row>
    <row r="74" spans="2:12">
      <c r="B74" s="20"/>
      <c r="L74" s="20"/>
    </row>
    <row r="75" spans="2:12">
      <c r="B75" s="20"/>
      <c r="L75" s="20"/>
    </row>
    <row r="76" spans="2:12" s="1" customFormat="1" ht="13.2">
      <c r="B76" s="32"/>
      <c r="D76" s="43" t="s">
        <v>52</v>
      </c>
      <c r="E76" s="34"/>
      <c r="F76" s="99" t="s">
        <v>53</v>
      </c>
      <c r="G76" s="43" t="s">
        <v>52</v>
      </c>
      <c r="H76" s="34"/>
      <c r="I76" s="34"/>
      <c r="J76" s="100" t="s">
        <v>53</v>
      </c>
      <c r="K76" s="34"/>
      <c r="L76" s="32"/>
    </row>
    <row r="77" spans="2:12" s="1" customFormat="1" ht="14.4" customHeight="1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2"/>
    </row>
    <row r="81" spans="2:47" s="1" customFormat="1" ht="6.9" customHeight="1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2"/>
    </row>
    <row r="82" spans="2:47" s="1" customFormat="1" ht="24.9" customHeight="1">
      <c r="B82" s="32"/>
      <c r="C82" s="21" t="s">
        <v>108</v>
      </c>
      <c r="L82" s="32"/>
    </row>
    <row r="83" spans="2:47" s="1" customFormat="1" ht="6.9" customHeight="1">
      <c r="B83" s="32"/>
      <c r="L83" s="32"/>
    </row>
    <row r="84" spans="2:47" s="1" customFormat="1" ht="12" customHeight="1">
      <c r="B84" s="32"/>
      <c r="C84" s="27" t="s">
        <v>16</v>
      </c>
      <c r="L84" s="32"/>
    </row>
    <row r="85" spans="2:47" s="1" customFormat="1" ht="16.5" customHeight="1">
      <c r="B85" s="32"/>
      <c r="E85" s="234" t="str">
        <f>E7</f>
        <v>Stavební úpravy MK v ulici Daskabát v Třeboni</v>
      </c>
      <c r="F85" s="235"/>
      <c r="G85" s="235"/>
      <c r="H85" s="235"/>
      <c r="L85" s="32"/>
    </row>
    <row r="86" spans="2:47" s="1" customFormat="1" ht="12" customHeight="1">
      <c r="B86" s="32"/>
      <c r="C86" s="27" t="s">
        <v>106</v>
      </c>
      <c r="L86" s="32"/>
    </row>
    <row r="87" spans="2:47" s="1" customFormat="1" ht="16.5" customHeight="1">
      <c r="B87" s="32"/>
      <c r="E87" s="224" t="str">
        <f>E9</f>
        <v>02 - Ostatní a vedlejší náklady</v>
      </c>
      <c r="F87" s="233"/>
      <c r="G87" s="233"/>
      <c r="H87" s="233"/>
      <c r="L87" s="32"/>
    </row>
    <row r="88" spans="2:47" s="1" customFormat="1" ht="6.9" customHeight="1">
      <c r="B88" s="32"/>
      <c r="L88" s="32"/>
    </row>
    <row r="89" spans="2:47" s="1" customFormat="1" ht="12" customHeight="1">
      <c r="B89" s="32"/>
      <c r="C89" s="27" t="s">
        <v>20</v>
      </c>
      <c r="F89" s="25" t="str">
        <f>F12</f>
        <v>Třeboň</v>
      </c>
      <c r="I89" s="27" t="s">
        <v>22</v>
      </c>
      <c r="J89" s="52" t="str">
        <f>IF(J12="","",J12)</f>
        <v>15. 2. 2023</v>
      </c>
      <c r="L89" s="32"/>
    </row>
    <row r="90" spans="2:47" s="1" customFormat="1" ht="6.9" customHeight="1">
      <c r="B90" s="32"/>
      <c r="L90" s="32"/>
    </row>
    <row r="91" spans="2:47" s="1" customFormat="1" ht="15.15" customHeight="1">
      <c r="B91" s="32"/>
      <c r="C91" s="27" t="s">
        <v>24</v>
      </c>
      <c r="F91" s="25" t="str">
        <f>E15</f>
        <v>Město Třeboň</v>
      </c>
      <c r="I91" s="27" t="s">
        <v>30</v>
      </c>
      <c r="J91" s="30" t="str">
        <f>E21</f>
        <v>WAY project s.r.o.</v>
      </c>
      <c r="L91" s="32"/>
    </row>
    <row r="92" spans="2:47" s="1" customFormat="1" ht="15.15" customHeight="1">
      <c r="B92" s="32"/>
      <c r="C92" s="27" t="s">
        <v>28</v>
      </c>
      <c r="F92" s="25" t="str">
        <f>IF(E18="","",E18)</f>
        <v>Vyplň údaj</v>
      </c>
      <c r="I92" s="27" t="s">
        <v>34</v>
      </c>
      <c r="J92" s="30" t="str">
        <f>E24</f>
        <v xml:space="preserve"> </v>
      </c>
      <c r="L92" s="32"/>
    </row>
    <row r="93" spans="2:47" s="1" customFormat="1" ht="10.35" customHeight="1">
      <c r="B93" s="32"/>
      <c r="L93" s="32"/>
    </row>
    <row r="94" spans="2:47" s="1" customFormat="1" ht="29.25" customHeight="1">
      <c r="B94" s="32"/>
      <c r="C94" s="101" t="s">
        <v>109</v>
      </c>
      <c r="D94" s="93"/>
      <c r="E94" s="93"/>
      <c r="F94" s="93"/>
      <c r="G94" s="93"/>
      <c r="H94" s="93"/>
      <c r="I94" s="93"/>
      <c r="J94" s="102" t="s">
        <v>110</v>
      </c>
      <c r="K94" s="93"/>
      <c r="L94" s="32"/>
    </row>
    <row r="95" spans="2:47" s="1" customFormat="1" ht="10.35" customHeight="1">
      <c r="B95" s="32"/>
      <c r="L95" s="32"/>
    </row>
    <row r="96" spans="2:47" s="1" customFormat="1" ht="22.95" customHeight="1">
      <c r="B96" s="32"/>
      <c r="C96" s="103" t="s">
        <v>111</v>
      </c>
      <c r="J96" s="66">
        <f>J123</f>
        <v>30000</v>
      </c>
      <c r="L96" s="32"/>
      <c r="AU96" s="17" t="s">
        <v>112</v>
      </c>
    </row>
    <row r="97" spans="2:12" s="8" customFormat="1" ht="24.9" customHeight="1">
      <c r="B97" s="104"/>
      <c r="D97" s="105" t="s">
        <v>113</v>
      </c>
      <c r="E97" s="106"/>
      <c r="F97" s="106"/>
      <c r="G97" s="106"/>
      <c r="H97" s="106"/>
      <c r="I97" s="106"/>
      <c r="J97" s="107">
        <f>J124</f>
        <v>0</v>
      </c>
      <c r="L97" s="104"/>
    </row>
    <row r="98" spans="2:12" s="8" customFormat="1" ht="24.9" customHeight="1">
      <c r="B98" s="104"/>
      <c r="D98" s="105" t="s">
        <v>114</v>
      </c>
      <c r="E98" s="106"/>
      <c r="F98" s="106"/>
      <c r="G98" s="106"/>
      <c r="H98" s="106"/>
      <c r="I98" s="106"/>
      <c r="J98" s="107">
        <f>J125</f>
        <v>30000</v>
      </c>
      <c r="L98" s="104"/>
    </row>
    <row r="99" spans="2:12" s="9" customFormat="1" ht="19.95" customHeight="1">
      <c r="B99" s="108"/>
      <c r="D99" s="109" t="s">
        <v>115</v>
      </c>
      <c r="E99" s="110"/>
      <c r="F99" s="110"/>
      <c r="G99" s="110"/>
      <c r="H99" s="110"/>
      <c r="I99" s="110"/>
      <c r="J99" s="111">
        <f>J126</f>
        <v>0</v>
      </c>
      <c r="L99" s="108"/>
    </row>
    <row r="100" spans="2:12" s="9" customFormat="1" ht="19.95" customHeight="1">
      <c r="B100" s="108"/>
      <c r="D100" s="109" t="s">
        <v>116</v>
      </c>
      <c r="E100" s="110"/>
      <c r="F100" s="110"/>
      <c r="G100" s="110"/>
      <c r="H100" s="110"/>
      <c r="I100" s="110"/>
      <c r="J100" s="111">
        <f>J144</f>
        <v>0</v>
      </c>
      <c r="L100" s="108"/>
    </row>
    <row r="101" spans="2:12" s="9" customFormat="1" ht="19.95" customHeight="1">
      <c r="B101" s="108"/>
      <c r="D101" s="109" t="s">
        <v>117</v>
      </c>
      <c r="E101" s="110"/>
      <c r="F101" s="110"/>
      <c r="G101" s="110"/>
      <c r="H101" s="110"/>
      <c r="I101" s="110"/>
      <c r="J101" s="111">
        <f>J158</f>
        <v>30000</v>
      </c>
      <c r="L101" s="108"/>
    </row>
    <row r="102" spans="2:12" s="9" customFormat="1" ht="19.95" customHeight="1">
      <c r="B102" s="108"/>
      <c r="D102" s="109" t="s">
        <v>118</v>
      </c>
      <c r="E102" s="110"/>
      <c r="F102" s="110"/>
      <c r="G102" s="110"/>
      <c r="H102" s="110"/>
      <c r="I102" s="110"/>
      <c r="J102" s="111">
        <f>J178</f>
        <v>0</v>
      </c>
      <c r="L102" s="108"/>
    </row>
    <row r="103" spans="2:12" s="9" customFormat="1" ht="19.95" customHeight="1">
      <c r="B103" s="108"/>
      <c r="D103" s="109" t="s">
        <v>119</v>
      </c>
      <c r="E103" s="110"/>
      <c r="F103" s="110"/>
      <c r="G103" s="110"/>
      <c r="H103" s="110"/>
      <c r="I103" s="110"/>
      <c r="J103" s="111">
        <f>J182</f>
        <v>0</v>
      </c>
      <c r="L103" s="108"/>
    </row>
    <row r="104" spans="2:12" s="1" customFormat="1" ht="21.75" customHeight="1">
      <c r="B104" s="32"/>
      <c r="L104" s="32"/>
    </row>
    <row r="105" spans="2:12" s="1" customFormat="1" ht="6.9" customHeight="1">
      <c r="B105" s="44"/>
      <c r="C105" s="45"/>
      <c r="D105" s="45"/>
      <c r="E105" s="45"/>
      <c r="F105" s="45"/>
      <c r="G105" s="45"/>
      <c r="H105" s="45"/>
      <c r="I105" s="45"/>
      <c r="J105" s="45"/>
      <c r="K105" s="45"/>
      <c r="L105" s="32"/>
    </row>
    <row r="109" spans="2:12" s="1" customFormat="1" ht="6.9" customHeight="1">
      <c r="B109" s="46"/>
      <c r="C109" s="47"/>
      <c r="D109" s="47"/>
      <c r="E109" s="47"/>
      <c r="F109" s="47"/>
      <c r="G109" s="47"/>
      <c r="H109" s="47"/>
      <c r="I109" s="47"/>
      <c r="J109" s="47"/>
      <c r="K109" s="47"/>
      <c r="L109" s="32"/>
    </row>
    <row r="110" spans="2:12" s="1" customFormat="1" ht="24.9" customHeight="1">
      <c r="B110" s="32"/>
      <c r="C110" s="21" t="s">
        <v>120</v>
      </c>
      <c r="L110" s="32"/>
    </row>
    <row r="111" spans="2:12" s="1" customFormat="1" ht="6.9" customHeight="1">
      <c r="B111" s="32"/>
      <c r="L111" s="32"/>
    </row>
    <row r="112" spans="2:12" s="1" customFormat="1" ht="12" customHeight="1">
      <c r="B112" s="32"/>
      <c r="C112" s="27" t="s">
        <v>16</v>
      </c>
      <c r="L112" s="32"/>
    </row>
    <row r="113" spans="2:65" s="1" customFormat="1" ht="16.5" customHeight="1">
      <c r="B113" s="32"/>
      <c r="E113" s="234" t="str">
        <f>E7</f>
        <v>Stavební úpravy MK v ulici Daskabát v Třeboni</v>
      </c>
      <c r="F113" s="235"/>
      <c r="G113" s="235"/>
      <c r="H113" s="235"/>
      <c r="L113" s="32"/>
    </row>
    <row r="114" spans="2:65" s="1" customFormat="1" ht="12" customHeight="1">
      <c r="B114" s="32"/>
      <c r="C114" s="27" t="s">
        <v>106</v>
      </c>
      <c r="L114" s="32"/>
    </row>
    <row r="115" spans="2:65" s="1" customFormat="1" ht="16.5" customHeight="1">
      <c r="B115" s="32"/>
      <c r="E115" s="224" t="str">
        <f>E9</f>
        <v>02 - Ostatní a vedlejší náklady</v>
      </c>
      <c r="F115" s="233"/>
      <c r="G115" s="233"/>
      <c r="H115" s="233"/>
      <c r="L115" s="32"/>
    </row>
    <row r="116" spans="2:65" s="1" customFormat="1" ht="6.9" customHeight="1">
      <c r="B116" s="32"/>
      <c r="L116" s="32"/>
    </row>
    <row r="117" spans="2:65" s="1" customFormat="1" ht="12" customHeight="1">
      <c r="B117" s="32"/>
      <c r="C117" s="27" t="s">
        <v>20</v>
      </c>
      <c r="F117" s="25" t="str">
        <f>F12</f>
        <v>Třeboň</v>
      </c>
      <c r="I117" s="27" t="s">
        <v>22</v>
      </c>
      <c r="J117" s="52" t="str">
        <f>IF(J12="","",J12)</f>
        <v>15. 2. 2023</v>
      </c>
      <c r="L117" s="32"/>
    </row>
    <row r="118" spans="2:65" s="1" customFormat="1" ht="6.9" customHeight="1">
      <c r="B118" s="32"/>
      <c r="L118" s="32"/>
    </row>
    <row r="119" spans="2:65" s="1" customFormat="1" ht="15.15" customHeight="1">
      <c r="B119" s="32"/>
      <c r="C119" s="27" t="s">
        <v>24</v>
      </c>
      <c r="F119" s="25" t="str">
        <f>E15</f>
        <v>Město Třeboň</v>
      </c>
      <c r="I119" s="27" t="s">
        <v>30</v>
      </c>
      <c r="J119" s="30" t="str">
        <f>E21</f>
        <v>WAY project s.r.o.</v>
      </c>
      <c r="L119" s="32"/>
    </row>
    <row r="120" spans="2:65" s="1" customFormat="1" ht="15.15" customHeight="1">
      <c r="B120" s="32"/>
      <c r="C120" s="27" t="s">
        <v>28</v>
      </c>
      <c r="F120" s="25" t="str">
        <f>IF(E18="","",E18)</f>
        <v>Vyplň údaj</v>
      </c>
      <c r="I120" s="27" t="s">
        <v>34</v>
      </c>
      <c r="J120" s="30" t="str">
        <f>E24</f>
        <v xml:space="preserve"> </v>
      </c>
      <c r="L120" s="32"/>
    </row>
    <row r="121" spans="2:65" s="1" customFormat="1" ht="10.35" customHeight="1">
      <c r="B121" s="32"/>
      <c r="L121" s="32"/>
    </row>
    <row r="122" spans="2:65" s="10" customFormat="1" ht="29.25" customHeight="1">
      <c r="B122" s="112"/>
      <c r="C122" s="113" t="s">
        <v>121</v>
      </c>
      <c r="D122" s="114" t="s">
        <v>62</v>
      </c>
      <c r="E122" s="114" t="s">
        <v>58</v>
      </c>
      <c r="F122" s="114" t="s">
        <v>59</v>
      </c>
      <c r="G122" s="114" t="s">
        <v>122</v>
      </c>
      <c r="H122" s="114" t="s">
        <v>123</v>
      </c>
      <c r="I122" s="114" t="s">
        <v>124</v>
      </c>
      <c r="J122" s="114" t="s">
        <v>110</v>
      </c>
      <c r="K122" s="115" t="s">
        <v>125</v>
      </c>
      <c r="L122" s="112"/>
      <c r="M122" s="59" t="s">
        <v>1</v>
      </c>
      <c r="N122" s="60" t="s">
        <v>41</v>
      </c>
      <c r="O122" s="60" t="s">
        <v>126</v>
      </c>
      <c r="P122" s="60" t="s">
        <v>127</v>
      </c>
      <c r="Q122" s="60" t="s">
        <v>128</v>
      </c>
      <c r="R122" s="60" t="s">
        <v>129</v>
      </c>
      <c r="S122" s="60" t="s">
        <v>130</v>
      </c>
      <c r="T122" s="61" t="s">
        <v>131</v>
      </c>
    </row>
    <row r="123" spans="2:65" s="1" customFormat="1" ht="22.95" customHeight="1">
      <c r="B123" s="32"/>
      <c r="C123" s="64" t="s">
        <v>132</v>
      </c>
      <c r="J123" s="116">
        <f>BK123</f>
        <v>30000</v>
      </c>
      <c r="L123" s="32"/>
      <c r="M123" s="62"/>
      <c r="N123" s="53"/>
      <c r="O123" s="53"/>
      <c r="P123" s="117">
        <f>P124+P125</f>
        <v>0</v>
      </c>
      <c r="Q123" s="53"/>
      <c r="R123" s="117">
        <f>R124+R125</f>
        <v>0</v>
      </c>
      <c r="S123" s="53"/>
      <c r="T123" s="118">
        <f>T124+T125</f>
        <v>0</v>
      </c>
      <c r="AT123" s="17" t="s">
        <v>76</v>
      </c>
      <c r="AU123" s="17" t="s">
        <v>112</v>
      </c>
      <c r="BK123" s="119">
        <f>BK124+BK125</f>
        <v>30000</v>
      </c>
    </row>
    <row r="124" spans="2:65" s="11" customFormat="1" ht="25.95" customHeight="1">
      <c r="B124" s="120"/>
      <c r="D124" s="121" t="s">
        <v>76</v>
      </c>
      <c r="E124" s="122" t="s">
        <v>133</v>
      </c>
      <c r="F124" s="122" t="s">
        <v>134</v>
      </c>
      <c r="I124" s="123"/>
      <c r="J124" s="124">
        <f>BK124</f>
        <v>0</v>
      </c>
      <c r="L124" s="120"/>
      <c r="M124" s="125"/>
      <c r="P124" s="126">
        <v>0</v>
      </c>
      <c r="R124" s="126">
        <v>0</v>
      </c>
      <c r="T124" s="127">
        <v>0</v>
      </c>
      <c r="AR124" s="121" t="s">
        <v>135</v>
      </c>
      <c r="AT124" s="128" t="s">
        <v>76</v>
      </c>
      <c r="AU124" s="128" t="s">
        <v>77</v>
      </c>
      <c r="AY124" s="121" t="s">
        <v>136</v>
      </c>
      <c r="BK124" s="129">
        <v>0</v>
      </c>
    </row>
    <row r="125" spans="2:65" s="11" customFormat="1" ht="25.95" customHeight="1">
      <c r="B125" s="120"/>
      <c r="D125" s="121" t="s">
        <v>76</v>
      </c>
      <c r="E125" s="122" t="s">
        <v>137</v>
      </c>
      <c r="F125" s="122" t="s">
        <v>138</v>
      </c>
      <c r="I125" s="123"/>
      <c r="J125" s="124">
        <f>BK125</f>
        <v>30000</v>
      </c>
      <c r="L125" s="120"/>
      <c r="M125" s="125"/>
      <c r="P125" s="126">
        <f>P126+P144+P158+P178+P182</f>
        <v>0</v>
      </c>
      <c r="R125" s="126">
        <f>R126+R144+R158+R178+R182</f>
        <v>0</v>
      </c>
      <c r="T125" s="127">
        <f>T126+T144+T158+T178+T182</f>
        <v>0</v>
      </c>
      <c r="AR125" s="121" t="s">
        <v>139</v>
      </c>
      <c r="AT125" s="128" t="s">
        <v>76</v>
      </c>
      <c r="AU125" s="128" t="s">
        <v>77</v>
      </c>
      <c r="AY125" s="121" t="s">
        <v>136</v>
      </c>
      <c r="BK125" s="129">
        <f>BK126+BK144+BK158+BK178+BK182</f>
        <v>30000</v>
      </c>
    </row>
    <row r="126" spans="2:65" s="11" customFormat="1" ht="22.95" customHeight="1">
      <c r="B126" s="120"/>
      <c r="D126" s="121" t="s">
        <v>76</v>
      </c>
      <c r="E126" s="130" t="s">
        <v>140</v>
      </c>
      <c r="F126" s="130" t="s">
        <v>141</v>
      </c>
      <c r="I126" s="123"/>
      <c r="J126" s="131">
        <f>BK126</f>
        <v>0</v>
      </c>
      <c r="L126" s="120"/>
      <c r="M126" s="125"/>
      <c r="P126" s="126">
        <f>SUM(P127:P143)</f>
        <v>0</v>
      </c>
      <c r="R126" s="126">
        <f>SUM(R127:R143)</f>
        <v>0</v>
      </c>
      <c r="T126" s="127">
        <f>SUM(T127:T143)</f>
        <v>0</v>
      </c>
      <c r="AR126" s="121" t="s">
        <v>139</v>
      </c>
      <c r="AT126" s="128" t="s">
        <v>76</v>
      </c>
      <c r="AU126" s="128" t="s">
        <v>85</v>
      </c>
      <c r="AY126" s="121" t="s">
        <v>136</v>
      </c>
      <c r="BK126" s="129">
        <f>SUM(BK127:BK143)</f>
        <v>0</v>
      </c>
    </row>
    <row r="127" spans="2:65" s="1" customFormat="1" ht="16.5" customHeight="1">
      <c r="B127" s="32"/>
      <c r="C127" s="132" t="s">
        <v>85</v>
      </c>
      <c r="D127" s="132" t="s">
        <v>142</v>
      </c>
      <c r="E127" s="133" t="s">
        <v>143</v>
      </c>
      <c r="F127" s="134" t="s">
        <v>144</v>
      </c>
      <c r="G127" s="135" t="s">
        <v>145</v>
      </c>
      <c r="H127" s="136">
        <v>1</v>
      </c>
      <c r="I127" s="137"/>
      <c r="J127" s="138">
        <f>ROUND(I127*H127,2)</f>
        <v>0</v>
      </c>
      <c r="K127" s="134" t="s">
        <v>146</v>
      </c>
      <c r="L127" s="32"/>
      <c r="M127" s="139" t="s">
        <v>1</v>
      </c>
      <c r="N127" s="140" t="s">
        <v>42</v>
      </c>
      <c r="P127" s="141">
        <f>O127*H127</f>
        <v>0</v>
      </c>
      <c r="Q127" s="141">
        <v>0</v>
      </c>
      <c r="R127" s="141">
        <f>Q127*H127</f>
        <v>0</v>
      </c>
      <c r="S127" s="141">
        <v>0</v>
      </c>
      <c r="T127" s="142">
        <f>S127*H127</f>
        <v>0</v>
      </c>
      <c r="AR127" s="143" t="s">
        <v>147</v>
      </c>
      <c r="AT127" s="143" t="s">
        <v>142</v>
      </c>
      <c r="AU127" s="143" t="s">
        <v>87</v>
      </c>
      <c r="AY127" s="17" t="s">
        <v>136</v>
      </c>
      <c r="BE127" s="144">
        <f>IF(N127="základní",J127,0)</f>
        <v>0</v>
      </c>
      <c r="BF127" s="144">
        <f>IF(N127="snížená",J127,0)</f>
        <v>0</v>
      </c>
      <c r="BG127" s="144">
        <f>IF(N127="zákl. přenesená",J127,0)</f>
        <v>0</v>
      </c>
      <c r="BH127" s="144">
        <f>IF(N127="sníž. přenesená",J127,0)</f>
        <v>0</v>
      </c>
      <c r="BI127" s="144">
        <f>IF(N127="nulová",J127,0)</f>
        <v>0</v>
      </c>
      <c r="BJ127" s="17" t="s">
        <v>85</v>
      </c>
      <c r="BK127" s="144">
        <f>ROUND(I127*H127,2)</f>
        <v>0</v>
      </c>
      <c r="BL127" s="17" t="s">
        <v>147</v>
      </c>
      <c r="BM127" s="143" t="s">
        <v>148</v>
      </c>
    </row>
    <row r="128" spans="2:65" s="1" customFormat="1">
      <c r="B128" s="32"/>
      <c r="D128" s="145" t="s">
        <v>149</v>
      </c>
      <c r="F128" s="146" t="s">
        <v>144</v>
      </c>
      <c r="I128" s="147"/>
      <c r="L128" s="32"/>
      <c r="M128" s="148"/>
      <c r="T128" s="56"/>
      <c r="AT128" s="17" t="s">
        <v>149</v>
      </c>
      <c r="AU128" s="17" t="s">
        <v>87</v>
      </c>
    </row>
    <row r="129" spans="2:65" s="12" customFormat="1">
      <c r="B129" s="149"/>
      <c r="D129" s="145" t="s">
        <v>150</v>
      </c>
      <c r="E129" s="150" t="s">
        <v>1</v>
      </c>
      <c r="F129" s="151" t="s">
        <v>151</v>
      </c>
      <c r="H129" s="150" t="s">
        <v>1</v>
      </c>
      <c r="I129" s="152"/>
      <c r="L129" s="149"/>
      <c r="M129" s="153"/>
      <c r="T129" s="154"/>
      <c r="AT129" s="150" t="s">
        <v>150</v>
      </c>
      <c r="AU129" s="150" t="s">
        <v>87</v>
      </c>
      <c r="AV129" s="12" t="s">
        <v>85</v>
      </c>
      <c r="AW129" s="12" t="s">
        <v>33</v>
      </c>
      <c r="AX129" s="12" t="s">
        <v>77</v>
      </c>
      <c r="AY129" s="150" t="s">
        <v>136</v>
      </c>
    </row>
    <row r="130" spans="2:65" s="13" customFormat="1">
      <c r="B130" s="155"/>
      <c r="D130" s="145" t="s">
        <v>150</v>
      </c>
      <c r="E130" s="156" t="s">
        <v>1</v>
      </c>
      <c r="F130" s="157" t="s">
        <v>152</v>
      </c>
      <c r="H130" s="158">
        <v>1</v>
      </c>
      <c r="I130" s="159"/>
      <c r="L130" s="155"/>
      <c r="M130" s="160"/>
      <c r="T130" s="161"/>
      <c r="AT130" s="156" t="s">
        <v>150</v>
      </c>
      <c r="AU130" s="156" t="s">
        <v>87</v>
      </c>
      <c r="AV130" s="13" t="s">
        <v>87</v>
      </c>
      <c r="AW130" s="13" t="s">
        <v>33</v>
      </c>
      <c r="AX130" s="13" t="s">
        <v>85</v>
      </c>
      <c r="AY130" s="156" t="s">
        <v>136</v>
      </c>
    </row>
    <row r="131" spans="2:65" s="1" customFormat="1" ht="16.5" customHeight="1">
      <c r="B131" s="32"/>
      <c r="C131" s="132" t="s">
        <v>87</v>
      </c>
      <c r="D131" s="132" t="s">
        <v>142</v>
      </c>
      <c r="E131" s="133" t="s">
        <v>153</v>
      </c>
      <c r="F131" s="134" t="s">
        <v>154</v>
      </c>
      <c r="G131" s="135" t="s">
        <v>145</v>
      </c>
      <c r="H131" s="136">
        <v>1</v>
      </c>
      <c r="I131" s="137"/>
      <c r="J131" s="138">
        <f>ROUND(I131*H131,2)</f>
        <v>0</v>
      </c>
      <c r="K131" s="134" t="s">
        <v>146</v>
      </c>
      <c r="L131" s="32"/>
      <c r="M131" s="139" t="s">
        <v>1</v>
      </c>
      <c r="N131" s="140" t="s">
        <v>42</v>
      </c>
      <c r="P131" s="141">
        <f>O131*H131</f>
        <v>0</v>
      </c>
      <c r="Q131" s="141">
        <v>0</v>
      </c>
      <c r="R131" s="141">
        <f>Q131*H131</f>
        <v>0</v>
      </c>
      <c r="S131" s="141">
        <v>0</v>
      </c>
      <c r="T131" s="142">
        <f>S131*H131</f>
        <v>0</v>
      </c>
      <c r="AR131" s="143" t="s">
        <v>147</v>
      </c>
      <c r="AT131" s="143" t="s">
        <v>142</v>
      </c>
      <c r="AU131" s="143" t="s">
        <v>87</v>
      </c>
      <c r="AY131" s="17" t="s">
        <v>136</v>
      </c>
      <c r="BE131" s="144">
        <f>IF(N131="základní",J131,0)</f>
        <v>0</v>
      </c>
      <c r="BF131" s="144">
        <f>IF(N131="snížená",J131,0)</f>
        <v>0</v>
      </c>
      <c r="BG131" s="144">
        <f>IF(N131="zákl. přenesená",J131,0)</f>
        <v>0</v>
      </c>
      <c r="BH131" s="144">
        <f>IF(N131="sníž. přenesená",J131,0)</f>
        <v>0</v>
      </c>
      <c r="BI131" s="144">
        <f>IF(N131="nulová",J131,0)</f>
        <v>0</v>
      </c>
      <c r="BJ131" s="17" t="s">
        <v>85</v>
      </c>
      <c r="BK131" s="144">
        <f>ROUND(I131*H131,2)</f>
        <v>0</v>
      </c>
      <c r="BL131" s="17" t="s">
        <v>147</v>
      </c>
      <c r="BM131" s="143" t="s">
        <v>155</v>
      </c>
    </row>
    <row r="132" spans="2:65" s="1" customFormat="1">
      <c r="B132" s="32"/>
      <c r="D132" s="145" t="s">
        <v>149</v>
      </c>
      <c r="F132" s="146" t="s">
        <v>154</v>
      </c>
      <c r="I132" s="147"/>
      <c r="L132" s="32"/>
      <c r="M132" s="148"/>
      <c r="T132" s="56"/>
      <c r="AT132" s="17" t="s">
        <v>149</v>
      </c>
      <c r="AU132" s="17" t="s">
        <v>87</v>
      </c>
    </row>
    <row r="133" spans="2:65" s="12" customFormat="1">
      <c r="B133" s="149"/>
      <c r="D133" s="145" t="s">
        <v>150</v>
      </c>
      <c r="E133" s="150" t="s">
        <v>1</v>
      </c>
      <c r="F133" s="151" t="s">
        <v>156</v>
      </c>
      <c r="H133" s="150" t="s">
        <v>1</v>
      </c>
      <c r="I133" s="152"/>
      <c r="L133" s="149"/>
      <c r="M133" s="153"/>
      <c r="T133" s="154"/>
      <c r="AT133" s="150" t="s">
        <v>150</v>
      </c>
      <c r="AU133" s="150" t="s">
        <v>87</v>
      </c>
      <c r="AV133" s="12" t="s">
        <v>85</v>
      </c>
      <c r="AW133" s="12" t="s">
        <v>33</v>
      </c>
      <c r="AX133" s="12" t="s">
        <v>77</v>
      </c>
      <c r="AY133" s="150" t="s">
        <v>136</v>
      </c>
    </row>
    <row r="134" spans="2:65" s="12" customFormat="1">
      <c r="B134" s="149"/>
      <c r="D134" s="145" t="s">
        <v>150</v>
      </c>
      <c r="E134" s="150" t="s">
        <v>1</v>
      </c>
      <c r="F134" s="151" t="s">
        <v>157</v>
      </c>
      <c r="H134" s="150" t="s">
        <v>1</v>
      </c>
      <c r="I134" s="152"/>
      <c r="L134" s="149"/>
      <c r="M134" s="153"/>
      <c r="T134" s="154"/>
      <c r="AT134" s="150" t="s">
        <v>150</v>
      </c>
      <c r="AU134" s="150" t="s">
        <v>87</v>
      </c>
      <c r="AV134" s="12" t="s">
        <v>85</v>
      </c>
      <c r="AW134" s="12" t="s">
        <v>33</v>
      </c>
      <c r="AX134" s="12" t="s">
        <v>77</v>
      </c>
      <c r="AY134" s="150" t="s">
        <v>136</v>
      </c>
    </row>
    <row r="135" spans="2:65" s="13" customFormat="1">
      <c r="B135" s="155"/>
      <c r="D135" s="145" t="s">
        <v>150</v>
      </c>
      <c r="E135" s="156" t="s">
        <v>1</v>
      </c>
      <c r="F135" s="157" t="s">
        <v>152</v>
      </c>
      <c r="H135" s="158">
        <v>1</v>
      </c>
      <c r="I135" s="159"/>
      <c r="L135" s="155"/>
      <c r="M135" s="160"/>
      <c r="T135" s="161"/>
      <c r="AT135" s="156" t="s">
        <v>150</v>
      </c>
      <c r="AU135" s="156" t="s">
        <v>87</v>
      </c>
      <c r="AV135" s="13" t="s">
        <v>87</v>
      </c>
      <c r="AW135" s="13" t="s">
        <v>33</v>
      </c>
      <c r="AX135" s="13" t="s">
        <v>85</v>
      </c>
      <c r="AY135" s="156" t="s">
        <v>136</v>
      </c>
    </row>
    <row r="136" spans="2:65" s="1" customFormat="1" ht="16.5" customHeight="1">
      <c r="B136" s="32"/>
      <c r="C136" s="132" t="s">
        <v>158</v>
      </c>
      <c r="D136" s="132" t="s">
        <v>142</v>
      </c>
      <c r="E136" s="133" t="s">
        <v>159</v>
      </c>
      <c r="F136" s="134" t="s">
        <v>160</v>
      </c>
      <c r="G136" s="135" t="s">
        <v>145</v>
      </c>
      <c r="H136" s="136">
        <v>1</v>
      </c>
      <c r="I136" s="137"/>
      <c r="J136" s="138">
        <f>ROUND(I136*H136,2)</f>
        <v>0</v>
      </c>
      <c r="K136" s="134" t="s">
        <v>146</v>
      </c>
      <c r="L136" s="32"/>
      <c r="M136" s="139" t="s">
        <v>1</v>
      </c>
      <c r="N136" s="140" t="s">
        <v>42</v>
      </c>
      <c r="P136" s="141">
        <f>O136*H136</f>
        <v>0</v>
      </c>
      <c r="Q136" s="141">
        <v>0</v>
      </c>
      <c r="R136" s="141">
        <f>Q136*H136</f>
        <v>0</v>
      </c>
      <c r="S136" s="141">
        <v>0</v>
      </c>
      <c r="T136" s="142">
        <f>S136*H136</f>
        <v>0</v>
      </c>
      <c r="AR136" s="143" t="s">
        <v>147</v>
      </c>
      <c r="AT136" s="143" t="s">
        <v>142</v>
      </c>
      <c r="AU136" s="143" t="s">
        <v>87</v>
      </c>
      <c r="AY136" s="17" t="s">
        <v>136</v>
      </c>
      <c r="BE136" s="144">
        <f>IF(N136="základní",J136,0)</f>
        <v>0</v>
      </c>
      <c r="BF136" s="144">
        <f>IF(N136="snížená",J136,0)</f>
        <v>0</v>
      </c>
      <c r="BG136" s="144">
        <f>IF(N136="zákl. přenesená",J136,0)</f>
        <v>0</v>
      </c>
      <c r="BH136" s="144">
        <f>IF(N136="sníž. přenesená",J136,0)</f>
        <v>0</v>
      </c>
      <c r="BI136" s="144">
        <f>IF(N136="nulová",J136,0)</f>
        <v>0</v>
      </c>
      <c r="BJ136" s="17" t="s">
        <v>85</v>
      </c>
      <c r="BK136" s="144">
        <f>ROUND(I136*H136,2)</f>
        <v>0</v>
      </c>
      <c r="BL136" s="17" t="s">
        <v>147</v>
      </c>
      <c r="BM136" s="143" t="s">
        <v>161</v>
      </c>
    </row>
    <row r="137" spans="2:65" s="1" customFormat="1">
      <c r="B137" s="32"/>
      <c r="D137" s="145" t="s">
        <v>149</v>
      </c>
      <c r="F137" s="146" t="s">
        <v>160</v>
      </c>
      <c r="I137" s="147"/>
      <c r="L137" s="32"/>
      <c r="M137" s="148"/>
      <c r="T137" s="56"/>
      <c r="AT137" s="17" t="s">
        <v>149</v>
      </c>
      <c r="AU137" s="17" t="s">
        <v>87</v>
      </c>
    </row>
    <row r="138" spans="2:65" s="12" customFormat="1">
      <c r="B138" s="149"/>
      <c r="D138" s="145" t="s">
        <v>150</v>
      </c>
      <c r="E138" s="150" t="s">
        <v>1</v>
      </c>
      <c r="F138" s="151" t="s">
        <v>162</v>
      </c>
      <c r="H138" s="150" t="s">
        <v>1</v>
      </c>
      <c r="I138" s="152"/>
      <c r="L138" s="149"/>
      <c r="M138" s="153"/>
      <c r="T138" s="154"/>
      <c r="AT138" s="150" t="s">
        <v>150</v>
      </c>
      <c r="AU138" s="150" t="s">
        <v>87</v>
      </c>
      <c r="AV138" s="12" t="s">
        <v>85</v>
      </c>
      <c r="AW138" s="12" t="s">
        <v>33</v>
      </c>
      <c r="AX138" s="12" t="s">
        <v>77</v>
      </c>
      <c r="AY138" s="150" t="s">
        <v>136</v>
      </c>
    </row>
    <row r="139" spans="2:65" s="13" customFormat="1">
      <c r="B139" s="155"/>
      <c r="D139" s="145" t="s">
        <v>150</v>
      </c>
      <c r="E139" s="156" t="s">
        <v>1</v>
      </c>
      <c r="F139" s="157" t="s">
        <v>152</v>
      </c>
      <c r="H139" s="158">
        <v>1</v>
      </c>
      <c r="I139" s="159"/>
      <c r="L139" s="155"/>
      <c r="M139" s="160"/>
      <c r="T139" s="161"/>
      <c r="AT139" s="156" t="s">
        <v>150</v>
      </c>
      <c r="AU139" s="156" t="s">
        <v>87</v>
      </c>
      <c r="AV139" s="13" t="s">
        <v>87</v>
      </c>
      <c r="AW139" s="13" t="s">
        <v>33</v>
      </c>
      <c r="AX139" s="13" t="s">
        <v>85</v>
      </c>
      <c r="AY139" s="156" t="s">
        <v>136</v>
      </c>
    </row>
    <row r="140" spans="2:65" s="1" customFormat="1" ht="16.5" customHeight="1">
      <c r="B140" s="32"/>
      <c r="C140" s="132" t="s">
        <v>135</v>
      </c>
      <c r="D140" s="132" t="s">
        <v>142</v>
      </c>
      <c r="E140" s="133" t="s">
        <v>163</v>
      </c>
      <c r="F140" s="134" t="s">
        <v>164</v>
      </c>
      <c r="G140" s="135" t="s">
        <v>145</v>
      </c>
      <c r="H140" s="136">
        <v>1</v>
      </c>
      <c r="I140" s="137"/>
      <c r="J140" s="138">
        <f>ROUND(I140*H140,2)</f>
        <v>0</v>
      </c>
      <c r="K140" s="134" t="s">
        <v>146</v>
      </c>
      <c r="L140" s="32"/>
      <c r="M140" s="139" t="s">
        <v>1</v>
      </c>
      <c r="N140" s="140" t="s">
        <v>42</v>
      </c>
      <c r="P140" s="141">
        <f>O140*H140</f>
        <v>0</v>
      </c>
      <c r="Q140" s="141">
        <v>0</v>
      </c>
      <c r="R140" s="141">
        <f>Q140*H140</f>
        <v>0</v>
      </c>
      <c r="S140" s="141">
        <v>0</v>
      </c>
      <c r="T140" s="142">
        <f>S140*H140</f>
        <v>0</v>
      </c>
      <c r="AR140" s="143" t="s">
        <v>147</v>
      </c>
      <c r="AT140" s="143" t="s">
        <v>142</v>
      </c>
      <c r="AU140" s="143" t="s">
        <v>87</v>
      </c>
      <c r="AY140" s="17" t="s">
        <v>136</v>
      </c>
      <c r="BE140" s="144">
        <f>IF(N140="základní",J140,0)</f>
        <v>0</v>
      </c>
      <c r="BF140" s="144">
        <f>IF(N140="snížená",J140,0)</f>
        <v>0</v>
      </c>
      <c r="BG140" s="144">
        <f>IF(N140="zákl. přenesená",J140,0)</f>
        <v>0</v>
      </c>
      <c r="BH140" s="144">
        <f>IF(N140="sníž. přenesená",J140,0)</f>
        <v>0</v>
      </c>
      <c r="BI140" s="144">
        <f>IF(N140="nulová",J140,0)</f>
        <v>0</v>
      </c>
      <c r="BJ140" s="17" t="s">
        <v>85</v>
      </c>
      <c r="BK140" s="144">
        <f>ROUND(I140*H140,2)</f>
        <v>0</v>
      </c>
      <c r="BL140" s="17" t="s">
        <v>147</v>
      </c>
      <c r="BM140" s="143" t="s">
        <v>165</v>
      </c>
    </row>
    <row r="141" spans="2:65" s="1" customFormat="1">
      <c r="B141" s="32"/>
      <c r="D141" s="145" t="s">
        <v>149</v>
      </c>
      <c r="F141" s="146" t="s">
        <v>164</v>
      </c>
      <c r="I141" s="147"/>
      <c r="L141" s="32"/>
      <c r="M141" s="148"/>
      <c r="T141" s="56"/>
      <c r="AT141" s="17" t="s">
        <v>149</v>
      </c>
      <c r="AU141" s="17" t="s">
        <v>87</v>
      </c>
    </row>
    <row r="142" spans="2:65" s="12" customFormat="1">
      <c r="B142" s="149"/>
      <c r="D142" s="145" t="s">
        <v>150</v>
      </c>
      <c r="E142" s="150" t="s">
        <v>1</v>
      </c>
      <c r="F142" s="151" t="s">
        <v>166</v>
      </c>
      <c r="H142" s="150" t="s">
        <v>1</v>
      </c>
      <c r="I142" s="152"/>
      <c r="L142" s="149"/>
      <c r="M142" s="153"/>
      <c r="T142" s="154"/>
      <c r="AT142" s="150" t="s">
        <v>150</v>
      </c>
      <c r="AU142" s="150" t="s">
        <v>87</v>
      </c>
      <c r="AV142" s="12" t="s">
        <v>85</v>
      </c>
      <c r="AW142" s="12" t="s">
        <v>33</v>
      </c>
      <c r="AX142" s="12" t="s">
        <v>77</v>
      </c>
      <c r="AY142" s="150" t="s">
        <v>136</v>
      </c>
    </row>
    <row r="143" spans="2:65" s="13" customFormat="1">
      <c r="B143" s="155"/>
      <c r="D143" s="145" t="s">
        <v>150</v>
      </c>
      <c r="E143" s="156" t="s">
        <v>1</v>
      </c>
      <c r="F143" s="157" t="s">
        <v>167</v>
      </c>
      <c r="H143" s="158">
        <v>1</v>
      </c>
      <c r="I143" s="159"/>
      <c r="L143" s="155"/>
      <c r="M143" s="160"/>
      <c r="T143" s="161"/>
      <c r="AT143" s="156" t="s">
        <v>150</v>
      </c>
      <c r="AU143" s="156" t="s">
        <v>87</v>
      </c>
      <c r="AV143" s="13" t="s">
        <v>87</v>
      </c>
      <c r="AW143" s="13" t="s">
        <v>33</v>
      </c>
      <c r="AX143" s="13" t="s">
        <v>85</v>
      </c>
      <c r="AY143" s="156" t="s">
        <v>136</v>
      </c>
    </row>
    <row r="144" spans="2:65" s="11" customFormat="1" ht="22.95" customHeight="1">
      <c r="B144" s="120"/>
      <c r="D144" s="121" t="s">
        <v>76</v>
      </c>
      <c r="E144" s="130" t="s">
        <v>168</v>
      </c>
      <c r="F144" s="130" t="s">
        <v>169</v>
      </c>
      <c r="I144" s="123"/>
      <c r="J144" s="131">
        <f>BK144</f>
        <v>0</v>
      </c>
      <c r="L144" s="120"/>
      <c r="M144" s="125"/>
      <c r="P144" s="126">
        <f>SUM(P145:P157)</f>
        <v>0</v>
      </c>
      <c r="R144" s="126">
        <f>SUM(R145:R157)</f>
        <v>0</v>
      </c>
      <c r="T144" s="127">
        <f>SUM(T145:T157)</f>
        <v>0</v>
      </c>
      <c r="AR144" s="121" t="s">
        <v>139</v>
      </c>
      <c r="AT144" s="128" t="s">
        <v>76</v>
      </c>
      <c r="AU144" s="128" t="s">
        <v>85</v>
      </c>
      <c r="AY144" s="121" t="s">
        <v>136</v>
      </c>
      <c r="BK144" s="129">
        <f>SUM(BK145:BK157)</f>
        <v>0</v>
      </c>
    </row>
    <row r="145" spans="2:65" s="1" customFormat="1" ht="16.5" customHeight="1">
      <c r="B145" s="32"/>
      <c r="C145" s="132" t="s">
        <v>139</v>
      </c>
      <c r="D145" s="132" t="s">
        <v>142</v>
      </c>
      <c r="E145" s="133" t="s">
        <v>170</v>
      </c>
      <c r="F145" s="134" t="s">
        <v>171</v>
      </c>
      <c r="G145" s="135" t="s">
        <v>145</v>
      </c>
      <c r="H145" s="136">
        <v>1</v>
      </c>
      <c r="I145" s="137"/>
      <c r="J145" s="138">
        <f>ROUND(I145*H145,2)</f>
        <v>0</v>
      </c>
      <c r="K145" s="134" t="s">
        <v>146</v>
      </c>
      <c r="L145" s="32"/>
      <c r="M145" s="139" t="s">
        <v>1</v>
      </c>
      <c r="N145" s="140" t="s">
        <v>42</v>
      </c>
      <c r="P145" s="141">
        <f>O145*H145</f>
        <v>0</v>
      </c>
      <c r="Q145" s="141">
        <v>0</v>
      </c>
      <c r="R145" s="141">
        <f>Q145*H145</f>
        <v>0</v>
      </c>
      <c r="S145" s="141">
        <v>0</v>
      </c>
      <c r="T145" s="142">
        <f>S145*H145</f>
        <v>0</v>
      </c>
      <c r="AR145" s="143" t="s">
        <v>147</v>
      </c>
      <c r="AT145" s="143" t="s">
        <v>142</v>
      </c>
      <c r="AU145" s="143" t="s">
        <v>87</v>
      </c>
      <c r="AY145" s="17" t="s">
        <v>136</v>
      </c>
      <c r="BE145" s="144">
        <f>IF(N145="základní",J145,0)</f>
        <v>0</v>
      </c>
      <c r="BF145" s="144">
        <f>IF(N145="snížená",J145,0)</f>
        <v>0</v>
      </c>
      <c r="BG145" s="144">
        <f>IF(N145="zákl. přenesená",J145,0)</f>
        <v>0</v>
      </c>
      <c r="BH145" s="144">
        <f>IF(N145="sníž. přenesená",J145,0)</f>
        <v>0</v>
      </c>
      <c r="BI145" s="144">
        <f>IF(N145="nulová",J145,0)</f>
        <v>0</v>
      </c>
      <c r="BJ145" s="17" t="s">
        <v>85</v>
      </c>
      <c r="BK145" s="144">
        <f>ROUND(I145*H145,2)</f>
        <v>0</v>
      </c>
      <c r="BL145" s="17" t="s">
        <v>147</v>
      </c>
      <c r="BM145" s="143" t="s">
        <v>172</v>
      </c>
    </row>
    <row r="146" spans="2:65" s="1" customFormat="1">
      <c r="B146" s="32"/>
      <c r="D146" s="145" t="s">
        <v>149</v>
      </c>
      <c r="F146" s="146" t="s">
        <v>171</v>
      </c>
      <c r="I146" s="147"/>
      <c r="L146" s="32"/>
      <c r="M146" s="148"/>
      <c r="T146" s="56"/>
      <c r="AT146" s="17" t="s">
        <v>149</v>
      </c>
      <c r="AU146" s="17" t="s">
        <v>87</v>
      </c>
    </row>
    <row r="147" spans="2:65" s="12" customFormat="1">
      <c r="B147" s="149"/>
      <c r="D147" s="145" t="s">
        <v>150</v>
      </c>
      <c r="E147" s="150" t="s">
        <v>1</v>
      </c>
      <c r="F147" s="151" t="s">
        <v>173</v>
      </c>
      <c r="H147" s="150" t="s">
        <v>1</v>
      </c>
      <c r="I147" s="152"/>
      <c r="L147" s="149"/>
      <c r="M147" s="153"/>
      <c r="T147" s="154"/>
      <c r="AT147" s="150" t="s">
        <v>150</v>
      </c>
      <c r="AU147" s="150" t="s">
        <v>87</v>
      </c>
      <c r="AV147" s="12" t="s">
        <v>85</v>
      </c>
      <c r="AW147" s="12" t="s">
        <v>33</v>
      </c>
      <c r="AX147" s="12" t="s">
        <v>77</v>
      </c>
      <c r="AY147" s="150" t="s">
        <v>136</v>
      </c>
    </row>
    <row r="148" spans="2:65" s="13" customFormat="1">
      <c r="B148" s="155"/>
      <c r="D148" s="145" t="s">
        <v>150</v>
      </c>
      <c r="E148" s="156" t="s">
        <v>1</v>
      </c>
      <c r="F148" s="157" t="s">
        <v>174</v>
      </c>
      <c r="H148" s="158">
        <v>1</v>
      </c>
      <c r="I148" s="159"/>
      <c r="L148" s="155"/>
      <c r="M148" s="160"/>
      <c r="T148" s="161"/>
      <c r="AT148" s="156" t="s">
        <v>150</v>
      </c>
      <c r="AU148" s="156" t="s">
        <v>87</v>
      </c>
      <c r="AV148" s="13" t="s">
        <v>87</v>
      </c>
      <c r="AW148" s="13" t="s">
        <v>33</v>
      </c>
      <c r="AX148" s="13" t="s">
        <v>85</v>
      </c>
      <c r="AY148" s="156" t="s">
        <v>136</v>
      </c>
    </row>
    <row r="149" spans="2:65" s="1" customFormat="1" ht="16.5" customHeight="1">
      <c r="B149" s="32"/>
      <c r="C149" s="132" t="s">
        <v>175</v>
      </c>
      <c r="D149" s="132" t="s">
        <v>142</v>
      </c>
      <c r="E149" s="133" t="s">
        <v>176</v>
      </c>
      <c r="F149" s="134" t="s">
        <v>177</v>
      </c>
      <c r="G149" s="135" t="s">
        <v>145</v>
      </c>
      <c r="H149" s="136">
        <v>1</v>
      </c>
      <c r="I149" s="137"/>
      <c r="J149" s="138">
        <f>ROUND(I149*H149,2)</f>
        <v>0</v>
      </c>
      <c r="K149" s="134" t="s">
        <v>178</v>
      </c>
      <c r="L149" s="32"/>
      <c r="M149" s="139" t="s">
        <v>1</v>
      </c>
      <c r="N149" s="140" t="s">
        <v>42</v>
      </c>
      <c r="P149" s="141">
        <f>O149*H149</f>
        <v>0</v>
      </c>
      <c r="Q149" s="141">
        <v>0</v>
      </c>
      <c r="R149" s="141">
        <f>Q149*H149</f>
        <v>0</v>
      </c>
      <c r="S149" s="141">
        <v>0</v>
      </c>
      <c r="T149" s="142">
        <f>S149*H149</f>
        <v>0</v>
      </c>
      <c r="AR149" s="143" t="s">
        <v>147</v>
      </c>
      <c r="AT149" s="143" t="s">
        <v>142</v>
      </c>
      <c r="AU149" s="143" t="s">
        <v>87</v>
      </c>
      <c r="AY149" s="17" t="s">
        <v>136</v>
      </c>
      <c r="BE149" s="144">
        <f>IF(N149="základní",J149,0)</f>
        <v>0</v>
      </c>
      <c r="BF149" s="144">
        <f>IF(N149="snížená",J149,0)</f>
        <v>0</v>
      </c>
      <c r="BG149" s="144">
        <f>IF(N149="zákl. přenesená",J149,0)</f>
        <v>0</v>
      </c>
      <c r="BH149" s="144">
        <f>IF(N149="sníž. přenesená",J149,0)</f>
        <v>0</v>
      </c>
      <c r="BI149" s="144">
        <f>IF(N149="nulová",J149,0)</f>
        <v>0</v>
      </c>
      <c r="BJ149" s="17" t="s">
        <v>85</v>
      </c>
      <c r="BK149" s="144">
        <f>ROUND(I149*H149,2)</f>
        <v>0</v>
      </c>
      <c r="BL149" s="17" t="s">
        <v>147</v>
      </c>
      <c r="BM149" s="143" t="s">
        <v>179</v>
      </c>
    </row>
    <row r="150" spans="2:65" s="1" customFormat="1">
      <c r="B150" s="32"/>
      <c r="D150" s="145" t="s">
        <v>149</v>
      </c>
      <c r="F150" s="146" t="s">
        <v>177</v>
      </c>
      <c r="I150" s="147"/>
      <c r="L150" s="32"/>
      <c r="M150" s="148"/>
      <c r="T150" s="56"/>
      <c r="AT150" s="17" t="s">
        <v>149</v>
      </c>
      <c r="AU150" s="17" t="s">
        <v>87</v>
      </c>
    </row>
    <row r="151" spans="2:65" s="12" customFormat="1">
      <c r="B151" s="149"/>
      <c r="D151" s="145" t="s">
        <v>150</v>
      </c>
      <c r="E151" s="150" t="s">
        <v>1</v>
      </c>
      <c r="F151" s="151" t="s">
        <v>180</v>
      </c>
      <c r="H151" s="150" t="s">
        <v>1</v>
      </c>
      <c r="I151" s="152"/>
      <c r="L151" s="149"/>
      <c r="M151" s="153"/>
      <c r="T151" s="154"/>
      <c r="AT151" s="150" t="s">
        <v>150</v>
      </c>
      <c r="AU151" s="150" t="s">
        <v>87</v>
      </c>
      <c r="AV151" s="12" t="s">
        <v>85</v>
      </c>
      <c r="AW151" s="12" t="s">
        <v>33</v>
      </c>
      <c r="AX151" s="12" t="s">
        <v>77</v>
      </c>
      <c r="AY151" s="150" t="s">
        <v>136</v>
      </c>
    </row>
    <row r="152" spans="2:65" s="13" customFormat="1">
      <c r="B152" s="155"/>
      <c r="D152" s="145" t="s">
        <v>150</v>
      </c>
      <c r="E152" s="156" t="s">
        <v>1</v>
      </c>
      <c r="F152" s="157" t="s">
        <v>174</v>
      </c>
      <c r="H152" s="158">
        <v>1</v>
      </c>
      <c r="I152" s="159"/>
      <c r="L152" s="155"/>
      <c r="M152" s="160"/>
      <c r="T152" s="161"/>
      <c r="AT152" s="156" t="s">
        <v>150</v>
      </c>
      <c r="AU152" s="156" t="s">
        <v>87</v>
      </c>
      <c r="AV152" s="13" t="s">
        <v>87</v>
      </c>
      <c r="AW152" s="13" t="s">
        <v>33</v>
      </c>
      <c r="AX152" s="13" t="s">
        <v>85</v>
      </c>
      <c r="AY152" s="156" t="s">
        <v>136</v>
      </c>
    </row>
    <row r="153" spans="2:65" s="1" customFormat="1" ht="16.5" customHeight="1">
      <c r="B153" s="32"/>
      <c r="C153" s="132" t="s">
        <v>181</v>
      </c>
      <c r="D153" s="132" t="s">
        <v>142</v>
      </c>
      <c r="E153" s="133" t="s">
        <v>182</v>
      </c>
      <c r="F153" s="134" t="s">
        <v>183</v>
      </c>
      <c r="G153" s="135" t="s">
        <v>184</v>
      </c>
      <c r="H153" s="136">
        <v>1</v>
      </c>
      <c r="I153" s="137"/>
      <c r="J153" s="138">
        <f>ROUND(I153*H153,2)</f>
        <v>0</v>
      </c>
      <c r="K153" s="134" t="s">
        <v>146</v>
      </c>
      <c r="L153" s="32"/>
      <c r="M153" s="139" t="s">
        <v>1</v>
      </c>
      <c r="N153" s="140" t="s">
        <v>42</v>
      </c>
      <c r="P153" s="141">
        <f>O153*H153</f>
        <v>0</v>
      </c>
      <c r="Q153" s="141">
        <v>0</v>
      </c>
      <c r="R153" s="141">
        <f>Q153*H153</f>
        <v>0</v>
      </c>
      <c r="S153" s="141">
        <v>0</v>
      </c>
      <c r="T153" s="142">
        <f>S153*H153</f>
        <v>0</v>
      </c>
      <c r="AR153" s="143" t="s">
        <v>147</v>
      </c>
      <c r="AT153" s="143" t="s">
        <v>142</v>
      </c>
      <c r="AU153" s="143" t="s">
        <v>87</v>
      </c>
      <c r="AY153" s="17" t="s">
        <v>136</v>
      </c>
      <c r="BE153" s="144">
        <f>IF(N153="základní",J153,0)</f>
        <v>0</v>
      </c>
      <c r="BF153" s="144">
        <f>IF(N153="snížená",J153,0)</f>
        <v>0</v>
      </c>
      <c r="BG153" s="144">
        <f>IF(N153="zákl. přenesená",J153,0)</f>
        <v>0</v>
      </c>
      <c r="BH153" s="144">
        <f>IF(N153="sníž. přenesená",J153,0)</f>
        <v>0</v>
      </c>
      <c r="BI153" s="144">
        <f>IF(N153="nulová",J153,0)</f>
        <v>0</v>
      </c>
      <c r="BJ153" s="17" t="s">
        <v>85</v>
      </c>
      <c r="BK153" s="144">
        <f>ROUND(I153*H153,2)</f>
        <v>0</v>
      </c>
      <c r="BL153" s="17" t="s">
        <v>147</v>
      </c>
      <c r="BM153" s="143" t="s">
        <v>185</v>
      </c>
    </row>
    <row r="154" spans="2:65" s="1" customFormat="1">
      <c r="B154" s="32"/>
      <c r="D154" s="145" t="s">
        <v>149</v>
      </c>
      <c r="F154" s="146" t="s">
        <v>183</v>
      </c>
      <c r="I154" s="147"/>
      <c r="L154" s="32"/>
      <c r="M154" s="148"/>
      <c r="T154" s="56"/>
      <c r="AT154" s="17" t="s">
        <v>149</v>
      </c>
      <c r="AU154" s="17" t="s">
        <v>87</v>
      </c>
    </row>
    <row r="155" spans="2:65" s="12" customFormat="1">
      <c r="B155" s="149"/>
      <c r="D155" s="145" t="s">
        <v>150</v>
      </c>
      <c r="E155" s="150" t="s">
        <v>1</v>
      </c>
      <c r="F155" s="151" t="s">
        <v>186</v>
      </c>
      <c r="H155" s="150" t="s">
        <v>1</v>
      </c>
      <c r="I155" s="152"/>
      <c r="L155" s="149"/>
      <c r="M155" s="153"/>
      <c r="T155" s="154"/>
      <c r="AT155" s="150" t="s">
        <v>150</v>
      </c>
      <c r="AU155" s="150" t="s">
        <v>87</v>
      </c>
      <c r="AV155" s="12" t="s">
        <v>85</v>
      </c>
      <c r="AW155" s="12" t="s">
        <v>33</v>
      </c>
      <c r="AX155" s="12" t="s">
        <v>77</v>
      </c>
      <c r="AY155" s="150" t="s">
        <v>136</v>
      </c>
    </row>
    <row r="156" spans="2:65" s="12" customFormat="1">
      <c r="B156" s="149"/>
      <c r="D156" s="145" t="s">
        <v>150</v>
      </c>
      <c r="E156" s="150" t="s">
        <v>1</v>
      </c>
      <c r="F156" s="151" t="s">
        <v>187</v>
      </c>
      <c r="H156" s="150" t="s">
        <v>1</v>
      </c>
      <c r="I156" s="152"/>
      <c r="L156" s="149"/>
      <c r="M156" s="153"/>
      <c r="T156" s="154"/>
      <c r="AT156" s="150" t="s">
        <v>150</v>
      </c>
      <c r="AU156" s="150" t="s">
        <v>87</v>
      </c>
      <c r="AV156" s="12" t="s">
        <v>85</v>
      </c>
      <c r="AW156" s="12" t="s">
        <v>33</v>
      </c>
      <c r="AX156" s="12" t="s">
        <v>77</v>
      </c>
      <c r="AY156" s="150" t="s">
        <v>136</v>
      </c>
    </row>
    <row r="157" spans="2:65" s="13" customFormat="1">
      <c r="B157" s="155"/>
      <c r="D157" s="145" t="s">
        <v>150</v>
      </c>
      <c r="E157" s="156" t="s">
        <v>1</v>
      </c>
      <c r="F157" s="157" t="s">
        <v>174</v>
      </c>
      <c r="H157" s="158">
        <v>1</v>
      </c>
      <c r="I157" s="159"/>
      <c r="L157" s="155"/>
      <c r="M157" s="160"/>
      <c r="T157" s="161"/>
      <c r="AT157" s="156" t="s">
        <v>150</v>
      </c>
      <c r="AU157" s="156" t="s">
        <v>87</v>
      </c>
      <c r="AV157" s="13" t="s">
        <v>87</v>
      </c>
      <c r="AW157" s="13" t="s">
        <v>33</v>
      </c>
      <c r="AX157" s="13" t="s">
        <v>85</v>
      </c>
      <c r="AY157" s="156" t="s">
        <v>136</v>
      </c>
    </row>
    <row r="158" spans="2:65" s="11" customFormat="1" ht="22.95" customHeight="1">
      <c r="B158" s="120"/>
      <c r="D158" s="121" t="s">
        <v>76</v>
      </c>
      <c r="E158" s="130" t="s">
        <v>188</v>
      </c>
      <c r="F158" s="130" t="s">
        <v>189</v>
      </c>
      <c r="I158" s="123"/>
      <c r="J158" s="131">
        <f>BK158</f>
        <v>30000</v>
      </c>
      <c r="L158" s="120"/>
      <c r="M158" s="125"/>
      <c r="P158" s="126">
        <f>SUM(P159:P177)</f>
        <v>0</v>
      </c>
      <c r="R158" s="126">
        <f>SUM(R159:R177)</f>
        <v>0</v>
      </c>
      <c r="T158" s="127">
        <f>SUM(T159:T177)</f>
        <v>0</v>
      </c>
      <c r="AR158" s="121" t="s">
        <v>139</v>
      </c>
      <c r="AT158" s="128" t="s">
        <v>76</v>
      </c>
      <c r="AU158" s="128" t="s">
        <v>85</v>
      </c>
      <c r="AY158" s="121" t="s">
        <v>136</v>
      </c>
      <c r="BK158" s="129">
        <f>SUM(BK159:BK177)</f>
        <v>30000</v>
      </c>
    </row>
    <row r="159" spans="2:65" s="1" customFormat="1" ht="16.5" customHeight="1">
      <c r="B159" s="32"/>
      <c r="C159" s="132" t="s">
        <v>190</v>
      </c>
      <c r="D159" s="132" t="s">
        <v>142</v>
      </c>
      <c r="E159" s="133" t="s">
        <v>191</v>
      </c>
      <c r="F159" s="134" t="s">
        <v>192</v>
      </c>
      <c r="G159" s="135" t="s">
        <v>145</v>
      </c>
      <c r="H159" s="136">
        <v>15000</v>
      </c>
      <c r="I159" s="137">
        <v>1</v>
      </c>
      <c r="J159" s="138">
        <f>ROUND(I159*H159,2)</f>
        <v>15000</v>
      </c>
      <c r="K159" s="134" t="s">
        <v>1</v>
      </c>
      <c r="L159" s="32"/>
      <c r="M159" s="139" t="s">
        <v>1</v>
      </c>
      <c r="N159" s="140" t="s">
        <v>42</v>
      </c>
      <c r="P159" s="141">
        <f>O159*H159</f>
        <v>0</v>
      </c>
      <c r="Q159" s="141">
        <v>0</v>
      </c>
      <c r="R159" s="141">
        <f>Q159*H159</f>
        <v>0</v>
      </c>
      <c r="S159" s="141">
        <v>0</v>
      </c>
      <c r="T159" s="142">
        <f>S159*H159</f>
        <v>0</v>
      </c>
      <c r="AR159" s="143" t="s">
        <v>147</v>
      </c>
      <c r="AT159" s="143" t="s">
        <v>142</v>
      </c>
      <c r="AU159" s="143" t="s">
        <v>87</v>
      </c>
      <c r="AY159" s="17" t="s">
        <v>136</v>
      </c>
      <c r="BE159" s="144">
        <f>IF(N159="základní",J159,0)</f>
        <v>15000</v>
      </c>
      <c r="BF159" s="144">
        <f>IF(N159="snížená",J159,0)</f>
        <v>0</v>
      </c>
      <c r="BG159" s="144">
        <f>IF(N159="zákl. přenesená",J159,0)</f>
        <v>0</v>
      </c>
      <c r="BH159" s="144">
        <f>IF(N159="sníž. přenesená",J159,0)</f>
        <v>0</v>
      </c>
      <c r="BI159" s="144">
        <f>IF(N159="nulová",J159,0)</f>
        <v>0</v>
      </c>
      <c r="BJ159" s="17" t="s">
        <v>85</v>
      </c>
      <c r="BK159" s="144">
        <f>ROUND(I159*H159,2)</f>
        <v>15000</v>
      </c>
      <c r="BL159" s="17" t="s">
        <v>147</v>
      </c>
      <c r="BM159" s="143" t="s">
        <v>193</v>
      </c>
    </row>
    <row r="160" spans="2:65" s="1" customFormat="1">
      <c r="B160" s="32"/>
      <c r="D160" s="145" t="s">
        <v>149</v>
      </c>
      <c r="F160" s="146" t="s">
        <v>192</v>
      </c>
      <c r="I160" s="147"/>
      <c r="L160" s="32"/>
      <c r="M160" s="148"/>
      <c r="T160" s="56"/>
      <c r="AT160" s="17" t="s">
        <v>149</v>
      </c>
      <c r="AU160" s="17" t="s">
        <v>87</v>
      </c>
    </row>
    <row r="161" spans="2:65" s="12" customFormat="1">
      <c r="B161" s="149"/>
      <c r="D161" s="145" t="s">
        <v>150</v>
      </c>
      <c r="E161" s="150" t="s">
        <v>1</v>
      </c>
      <c r="F161" s="151" t="s">
        <v>194</v>
      </c>
      <c r="H161" s="150" t="s">
        <v>1</v>
      </c>
      <c r="I161" s="152"/>
      <c r="L161" s="149"/>
      <c r="M161" s="153"/>
      <c r="T161" s="154"/>
      <c r="AT161" s="150" t="s">
        <v>150</v>
      </c>
      <c r="AU161" s="150" t="s">
        <v>87</v>
      </c>
      <c r="AV161" s="12" t="s">
        <v>85</v>
      </c>
      <c r="AW161" s="12" t="s">
        <v>33</v>
      </c>
      <c r="AX161" s="12" t="s">
        <v>77</v>
      </c>
      <c r="AY161" s="150" t="s">
        <v>136</v>
      </c>
    </row>
    <row r="162" spans="2:65" s="13" customFormat="1">
      <c r="B162" s="155"/>
      <c r="D162" s="145" t="s">
        <v>150</v>
      </c>
      <c r="E162" s="156" t="s">
        <v>1</v>
      </c>
      <c r="F162" s="157" t="s">
        <v>195</v>
      </c>
      <c r="H162" s="158">
        <v>15000</v>
      </c>
      <c r="I162" s="159"/>
      <c r="L162" s="155"/>
      <c r="M162" s="160"/>
      <c r="T162" s="161"/>
      <c r="AT162" s="156" t="s">
        <v>150</v>
      </c>
      <c r="AU162" s="156" t="s">
        <v>87</v>
      </c>
      <c r="AV162" s="13" t="s">
        <v>87</v>
      </c>
      <c r="AW162" s="13" t="s">
        <v>33</v>
      </c>
      <c r="AX162" s="13" t="s">
        <v>85</v>
      </c>
      <c r="AY162" s="156" t="s">
        <v>136</v>
      </c>
    </row>
    <row r="163" spans="2:65" s="12" customFormat="1">
      <c r="B163" s="149"/>
      <c r="D163" s="145" t="s">
        <v>150</v>
      </c>
      <c r="E163" s="150" t="s">
        <v>1</v>
      </c>
      <c r="F163" s="151" t="s">
        <v>196</v>
      </c>
      <c r="H163" s="150" t="s">
        <v>1</v>
      </c>
      <c r="I163" s="152"/>
      <c r="L163" s="149"/>
      <c r="M163" s="153"/>
      <c r="T163" s="154"/>
      <c r="AT163" s="150" t="s">
        <v>150</v>
      </c>
      <c r="AU163" s="150" t="s">
        <v>87</v>
      </c>
      <c r="AV163" s="12" t="s">
        <v>85</v>
      </c>
      <c r="AW163" s="12" t="s">
        <v>33</v>
      </c>
      <c r="AX163" s="12" t="s">
        <v>77</v>
      </c>
      <c r="AY163" s="150" t="s">
        <v>136</v>
      </c>
    </row>
    <row r="164" spans="2:65" s="1" customFormat="1" ht="16.5" customHeight="1">
      <c r="B164" s="32"/>
      <c r="C164" s="132" t="s">
        <v>197</v>
      </c>
      <c r="D164" s="132" t="s">
        <v>142</v>
      </c>
      <c r="E164" s="133" t="s">
        <v>198</v>
      </c>
      <c r="F164" s="134" t="s">
        <v>199</v>
      </c>
      <c r="G164" s="135" t="s">
        <v>145</v>
      </c>
      <c r="H164" s="136">
        <v>1</v>
      </c>
      <c r="I164" s="137"/>
      <c r="J164" s="138">
        <f>ROUND(I164*H164,2)</f>
        <v>0</v>
      </c>
      <c r="K164" s="134" t="s">
        <v>1</v>
      </c>
      <c r="L164" s="32"/>
      <c r="M164" s="139" t="s">
        <v>1</v>
      </c>
      <c r="N164" s="140" t="s">
        <v>42</v>
      </c>
      <c r="P164" s="141">
        <f>O164*H164</f>
        <v>0</v>
      </c>
      <c r="Q164" s="141">
        <v>0</v>
      </c>
      <c r="R164" s="141">
        <f>Q164*H164</f>
        <v>0</v>
      </c>
      <c r="S164" s="141">
        <v>0</v>
      </c>
      <c r="T164" s="142">
        <f>S164*H164</f>
        <v>0</v>
      </c>
      <c r="AR164" s="143" t="s">
        <v>147</v>
      </c>
      <c r="AT164" s="143" t="s">
        <v>142</v>
      </c>
      <c r="AU164" s="143" t="s">
        <v>87</v>
      </c>
      <c r="AY164" s="17" t="s">
        <v>136</v>
      </c>
      <c r="BE164" s="144">
        <f>IF(N164="základní",J164,0)</f>
        <v>0</v>
      </c>
      <c r="BF164" s="144">
        <f>IF(N164="snížená",J164,0)</f>
        <v>0</v>
      </c>
      <c r="BG164" s="144">
        <f>IF(N164="zákl. přenesená",J164,0)</f>
        <v>0</v>
      </c>
      <c r="BH164" s="144">
        <f>IF(N164="sníž. přenesená",J164,0)</f>
        <v>0</v>
      </c>
      <c r="BI164" s="144">
        <f>IF(N164="nulová",J164,0)</f>
        <v>0</v>
      </c>
      <c r="BJ164" s="17" t="s">
        <v>85</v>
      </c>
      <c r="BK164" s="144">
        <f>ROUND(I164*H164,2)</f>
        <v>0</v>
      </c>
      <c r="BL164" s="17" t="s">
        <v>147</v>
      </c>
      <c r="BM164" s="143" t="s">
        <v>200</v>
      </c>
    </row>
    <row r="165" spans="2:65" s="1" customFormat="1">
      <c r="B165" s="32"/>
      <c r="D165" s="145" t="s">
        <v>149</v>
      </c>
      <c r="F165" s="146" t="s">
        <v>199</v>
      </c>
      <c r="I165" s="147"/>
      <c r="L165" s="32"/>
      <c r="M165" s="148"/>
      <c r="T165" s="56"/>
      <c r="AT165" s="17" t="s">
        <v>149</v>
      </c>
      <c r="AU165" s="17" t="s">
        <v>87</v>
      </c>
    </row>
    <row r="166" spans="2:65" s="12" customFormat="1">
      <c r="B166" s="149"/>
      <c r="D166" s="145" t="s">
        <v>150</v>
      </c>
      <c r="E166" s="150" t="s">
        <v>1</v>
      </c>
      <c r="F166" s="151" t="s">
        <v>201</v>
      </c>
      <c r="H166" s="150" t="s">
        <v>1</v>
      </c>
      <c r="I166" s="152"/>
      <c r="L166" s="149"/>
      <c r="M166" s="153"/>
      <c r="T166" s="154"/>
      <c r="AT166" s="150" t="s">
        <v>150</v>
      </c>
      <c r="AU166" s="150" t="s">
        <v>87</v>
      </c>
      <c r="AV166" s="12" t="s">
        <v>85</v>
      </c>
      <c r="AW166" s="12" t="s">
        <v>33</v>
      </c>
      <c r="AX166" s="12" t="s">
        <v>77</v>
      </c>
      <c r="AY166" s="150" t="s">
        <v>136</v>
      </c>
    </row>
    <row r="167" spans="2:65" s="13" customFormat="1">
      <c r="B167" s="155"/>
      <c r="D167" s="145" t="s">
        <v>150</v>
      </c>
      <c r="E167" s="156" t="s">
        <v>1</v>
      </c>
      <c r="F167" s="157" t="s">
        <v>202</v>
      </c>
      <c r="H167" s="158">
        <v>1</v>
      </c>
      <c r="I167" s="159"/>
      <c r="L167" s="155"/>
      <c r="M167" s="160"/>
      <c r="T167" s="161"/>
      <c r="AT167" s="156" t="s">
        <v>150</v>
      </c>
      <c r="AU167" s="156" t="s">
        <v>87</v>
      </c>
      <c r="AV167" s="13" t="s">
        <v>87</v>
      </c>
      <c r="AW167" s="13" t="s">
        <v>33</v>
      </c>
      <c r="AX167" s="13" t="s">
        <v>85</v>
      </c>
      <c r="AY167" s="156" t="s">
        <v>136</v>
      </c>
    </row>
    <row r="168" spans="2:65" s="1" customFormat="1" ht="16.5" customHeight="1">
      <c r="B168" s="32"/>
      <c r="C168" s="132" t="s">
        <v>203</v>
      </c>
      <c r="D168" s="132" t="s">
        <v>142</v>
      </c>
      <c r="E168" s="133" t="s">
        <v>204</v>
      </c>
      <c r="F168" s="134" t="s">
        <v>205</v>
      </c>
      <c r="G168" s="135" t="s">
        <v>145</v>
      </c>
      <c r="H168" s="136">
        <v>15000</v>
      </c>
      <c r="I168" s="137">
        <v>1</v>
      </c>
      <c r="J168" s="138">
        <f>ROUND(I168*H168,2)</f>
        <v>15000</v>
      </c>
      <c r="K168" s="134" t="s">
        <v>1</v>
      </c>
      <c r="L168" s="32"/>
      <c r="M168" s="139" t="s">
        <v>1</v>
      </c>
      <c r="N168" s="140" t="s">
        <v>42</v>
      </c>
      <c r="P168" s="141">
        <f>O168*H168</f>
        <v>0</v>
      </c>
      <c r="Q168" s="141">
        <v>0</v>
      </c>
      <c r="R168" s="141">
        <f>Q168*H168</f>
        <v>0</v>
      </c>
      <c r="S168" s="141">
        <v>0</v>
      </c>
      <c r="T168" s="142">
        <f>S168*H168</f>
        <v>0</v>
      </c>
      <c r="AR168" s="143" t="s">
        <v>147</v>
      </c>
      <c r="AT168" s="143" t="s">
        <v>142</v>
      </c>
      <c r="AU168" s="143" t="s">
        <v>87</v>
      </c>
      <c r="AY168" s="17" t="s">
        <v>136</v>
      </c>
      <c r="BE168" s="144">
        <f>IF(N168="základní",J168,0)</f>
        <v>15000</v>
      </c>
      <c r="BF168" s="144">
        <f>IF(N168="snížená",J168,0)</f>
        <v>0</v>
      </c>
      <c r="BG168" s="144">
        <f>IF(N168="zákl. přenesená",J168,0)</f>
        <v>0</v>
      </c>
      <c r="BH168" s="144">
        <f>IF(N168="sníž. přenesená",J168,0)</f>
        <v>0</v>
      </c>
      <c r="BI168" s="144">
        <f>IF(N168="nulová",J168,0)</f>
        <v>0</v>
      </c>
      <c r="BJ168" s="17" t="s">
        <v>85</v>
      </c>
      <c r="BK168" s="144">
        <f>ROUND(I168*H168,2)</f>
        <v>15000</v>
      </c>
      <c r="BL168" s="17" t="s">
        <v>147</v>
      </c>
      <c r="BM168" s="143" t="s">
        <v>206</v>
      </c>
    </row>
    <row r="169" spans="2:65" s="1" customFormat="1">
      <c r="B169" s="32"/>
      <c r="D169" s="145" t="s">
        <v>149</v>
      </c>
      <c r="F169" s="146" t="s">
        <v>205</v>
      </c>
      <c r="I169" s="147"/>
      <c r="L169" s="32"/>
      <c r="M169" s="148"/>
      <c r="T169" s="56"/>
      <c r="AT169" s="17" t="s">
        <v>149</v>
      </c>
      <c r="AU169" s="17" t="s">
        <v>87</v>
      </c>
    </row>
    <row r="170" spans="2:65" s="12" customFormat="1">
      <c r="B170" s="149"/>
      <c r="D170" s="145" t="s">
        <v>150</v>
      </c>
      <c r="E170" s="150" t="s">
        <v>1</v>
      </c>
      <c r="F170" s="151" t="s">
        <v>201</v>
      </c>
      <c r="H170" s="150" t="s">
        <v>1</v>
      </c>
      <c r="I170" s="152"/>
      <c r="L170" s="149"/>
      <c r="M170" s="153"/>
      <c r="T170" s="154"/>
      <c r="AT170" s="150" t="s">
        <v>150</v>
      </c>
      <c r="AU170" s="150" t="s">
        <v>87</v>
      </c>
      <c r="AV170" s="12" t="s">
        <v>85</v>
      </c>
      <c r="AW170" s="12" t="s">
        <v>33</v>
      </c>
      <c r="AX170" s="12" t="s">
        <v>77</v>
      </c>
      <c r="AY170" s="150" t="s">
        <v>136</v>
      </c>
    </row>
    <row r="171" spans="2:65" s="13" customFormat="1">
      <c r="B171" s="155"/>
      <c r="D171" s="145" t="s">
        <v>150</v>
      </c>
      <c r="E171" s="156" t="s">
        <v>1</v>
      </c>
      <c r="F171" s="157" t="s">
        <v>207</v>
      </c>
      <c r="H171" s="158">
        <v>15000</v>
      </c>
      <c r="I171" s="159"/>
      <c r="L171" s="155"/>
      <c r="M171" s="160"/>
      <c r="T171" s="161"/>
      <c r="AT171" s="156" t="s">
        <v>150</v>
      </c>
      <c r="AU171" s="156" t="s">
        <v>87</v>
      </c>
      <c r="AV171" s="13" t="s">
        <v>87</v>
      </c>
      <c r="AW171" s="13" t="s">
        <v>33</v>
      </c>
      <c r="AX171" s="13" t="s">
        <v>85</v>
      </c>
      <c r="AY171" s="156" t="s">
        <v>136</v>
      </c>
    </row>
    <row r="172" spans="2:65" s="12" customFormat="1">
      <c r="B172" s="149"/>
      <c r="D172" s="145" t="s">
        <v>150</v>
      </c>
      <c r="E172" s="150" t="s">
        <v>1</v>
      </c>
      <c r="F172" s="151" t="s">
        <v>196</v>
      </c>
      <c r="H172" s="150" t="s">
        <v>1</v>
      </c>
      <c r="I172" s="152"/>
      <c r="L172" s="149"/>
      <c r="M172" s="153"/>
      <c r="T172" s="154"/>
      <c r="AT172" s="150" t="s">
        <v>150</v>
      </c>
      <c r="AU172" s="150" t="s">
        <v>87</v>
      </c>
      <c r="AV172" s="12" t="s">
        <v>85</v>
      </c>
      <c r="AW172" s="12" t="s">
        <v>33</v>
      </c>
      <c r="AX172" s="12" t="s">
        <v>77</v>
      </c>
      <c r="AY172" s="150" t="s">
        <v>136</v>
      </c>
    </row>
    <row r="173" spans="2:65" s="1" customFormat="1" ht="16.5" customHeight="1">
      <c r="B173" s="32"/>
      <c r="C173" s="132" t="s">
        <v>208</v>
      </c>
      <c r="D173" s="132" t="s">
        <v>142</v>
      </c>
      <c r="E173" s="133" t="s">
        <v>209</v>
      </c>
      <c r="F173" s="134" t="s">
        <v>210</v>
      </c>
      <c r="G173" s="135" t="s">
        <v>145</v>
      </c>
      <c r="H173" s="136">
        <v>1</v>
      </c>
      <c r="I173" s="137"/>
      <c r="J173" s="138">
        <f>ROUND(I173*H173,2)</f>
        <v>0</v>
      </c>
      <c r="K173" s="134" t="s">
        <v>1</v>
      </c>
      <c r="L173" s="32"/>
      <c r="M173" s="139" t="s">
        <v>1</v>
      </c>
      <c r="N173" s="140" t="s">
        <v>42</v>
      </c>
      <c r="P173" s="141">
        <f>O173*H173</f>
        <v>0</v>
      </c>
      <c r="Q173" s="141">
        <v>0</v>
      </c>
      <c r="R173" s="141">
        <f>Q173*H173</f>
        <v>0</v>
      </c>
      <c r="S173" s="141">
        <v>0</v>
      </c>
      <c r="T173" s="142">
        <f>S173*H173</f>
        <v>0</v>
      </c>
      <c r="AR173" s="143" t="s">
        <v>147</v>
      </c>
      <c r="AT173" s="143" t="s">
        <v>142</v>
      </c>
      <c r="AU173" s="143" t="s">
        <v>87</v>
      </c>
      <c r="AY173" s="17" t="s">
        <v>136</v>
      </c>
      <c r="BE173" s="144">
        <f>IF(N173="základní",J173,0)</f>
        <v>0</v>
      </c>
      <c r="BF173" s="144">
        <f>IF(N173="snížená",J173,0)</f>
        <v>0</v>
      </c>
      <c r="BG173" s="144">
        <f>IF(N173="zákl. přenesená",J173,0)</f>
        <v>0</v>
      </c>
      <c r="BH173" s="144">
        <f>IF(N173="sníž. přenesená",J173,0)</f>
        <v>0</v>
      </c>
      <c r="BI173" s="144">
        <f>IF(N173="nulová",J173,0)</f>
        <v>0</v>
      </c>
      <c r="BJ173" s="17" t="s">
        <v>85</v>
      </c>
      <c r="BK173" s="144">
        <f>ROUND(I173*H173,2)</f>
        <v>0</v>
      </c>
      <c r="BL173" s="17" t="s">
        <v>147</v>
      </c>
      <c r="BM173" s="143" t="s">
        <v>211</v>
      </c>
    </row>
    <row r="174" spans="2:65" s="1" customFormat="1">
      <c r="B174" s="32"/>
      <c r="D174" s="145" t="s">
        <v>149</v>
      </c>
      <c r="F174" s="146" t="s">
        <v>210</v>
      </c>
      <c r="I174" s="147"/>
      <c r="L174" s="32"/>
      <c r="M174" s="148"/>
      <c r="T174" s="56"/>
      <c r="AT174" s="17" t="s">
        <v>149</v>
      </c>
      <c r="AU174" s="17" t="s">
        <v>87</v>
      </c>
    </row>
    <row r="175" spans="2:65" s="12" customFormat="1">
      <c r="B175" s="149"/>
      <c r="D175" s="145" t="s">
        <v>150</v>
      </c>
      <c r="E175" s="150" t="s">
        <v>1</v>
      </c>
      <c r="F175" s="151" t="s">
        <v>194</v>
      </c>
      <c r="H175" s="150" t="s">
        <v>1</v>
      </c>
      <c r="I175" s="152"/>
      <c r="L175" s="149"/>
      <c r="M175" s="153"/>
      <c r="T175" s="154"/>
      <c r="AT175" s="150" t="s">
        <v>150</v>
      </c>
      <c r="AU175" s="150" t="s">
        <v>87</v>
      </c>
      <c r="AV175" s="12" t="s">
        <v>85</v>
      </c>
      <c r="AW175" s="12" t="s">
        <v>33</v>
      </c>
      <c r="AX175" s="12" t="s">
        <v>77</v>
      </c>
      <c r="AY175" s="150" t="s">
        <v>136</v>
      </c>
    </row>
    <row r="176" spans="2:65" s="13" customFormat="1">
      <c r="B176" s="155"/>
      <c r="D176" s="145" t="s">
        <v>150</v>
      </c>
      <c r="E176" s="156" t="s">
        <v>1</v>
      </c>
      <c r="F176" s="157" t="s">
        <v>212</v>
      </c>
      <c r="H176" s="158">
        <v>1</v>
      </c>
      <c r="I176" s="159"/>
      <c r="L176" s="155"/>
      <c r="M176" s="160"/>
      <c r="T176" s="161"/>
      <c r="AT176" s="156" t="s">
        <v>150</v>
      </c>
      <c r="AU176" s="156" t="s">
        <v>87</v>
      </c>
      <c r="AV176" s="13" t="s">
        <v>87</v>
      </c>
      <c r="AW176" s="13" t="s">
        <v>33</v>
      </c>
      <c r="AX176" s="13" t="s">
        <v>85</v>
      </c>
      <c r="AY176" s="156" t="s">
        <v>136</v>
      </c>
    </row>
    <row r="177" spans="2:65" s="12" customFormat="1">
      <c r="B177" s="149"/>
      <c r="D177" s="145" t="s">
        <v>150</v>
      </c>
      <c r="E177" s="150" t="s">
        <v>1</v>
      </c>
      <c r="F177" s="151" t="s">
        <v>213</v>
      </c>
      <c r="H177" s="150" t="s">
        <v>1</v>
      </c>
      <c r="I177" s="152"/>
      <c r="L177" s="149"/>
      <c r="M177" s="153"/>
      <c r="T177" s="154"/>
      <c r="AT177" s="150" t="s">
        <v>150</v>
      </c>
      <c r="AU177" s="150" t="s">
        <v>87</v>
      </c>
      <c r="AV177" s="12" t="s">
        <v>85</v>
      </c>
      <c r="AW177" s="12" t="s">
        <v>33</v>
      </c>
      <c r="AX177" s="12" t="s">
        <v>77</v>
      </c>
      <c r="AY177" s="150" t="s">
        <v>136</v>
      </c>
    </row>
    <row r="178" spans="2:65" s="11" customFormat="1" ht="22.95" customHeight="1">
      <c r="B178" s="120"/>
      <c r="D178" s="121" t="s">
        <v>76</v>
      </c>
      <c r="E178" s="130" t="s">
        <v>214</v>
      </c>
      <c r="F178" s="130" t="s">
        <v>215</v>
      </c>
      <c r="I178" s="123"/>
      <c r="J178" s="131">
        <f>BK178</f>
        <v>0</v>
      </c>
      <c r="L178" s="120"/>
      <c r="M178" s="125"/>
      <c r="P178" s="126">
        <f>SUM(P179:P181)</f>
        <v>0</v>
      </c>
      <c r="R178" s="126">
        <f>SUM(R179:R181)</f>
        <v>0</v>
      </c>
      <c r="T178" s="127">
        <f>SUM(T179:T181)</f>
        <v>0</v>
      </c>
      <c r="AR178" s="121" t="s">
        <v>139</v>
      </c>
      <c r="AT178" s="128" t="s">
        <v>76</v>
      </c>
      <c r="AU178" s="128" t="s">
        <v>85</v>
      </c>
      <c r="AY178" s="121" t="s">
        <v>136</v>
      </c>
      <c r="BK178" s="129">
        <f>SUM(BK179:BK181)</f>
        <v>0</v>
      </c>
    </row>
    <row r="179" spans="2:65" s="1" customFormat="1" ht="16.5" customHeight="1">
      <c r="B179" s="32"/>
      <c r="C179" s="132" t="s">
        <v>216</v>
      </c>
      <c r="D179" s="132" t="s">
        <v>142</v>
      </c>
      <c r="E179" s="133" t="s">
        <v>217</v>
      </c>
      <c r="F179" s="134" t="s">
        <v>218</v>
      </c>
      <c r="G179" s="135" t="s">
        <v>145</v>
      </c>
      <c r="H179" s="136">
        <v>1</v>
      </c>
      <c r="I179" s="137"/>
      <c r="J179" s="138">
        <f>ROUND(I179*H179,2)</f>
        <v>0</v>
      </c>
      <c r="K179" s="134" t="s">
        <v>146</v>
      </c>
      <c r="L179" s="32"/>
      <c r="M179" s="139" t="s">
        <v>1</v>
      </c>
      <c r="N179" s="140" t="s">
        <v>42</v>
      </c>
      <c r="P179" s="141">
        <f>O179*H179</f>
        <v>0</v>
      </c>
      <c r="Q179" s="141">
        <v>0</v>
      </c>
      <c r="R179" s="141">
        <f>Q179*H179</f>
        <v>0</v>
      </c>
      <c r="S179" s="141">
        <v>0</v>
      </c>
      <c r="T179" s="142">
        <f>S179*H179</f>
        <v>0</v>
      </c>
      <c r="AR179" s="143" t="s">
        <v>147</v>
      </c>
      <c r="AT179" s="143" t="s">
        <v>142</v>
      </c>
      <c r="AU179" s="143" t="s">
        <v>87</v>
      </c>
      <c r="AY179" s="17" t="s">
        <v>136</v>
      </c>
      <c r="BE179" s="144">
        <f>IF(N179="základní",J179,0)</f>
        <v>0</v>
      </c>
      <c r="BF179" s="144">
        <f>IF(N179="snížená",J179,0)</f>
        <v>0</v>
      </c>
      <c r="BG179" s="144">
        <f>IF(N179="zákl. přenesená",J179,0)</f>
        <v>0</v>
      </c>
      <c r="BH179" s="144">
        <f>IF(N179="sníž. přenesená",J179,0)</f>
        <v>0</v>
      </c>
      <c r="BI179" s="144">
        <f>IF(N179="nulová",J179,0)</f>
        <v>0</v>
      </c>
      <c r="BJ179" s="17" t="s">
        <v>85</v>
      </c>
      <c r="BK179" s="144">
        <f>ROUND(I179*H179,2)</f>
        <v>0</v>
      </c>
      <c r="BL179" s="17" t="s">
        <v>147</v>
      </c>
      <c r="BM179" s="143" t="s">
        <v>219</v>
      </c>
    </row>
    <row r="180" spans="2:65" s="1" customFormat="1">
      <c r="B180" s="32"/>
      <c r="D180" s="145" t="s">
        <v>149</v>
      </c>
      <c r="F180" s="146" t="s">
        <v>218</v>
      </c>
      <c r="I180" s="147"/>
      <c r="L180" s="32"/>
      <c r="M180" s="148"/>
      <c r="T180" s="56"/>
      <c r="AT180" s="17" t="s">
        <v>149</v>
      </c>
      <c r="AU180" s="17" t="s">
        <v>87</v>
      </c>
    </row>
    <row r="181" spans="2:65" s="13" customFormat="1">
      <c r="B181" s="155"/>
      <c r="D181" s="145" t="s">
        <v>150</v>
      </c>
      <c r="E181" s="156" t="s">
        <v>1</v>
      </c>
      <c r="F181" s="157" t="s">
        <v>220</v>
      </c>
      <c r="H181" s="158">
        <v>1</v>
      </c>
      <c r="I181" s="159"/>
      <c r="L181" s="155"/>
      <c r="M181" s="160"/>
      <c r="T181" s="161"/>
      <c r="AT181" s="156" t="s">
        <v>150</v>
      </c>
      <c r="AU181" s="156" t="s">
        <v>87</v>
      </c>
      <c r="AV181" s="13" t="s">
        <v>87</v>
      </c>
      <c r="AW181" s="13" t="s">
        <v>33</v>
      </c>
      <c r="AX181" s="13" t="s">
        <v>85</v>
      </c>
      <c r="AY181" s="156" t="s">
        <v>136</v>
      </c>
    </row>
    <row r="182" spans="2:65" s="11" customFormat="1" ht="22.95" customHeight="1">
      <c r="B182" s="120"/>
      <c r="D182" s="121" t="s">
        <v>76</v>
      </c>
      <c r="E182" s="130" t="s">
        <v>221</v>
      </c>
      <c r="F182" s="130" t="s">
        <v>222</v>
      </c>
      <c r="I182" s="123"/>
      <c r="J182" s="131">
        <f>BK182</f>
        <v>0</v>
      </c>
      <c r="L182" s="120"/>
      <c r="M182" s="125"/>
      <c r="P182" s="126">
        <f>SUM(P183:P195)</f>
        <v>0</v>
      </c>
      <c r="R182" s="126">
        <f>SUM(R183:R195)</f>
        <v>0</v>
      </c>
      <c r="T182" s="127">
        <f>SUM(T183:T195)</f>
        <v>0</v>
      </c>
      <c r="AR182" s="121" t="s">
        <v>139</v>
      </c>
      <c r="AT182" s="128" t="s">
        <v>76</v>
      </c>
      <c r="AU182" s="128" t="s">
        <v>85</v>
      </c>
      <c r="AY182" s="121" t="s">
        <v>136</v>
      </c>
      <c r="BK182" s="129">
        <f>SUM(BK183:BK195)</f>
        <v>0</v>
      </c>
    </row>
    <row r="183" spans="2:65" s="1" customFormat="1" ht="16.5" customHeight="1">
      <c r="B183" s="32"/>
      <c r="C183" s="132" t="s">
        <v>223</v>
      </c>
      <c r="D183" s="132" t="s">
        <v>142</v>
      </c>
      <c r="E183" s="133" t="s">
        <v>224</v>
      </c>
      <c r="F183" s="134" t="s">
        <v>225</v>
      </c>
      <c r="G183" s="135" t="s">
        <v>226</v>
      </c>
      <c r="H183" s="136">
        <v>1</v>
      </c>
      <c r="I183" s="137"/>
      <c r="J183" s="138">
        <f>ROUND(I183*H183,2)</f>
        <v>0</v>
      </c>
      <c r="K183" s="134" t="s">
        <v>146</v>
      </c>
      <c r="L183" s="32"/>
      <c r="M183" s="139" t="s">
        <v>1</v>
      </c>
      <c r="N183" s="140" t="s">
        <v>42</v>
      </c>
      <c r="P183" s="141">
        <f>O183*H183</f>
        <v>0</v>
      </c>
      <c r="Q183" s="141">
        <v>0</v>
      </c>
      <c r="R183" s="141">
        <f>Q183*H183</f>
        <v>0</v>
      </c>
      <c r="S183" s="141">
        <v>0</v>
      </c>
      <c r="T183" s="142">
        <f>S183*H183</f>
        <v>0</v>
      </c>
      <c r="AR183" s="143" t="s">
        <v>147</v>
      </c>
      <c r="AT183" s="143" t="s">
        <v>142</v>
      </c>
      <c r="AU183" s="143" t="s">
        <v>87</v>
      </c>
      <c r="AY183" s="17" t="s">
        <v>136</v>
      </c>
      <c r="BE183" s="144">
        <f>IF(N183="základní",J183,0)</f>
        <v>0</v>
      </c>
      <c r="BF183" s="144">
        <f>IF(N183="snížená",J183,0)</f>
        <v>0</v>
      </c>
      <c r="BG183" s="144">
        <f>IF(N183="zákl. přenesená",J183,0)</f>
        <v>0</v>
      </c>
      <c r="BH183" s="144">
        <f>IF(N183="sníž. přenesená",J183,0)</f>
        <v>0</v>
      </c>
      <c r="BI183" s="144">
        <f>IF(N183="nulová",J183,0)</f>
        <v>0</v>
      </c>
      <c r="BJ183" s="17" t="s">
        <v>85</v>
      </c>
      <c r="BK183" s="144">
        <f>ROUND(I183*H183,2)</f>
        <v>0</v>
      </c>
      <c r="BL183" s="17" t="s">
        <v>147</v>
      </c>
      <c r="BM183" s="143" t="s">
        <v>227</v>
      </c>
    </row>
    <row r="184" spans="2:65" s="1" customFormat="1">
      <c r="B184" s="32"/>
      <c r="D184" s="145" t="s">
        <v>149</v>
      </c>
      <c r="F184" s="146" t="s">
        <v>225</v>
      </c>
      <c r="I184" s="147"/>
      <c r="L184" s="32"/>
      <c r="M184" s="148"/>
      <c r="T184" s="56"/>
      <c r="AT184" s="17" t="s">
        <v>149</v>
      </c>
      <c r="AU184" s="17" t="s">
        <v>87</v>
      </c>
    </row>
    <row r="185" spans="2:65" s="12" customFormat="1">
      <c r="B185" s="149"/>
      <c r="D185" s="145" t="s">
        <v>150</v>
      </c>
      <c r="E185" s="150" t="s">
        <v>1</v>
      </c>
      <c r="F185" s="151" t="s">
        <v>228</v>
      </c>
      <c r="H185" s="150" t="s">
        <v>1</v>
      </c>
      <c r="I185" s="152"/>
      <c r="L185" s="149"/>
      <c r="M185" s="153"/>
      <c r="T185" s="154"/>
      <c r="AT185" s="150" t="s">
        <v>150</v>
      </c>
      <c r="AU185" s="150" t="s">
        <v>87</v>
      </c>
      <c r="AV185" s="12" t="s">
        <v>85</v>
      </c>
      <c r="AW185" s="12" t="s">
        <v>33</v>
      </c>
      <c r="AX185" s="12" t="s">
        <v>77</v>
      </c>
      <c r="AY185" s="150" t="s">
        <v>136</v>
      </c>
    </row>
    <row r="186" spans="2:65" s="12" customFormat="1">
      <c r="B186" s="149"/>
      <c r="D186" s="145" t="s">
        <v>150</v>
      </c>
      <c r="E186" s="150" t="s">
        <v>1</v>
      </c>
      <c r="F186" s="151" t="s">
        <v>229</v>
      </c>
      <c r="H186" s="150" t="s">
        <v>1</v>
      </c>
      <c r="I186" s="152"/>
      <c r="L186" s="149"/>
      <c r="M186" s="153"/>
      <c r="T186" s="154"/>
      <c r="AT186" s="150" t="s">
        <v>150</v>
      </c>
      <c r="AU186" s="150" t="s">
        <v>87</v>
      </c>
      <c r="AV186" s="12" t="s">
        <v>85</v>
      </c>
      <c r="AW186" s="12" t="s">
        <v>33</v>
      </c>
      <c r="AX186" s="12" t="s">
        <v>77</v>
      </c>
      <c r="AY186" s="150" t="s">
        <v>136</v>
      </c>
    </row>
    <row r="187" spans="2:65" s="12" customFormat="1">
      <c r="B187" s="149"/>
      <c r="D187" s="145" t="s">
        <v>150</v>
      </c>
      <c r="E187" s="150" t="s">
        <v>1</v>
      </c>
      <c r="F187" s="151" t="s">
        <v>230</v>
      </c>
      <c r="H187" s="150" t="s">
        <v>1</v>
      </c>
      <c r="I187" s="152"/>
      <c r="L187" s="149"/>
      <c r="M187" s="153"/>
      <c r="T187" s="154"/>
      <c r="AT187" s="150" t="s">
        <v>150</v>
      </c>
      <c r="AU187" s="150" t="s">
        <v>87</v>
      </c>
      <c r="AV187" s="12" t="s">
        <v>85</v>
      </c>
      <c r="AW187" s="12" t="s">
        <v>33</v>
      </c>
      <c r="AX187" s="12" t="s">
        <v>77</v>
      </c>
      <c r="AY187" s="150" t="s">
        <v>136</v>
      </c>
    </row>
    <row r="188" spans="2:65" s="12" customFormat="1">
      <c r="B188" s="149"/>
      <c r="D188" s="145" t="s">
        <v>150</v>
      </c>
      <c r="E188" s="150" t="s">
        <v>1</v>
      </c>
      <c r="F188" s="151" t="s">
        <v>231</v>
      </c>
      <c r="H188" s="150" t="s">
        <v>1</v>
      </c>
      <c r="I188" s="152"/>
      <c r="L188" s="149"/>
      <c r="M188" s="153"/>
      <c r="T188" s="154"/>
      <c r="AT188" s="150" t="s">
        <v>150</v>
      </c>
      <c r="AU188" s="150" t="s">
        <v>87</v>
      </c>
      <c r="AV188" s="12" t="s">
        <v>85</v>
      </c>
      <c r="AW188" s="12" t="s">
        <v>33</v>
      </c>
      <c r="AX188" s="12" t="s">
        <v>77</v>
      </c>
      <c r="AY188" s="150" t="s">
        <v>136</v>
      </c>
    </row>
    <row r="189" spans="2:65" s="12" customFormat="1">
      <c r="B189" s="149"/>
      <c r="D189" s="145" t="s">
        <v>150</v>
      </c>
      <c r="E189" s="150" t="s">
        <v>1</v>
      </c>
      <c r="F189" s="151" t="s">
        <v>232</v>
      </c>
      <c r="H189" s="150" t="s">
        <v>1</v>
      </c>
      <c r="I189" s="152"/>
      <c r="L189" s="149"/>
      <c r="M189" s="153"/>
      <c r="T189" s="154"/>
      <c r="AT189" s="150" t="s">
        <v>150</v>
      </c>
      <c r="AU189" s="150" t="s">
        <v>87</v>
      </c>
      <c r="AV189" s="12" t="s">
        <v>85</v>
      </c>
      <c r="AW189" s="12" t="s">
        <v>33</v>
      </c>
      <c r="AX189" s="12" t="s">
        <v>77</v>
      </c>
      <c r="AY189" s="150" t="s">
        <v>136</v>
      </c>
    </row>
    <row r="190" spans="2:65" s="12" customFormat="1" ht="20.399999999999999">
      <c r="B190" s="149"/>
      <c r="D190" s="145" t="s">
        <v>150</v>
      </c>
      <c r="E190" s="150" t="s">
        <v>1</v>
      </c>
      <c r="F190" s="151" t="s">
        <v>233</v>
      </c>
      <c r="H190" s="150" t="s">
        <v>1</v>
      </c>
      <c r="I190" s="152"/>
      <c r="L190" s="149"/>
      <c r="M190" s="153"/>
      <c r="T190" s="154"/>
      <c r="AT190" s="150" t="s">
        <v>150</v>
      </c>
      <c r="AU190" s="150" t="s">
        <v>87</v>
      </c>
      <c r="AV190" s="12" t="s">
        <v>85</v>
      </c>
      <c r="AW190" s="12" t="s">
        <v>33</v>
      </c>
      <c r="AX190" s="12" t="s">
        <v>77</v>
      </c>
      <c r="AY190" s="150" t="s">
        <v>136</v>
      </c>
    </row>
    <row r="191" spans="2:65" s="12" customFormat="1">
      <c r="B191" s="149"/>
      <c r="D191" s="145" t="s">
        <v>150</v>
      </c>
      <c r="E191" s="150" t="s">
        <v>1</v>
      </c>
      <c r="F191" s="151" t="s">
        <v>234</v>
      </c>
      <c r="H191" s="150" t="s">
        <v>1</v>
      </c>
      <c r="I191" s="152"/>
      <c r="L191" s="149"/>
      <c r="M191" s="153"/>
      <c r="T191" s="154"/>
      <c r="AT191" s="150" t="s">
        <v>150</v>
      </c>
      <c r="AU191" s="150" t="s">
        <v>87</v>
      </c>
      <c r="AV191" s="12" t="s">
        <v>85</v>
      </c>
      <c r="AW191" s="12" t="s">
        <v>33</v>
      </c>
      <c r="AX191" s="12" t="s">
        <v>77</v>
      </c>
      <c r="AY191" s="150" t="s">
        <v>136</v>
      </c>
    </row>
    <row r="192" spans="2:65" s="13" customFormat="1">
      <c r="B192" s="155"/>
      <c r="D192" s="145" t="s">
        <v>150</v>
      </c>
      <c r="E192" s="156" t="s">
        <v>1</v>
      </c>
      <c r="F192" s="157" t="s">
        <v>174</v>
      </c>
      <c r="H192" s="158">
        <v>1</v>
      </c>
      <c r="I192" s="159"/>
      <c r="L192" s="155"/>
      <c r="M192" s="160"/>
      <c r="T192" s="161"/>
      <c r="AT192" s="156" t="s">
        <v>150</v>
      </c>
      <c r="AU192" s="156" t="s">
        <v>87</v>
      </c>
      <c r="AV192" s="13" t="s">
        <v>87</v>
      </c>
      <c r="AW192" s="13" t="s">
        <v>33</v>
      </c>
      <c r="AX192" s="13" t="s">
        <v>85</v>
      </c>
      <c r="AY192" s="156" t="s">
        <v>136</v>
      </c>
    </row>
    <row r="193" spans="2:65" s="1" customFormat="1" ht="16.5" customHeight="1">
      <c r="B193" s="32"/>
      <c r="C193" s="132" t="s">
        <v>235</v>
      </c>
      <c r="D193" s="132" t="s">
        <v>142</v>
      </c>
      <c r="E193" s="133" t="s">
        <v>236</v>
      </c>
      <c r="F193" s="134" t="s">
        <v>237</v>
      </c>
      <c r="G193" s="135" t="s">
        <v>145</v>
      </c>
      <c r="H193" s="136">
        <v>1</v>
      </c>
      <c r="I193" s="137"/>
      <c r="J193" s="138">
        <f>ROUND(I193*H193,2)</f>
        <v>0</v>
      </c>
      <c r="K193" s="134" t="s">
        <v>1</v>
      </c>
      <c r="L193" s="32"/>
      <c r="M193" s="139" t="s">
        <v>1</v>
      </c>
      <c r="N193" s="140" t="s">
        <v>42</v>
      </c>
      <c r="P193" s="141">
        <f>O193*H193</f>
        <v>0</v>
      </c>
      <c r="Q193" s="141">
        <v>0</v>
      </c>
      <c r="R193" s="141">
        <f>Q193*H193</f>
        <v>0</v>
      </c>
      <c r="S193" s="141">
        <v>0</v>
      </c>
      <c r="T193" s="142">
        <f>S193*H193</f>
        <v>0</v>
      </c>
      <c r="AR193" s="143" t="s">
        <v>147</v>
      </c>
      <c r="AT193" s="143" t="s">
        <v>142</v>
      </c>
      <c r="AU193" s="143" t="s">
        <v>87</v>
      </c>
      <c r="AY193" s="17" t="s">
        <v>136</v>
      </c>
      <c r="BE193" s="144">
        <f>IF(N193="základní",J193,0)</f>
        <v>0</v>
      </c>
      <c r="BF193" s="144">
        <f>IF(N193="snížená",J193,0)</f>
        <v>0</v>
      </c>
      <c r="BG193" s="144">
        <f>IF(N193="zákl. přenesená",J193,0)</f>
        <v>0</v>
      </c>
      <c r="BH193" s="144">
        <f>IF(N193="sníž. přenesená",J193,0)</f>
        <v>0</v>
      </c>
      <c r="BI193" s="144">
        <f>IF(N193="nulová",J193,0)</f>
        <v>0</v>
      </c>
      <c r="BJ193" s="17" t="s">
        <v>85</v>
      </c>
      <c r="BK193" s="144">
        <f>ROUND(I193*H193,2)</f>
        <v>0</v>
      </c>
      <c r="BL193" s="17" t="s">
        <v>147</v>
      </c>
      <c r="BM193" s="143" t="s">
        <v>238</v>
      </c>
    </row>
    <row r="194" spans="2:65" s="1" customFormat="1">
      <c r="B194" s="32"/>
      <c r="D194" s="145" t="s">
        <v>149</v>
      </c>
      <c r="F194" s="146" t="s">
        <v>237</v>
      </c>
      <c r="I194" s="147"/>
      <c r="L194" s="32"/>
      <c r="M194" s="148"/>
      <c r="T194" s="56"/>
      <c r="AT194" s="17" t="s">
        <v>149</v>
      </c>
      <c r="AU194" s="17" t="s">
        <v>87</v>
      </c>
    </row>
    <row r="195" spans="2:65" s="13" customFormat="1">
      <c r="B195" s="155"/>
      <c r="D195" s="145" t="s">
        <v>150</v>
      </c>
      <c r="E195" s="156" t="s">
        <v>1</v>
      </c>
      <c r="F195" s="157" t="s">
        <v>174</v>
      </c>
      <c r="H195" s="158">
        <v>1</v>
      </c>
      <c r="I195" s="159"/>
      <c r="L195" s="155"/>
      <c r="M195" s="162"/>
      <c r="N195" s="163"/>
      <c r="O195" s="163"/>
      <c r="P195" s="163"/>
      <c r="Q195" s="163"/>
      <c r="R195" s="163"/>
      <c r="S195" s="163"/>
      <c r="T195" s="164"/>
      <c r="AT195" s="156" t="s">
        <v>150</v>
      </c>
      <c r="AU195" s="156" t="s">
        <v>87</v>
      </c>
      <c r="AV195" s="13" t="s">
        <v>87</v>
      </c>
      <c r="AW195" s="13" t="s">
        <v>33</v>
      </c>
      <c r="AX195" s="13" t="s">
        <v>85</v>
      </c>
      <c r="AY195" s="156" t="s">
        <v>136</v>
      </c>
    </row>
    <row r="196" spans="2:65" s="1" customFormat="1" ht="6.9" customHeight="1">
      <c r="B196" s="44"/>
      <c r="C196" s="45"/>
      <c r="D196" s="45"/>
      <c r="E196" s="45"/>
      <c r="F196" s="45"/>
      <c r="G196" s="45"/>
      <c r="H196" s="45"/>
      <c r="I196" s="45"/>
      <c r="J196" s="45"/>
      <c r="K196" s="45"/>
      <c r="L196" s="32"/>
    </row>
  </sheetData>
  <sheetProtection algorithmName="SHA-512" hashValue="y2neVxGbFrgDWovuRta/wdQkczM41iRFlKzwCIQTj1JIBbvRxAyQYrJqx+9CpPpw9PX7IjDrA/M4eMieeacJ0g==" saltValue="GRBkUDWk0yq4zVOElznlX6O2M9VN//LtOZDR6L0h8pf9b4P6Ro+d9M14tkkR7mYRGXUjweA6BvzDTXmYrYjotQ==" spinCount="100000" sheet="1" objects="1" scenarios="1" formatColumns="0" formatRows="0" autoFilter="0"/>
  <autoFilter ref="C122:K195" xr:uid="{00000000-0009-0000-0000-000001000000}"/>
  <mergeCells count="9">
    <mergeCell ref="E87:H87"/>
    <mergeCell ref="E113:H113"/>
    <mergeCell ref="E115:H115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682"/>
  <sheetViews>
    <sheetView showGridLines="0" workbookViewId="0"/>
  </sheetViews>
  <sheetFormatPr defaultRowHeight="10.199999999999999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100.85546875" customWidth="1"/>
    <col min="7" max="7" width="7.42578125" customWidth="1"/>
    <col min="8" max="8" width="14" customWidth="1"/>
    <col min="9" max="9" width="15.85546875" customWidth="1"/>
    <col min="10" max="11" width="22.28515625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>
      <c r="L2" s="195"/>
      <c r="M2" s="195"/>
      <c r="N2" s="195"/>
      <c r="O2" s="195"/>
      <c r="P2" s="195"/>
      <c r="Q2" s="195"/>
      <c r="R2" s="195"/>
      <c r="S2" s="195"/>
      <c r="T2" s="195"/>
      <c r="U2" s="195"/>
      <c r="V2" s="195"/>
      <c r="AT2" s="17" t="s">
        <v>90</v>
      </c>
    </row>
    <row r="3" spans="2:46" ht="6.9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87</v>
      </c>
    </row>
    <row r="4" spans="2:46" ht="24.9" customHeight="1">
      <c r="B4" s="20"/>
      <c r="D4" s="21" t="s">
        <v>105</v>
      </c>
      <c r="L4" s="20"/>
      <c r="M4" s="88" t="s">
        <v>10</v>
      </c>
      <c r="AT4" s="17" t="s">
        <v>4</v>
      </c>
    </row>
    <row r="5" spans="2:46" ht="6.9" customHeight="1">
      <c r="B5" s="20"/>
      <c r="L5" s="20"/>
    </row>
    <row r="6" spans="2:46" ht="12" customHeight="1">
      <c r="B6" s="20"/>
      <c r="D6" s="27" t="s">
        <v>16</v>
      </c>
      <c r="L6" s="20"/>
    </row>
    <row r="7" spans="2:46" ht="16.5" customHeight="1">
      <c r="B7" s="20"/>
      <c r="E7" s="234" t="str">
        <f>'Rekapitulace stavby'!K6</f>
        <v>Stavební úpravy MK v ulici Daskabát v Třeboni</v>
      </c>
      <c r="F7" s="235"/>
      <c r="G7" s="235"/>
      <c r="H7" s="235"/>
      <c r="L7" s="20"/>
    </row>
    <row r="8" spans="2:46" s="1" customFormat="1" ht="12" customHeight="1">
      <c r="B8" s="32"/>
      <c r="D8" s="27" t="s">
        <v>106</v>
      </c>
      <c r="L8" s="32"/>
    </row>
    <row r="9" spans="2:46" s="1" customFormat="1" ht="16.5" customHeight="1">
      <c r="B9" s="32"/>
      <c r="E9" s="224" t="s">
        <v>239</v>
      </c>
      <c r="F9" s="233"/>
      <c r="G9" s="233"/>
      <c r="H9" s="233"/>
      <c r="L9" s="32"/>
    </row>
    <row r="10" spans="2:46" s="1" customFormat="1">
      <c r="B10" s="32"/>
      <c r="L10" s="32"/>
    </row>
    <row r="11" spans="2:46" s="1" customFormat="1" ht="12" customHeight="1">
      <c r="B11" s="32"/>
      <c r="D11" s="27" t="s">
        <v>18</v>
      </c>
      <c r="F11" s="25" t="s">
        <v>91</v>
      </c>
      <c r="I11" s="27" t="s">
        <v>19</v>
      </c>
      <c r="J11" s="25" t="s">
        <v>1</v>
      </c>
      <c r="L11" s="32"/>
    </row>
    <row r="12" spans="2:46" s="1" customFormat="1" ht="12" customHeight="1">
      <c r="B12" s="32"/>
      <c r="D12" s="27" t="s">
        <v>20</v>
      </c>
      <c r="F12" s="25" t="s">
        <v>21</v>
      </c>
      <c r="I12" s="27" t="s">
        <v>22</v>
      </c>
      <c r="J12" s="52" t="str">
        <f>'Rekapitulace stavby'!AN8</f>
        <v>15. 2. 2023</v>
      </c>
      <c r="L12" s="32"/>
    </row>
    <row r="13" spans="2:46" s="1" customFormat="1" ht="10.95" customHeight="1">
      <c r="B13" s="32"/>
      <c r="L13" s="32"/>
    </row>
    <row r="14" spans="2:46" s="1" customFormat="1" ht="12" customHeight="1">
      <c r="B14" s="32"/>
      <c r="D14" s="27" t="s">
        <v>24</v>
      </c>
      <c r="I14" s="27" t="s">
        <v>25</v>
      </c>
      <c r="J14" s="25" t="s">
        <v>1</v>
      </c>
      <c r="L14" s="32"/>
    </row>
    <row r="15" spans="2:46" s="1" customFormat="1" ht="18" customHeight="1">
      <c r="B15" s="32"/>
      <c r="E15" s="25" t="s">
        <v>26</v>
      </c>
      <c r="I15" s="27" t="s">
        <v>27</v>
      </c>
      <c r="J15" s="25" t="s">
        <v>1</v>
      </c>
      <c r="L15" s="32"/>
    </row>
    <row r="16" spans="2:46" s="1" customFormat="1" ht="6.9" customHeight="1">
      <c r="B16" s="32"/>
      <c r="L16" s="32"/>
    </row>
    <row r="17" spans="2:12" s="1" customFormat="1" ht="12" customHeight="1">
      <c r="B17" s="32"/>
      <c r="D17" s="27" t="s">
        <v>28</v>
      </c>
      <c r="I17" s="27" t="s">
        <v>25</v>
      </c>
      <c r="J17" s="28" t="str">
        <f>'Rekapitulace stavby'!AN13</f>
        <v>Vyplň údaj</v>
      </c>
      <c r="L17" s="32"/>
    </row>
    <row r="18" spans="2:12" s="1" customFormat="1" ht="18" customHeight="1">
      <c r="B18" s="32"/>
      <c r="E18" s="236" t="str">
        <f>'Rekapitulace stavby'!E14</f>
        <v>Vyplň údaj</v>
      </c>
      <c r="F18" s="206"/>
      <c r="G18" s="206"/>
      <c r="H18" s="206"/>
      <c r="I18" s="27" t="s">
        <v>27</v>
      </c>
      <c r="J18" s="28" t="str">
        <f>'Rekapitulace stavby'!AN14</f>
        <v>Vyplň údaj</v>
      </c>
      <c r="L18" s="32"/>
    </row>
    <row r="19" spans="2:12" s="1" customFormat="1" ht="6.9" customHeight="1">
      <c r="B19" s="32"/>
      <c r="L19" s="32"/>
    </row>
    <row r="20" spans="2:12" s="1" customFormat="1" ht="12" customHeight="1">
      <c r="B20" s="32"/>
      <c r="D20" s="27" t="s">
        <v>30</v>
      </c>
      <c r="I20" s="27" t="s">
        <v>25</v>
      </c>
      <c r="J20" s="25" t="s">
        <v>1</v>
      </c>
      <c r="L20" s="32"/>
    </row>
    <row r="21" spans="2:12" s="1" customFormat="1" ht="18" customHeight="1">
      <c r="B21" s="32"/>
      <c r="E21" s="25" t="s">
        <v>32</v>
      </c>
      <c r="I21" s="27" t="s">
        <v>27</v>
      </c>
      <c r="J21" s="25" t="s">
        <v>1</v>
      </c>
      <c r="L21" s="32"/>
    </row>
    <row r="22" spans="2:12" s="1" customFormat="1" ht="6.9" customHeight="1">
      <c r="B22" s="32"/>
      <c r="L22" s="32"/>
    </row>
    <row r="23" spans="2:12" s="1" customFormat="1" ht="12" customHeight="1">
      <c r="B23" s="32"/>
      <c r="D23" s="27" t="s">
        <v>34</v>
      </c>
      <c r="I23" s="27" t="s">
        <v>25</v>
      </c>
      <c r="J23" s="25" t="str">
        <f>IF('Rekapitulace stavby'!AN19="","",'Rekapitulace stavby'!AN19)</f>
        <v/>
      </c>
      <c r="L23" s="32"/>
    </row>
    <row r="24" spans="2:12" s="1" customFormat="1" ht="18" customHeight="1">
      <c r="B24" s="32"/>
      <c r="E24" s="25" t="str">
        <f>IF('Rekapitulace stavby'!E20="","",'Rekapitulace stavby'!E20)</f>
        <v xml:space="preserve"> </v>
      </c>
      <c r="I24" s="27" t="s">
        <v>27</v>
      </c>
      <c r="J24" s="25" t="str">
        <f>IF('Rekapitulace stavby'!AN20="","",'Rekapitulace stavby'!AN20)</f>
        <v/>
      </c>
      <c r="L24" s="32"/>
    </row>
    <row r="25" spans="2:12" s="1" customFormat="1" ht="6.9" customHeight="1">
      <c r="B25" s="32"/>
      <c r="L25" s="32"/>
    </row>
    <row r="26" spans="2:12" s="1" customFormat="1" ht="12" customHeight="1">
      <c r="B26" s="32"/>
      <c r="D26" s="27" t="s">
        <v>36</v>
      </c>
      <c r="L26" s="32"/>
    </row>
    <row r="27" spans="2:12" s="7" customFormat="1" ht="16.5" customHeight="1">
      <c r="B27" s="89"/>
      <c r="E27" s="210" t="s">
        <v>1</v>
      </c>
      <c r="F27" s="210"/>
      <c r="G27" s="210"/>
      <c r="H27" s="210"/>
      <c r="L27" s="89"/>
    </row>
    <row r="28" spans="2:12" s="1" customFormat="1" ht="6.9" customHeight="1">
      <c r="B28" s="32"/>
      <c r="L28" s="32"/>
    </row>
    <row r="29" spans="2:12" s="1" customFormat="1" ht="6.9" customHeight="1">
      <c r="B29" s="32"/>
      <c r="D29" s="53"/>
      <c r="E29" s="53"/>
      <c r="F29" s="53"/>
      <c r="G29" s="53"/>
      <c r="H29" s="53"/>
      <c r="I29" s="53"/>
      <c r="J29" s="53"/>
      <c r="K29" s="53"/>
      <c r="L29" s="32"/>
    </row>
    <row r="30" spans="2:12" s="1" customFormat="1" ht="25.35" customHeight="1">
      <c r="B30" s="32"/>
      <c r="D30" s="90" t="s">
        <v>37</v>
      </c>
      <c r="J30" s="66">
        <f>ROUND(J126, 2)</f>
        <v>0</v>
      </c>
      <c r="L30" s="32"/>
    </row>
    <row r="31" spans="2:12" s="1" customFormat="1" ht="6.9" customHeight="1">
      <c r="B31" s="32"/>
      <c r="D31" s="53"/>
      <c r="E31" s="53"/>
      <c r="F31" s="53"/>
      <c r="G31" s="53"/>
      <c r="H31" s="53"/>
      <c r="I31" s="53"/>
      <c r="J31" s="53"/>
      <c r="K31" s="53"/>
      <c r="L31" s="32"/>
    </row>
    <row r="32" spans="2:12" s="1" customFormat="1" ht="14.4" customHeight="1">
      <c r="B32" s="32"/>
      <c r="F32" s="35" t="s">
        <v>39</v>
      </c>
      <c r="I32" s="35" t="s">
        <v>38</v>
      </c>
      <c r="J32" s="35" t="s">
        <v>40</v>
      </c>
      <c r="L32" s="32"/>
    </row>
    <row r="33" spans="2:12" s="1" customFormat="1" ht="14.4" customHeight="1">
      <c r="B33" s="32"/>
      <c r="D33" s="55" t="s">
        <v>41</v>
      </c>
      <c r="E33" s="27" t="s">
        <v>42</v>
      </c>
      <c r="F33" s="91">
        <f>ROUND((SUM(BE126:BE681)),  2)</f>
        <v>0</v>
      </c>
      <c r="I33" s="92">
        <v>0.21</v>
      </c>
      <c r="J33" s="91">
        <f>ROUND(((SUM(BE126:BE681))*I33),  2)</f>
        <v>0</v>
      </c>
      <c r="L33" s="32"/>
    </row>
    <row r="34" spans="2:12" s="1" customFormat="1" ht="14.4" customHeight="1">
      <c r="B34" s="32"/>
      <c r="E34" s="27" t="s">
        <v>43</v>
      </c>
      <c r="F34" s="91">
        <f>ROUND((SUM(BF126:BF681)),  2)</f>
        <v>0</v>
      </c>
      <c r="I34" s="92">
        <v>0.15</v>
      </c>
      <c r="J34" s="91">
        <f>ROUND(((SUM(BF126:BF681))*I34),  2)</f>
        <v>0</v>
      </c>
      <c r="L34" s="32"/>
    </row>
    <row r="35" spans="2:12" s="1" customFormat="1" ht="14.4" hidden="1" customHeight="1">
      <c r="B35" s="32"/>
      <c r="E35" s="27" t="s">
        <v>44</v>
      </c>
      <c r="F35" s="91">
        <f>ROUND((SUM(BG126:BG681)),  2)</f>
        <v>0</v>
      </c>
      <c r="I35" s="92">
        <v>0.21</v>
      </c>
      <c r="J35" s="91">
        <f>0</f>
        <v>0</v>
      </c>
      <c r="L35" s="32"/>
    </row>
    <row r="36" spans="2:12" s="1" customFormat="1" ht="14.4" hidden="1" customHeight="1">
      <c r="B36" s="32"/>
      <c r="E36" s="27" t="s">
        <v>45</v>
      </c>
      <c r="F36" s="91">
        <f>ROUND((SUM(BH126:BH681)),  2)</f>
        <v>0</v>
      </c>
      <c r="I36" s="92">
        <v>0.15</v>
      </c>
      <c r="J36" s="91">
        <f>0</f>
        <v>0</v>
      </c>
      <c r="L36" s="32"/>
    </row>
    <row r="37" spans="2:12" s="1" customFormat="1" ht="14.4" hidden="1" customHeight="1">
      <c r="B37" s="32"/>
      <c r="E37" s="27" t="s">
        <v>46</v>
      </c>
      <c r="F37" s="91">
        <f>ROUND((SUM(BI126:BI681)),  2)</f>
        <v>0</v>
      </c>
      <c r="I37" s="92">
        <v>0</v>
      </c>
      <c r="J37" s="91">
        <f>0</f>
        <v>0</v>
      </c>
      <c r="L37" s="32"/>
    </row>
    <row r="38" spans="2:12" s="1" customFormat="1" ht="6.9" customHeight="1">
      <c r="B38" s="32"/>
      <c r="L38" s="32"/>
    </row>
    <row r="39" spans="2:12" s="1" customFormat="1" ht="25.35" customHeight="1">
      <c r="B39" s="32"/>
      <c r="C39" s="93"/>
      <c r="D39" s="94" t="s">
        <v>47</v>
      </c>
      <c r="E39" s="57"/>
      <c r="F39" s="57"/>
      <c r="G39" s="95" t="s">
        <v>48</v>
      </c>
      <c r="H39" s="96" t="s">
        <v>49</v>
      </c>
      <c r="I39" s="57"/>
      <c r="J39" s="97">
        <f>SUM(J30:J37)</f>
        <v>0</v>
      </c>
      <c r="K39" s="98"/>
      <c r="L39" s="32"/>
    </row>
    <row r="40" spans="2:12" s="1" customFormat="1" ht="14.4" customHeight="1">
      <c r="B40" s="32"/>
      <c r="L40" s="32"/>
    </row>
    <row r="41" spans="2:12" ht="14.4" customHeight="1">
      <c r="B41" s="20"/>
      <c r="L41" s="20"/>
    </row>
    <row r="42" spans="2:12" ht="14.4" customHeight="1">
      <c r="B42" s="20"/>
      <c r="L42" s="20"/>
    </row>
    <row r="43" spans="2:12" ht="14.4" customHeight="1">
      <c r="B43" s="20"/>
      <c r="L43" s="20"/>
    </row>
    <row r="44" spans="2:12" ht="14.4" customHeight="1">
      <c r="B44" s="20"/>
      <c r="L44" s="20"/>
    </row>
    <row r="45" spans="2:12" ht="14.4" customHeight="1">
      <c r="B45" s="20"/>
      <c r="L45" s="20"/>
    </row>
    <row r="46" spans="2:12" ht="14.4" customHeight="1">
      <c r="B46" s="20"/>
      <c r="L46" s="20"/>
    </row>
    <row r="47" spans="2:12" ht="14.4" customHeight="1">
      <c r="B47" s="20"/>
      <c r="L47" s="20"/>
    </row>
    <row r="48" spans="2:12" ht="14.4" customHeight="1">
      <c r="B48" s="20"/>
      <c r="L48" s="20"/>
    </row>
    <row r="49" spans="2:12" ht="14.4" customHeight="1">
      <c r="B49" s="20"/>
      <c r="L49" s="20"/>
    </row>
    <row r="50" spans="2:12" s="1" customFormat="1" ht="14.4" customHeight="1">
      <c r="B50" s="32"/>
      <c r="D50" s="41" t="s">
        <v>50</v>
      </c>
      <c r="E50" s="42"/>
      <c r="F50" s="42"/>
      <c r="G50" s="41" t="s">
        <v>51</v>
      </c>
      <c r="H50" s="42"/>
      <c r="I50" s="42"/>
      <c r="J50" s="42"/>
      <c r="K50" s="42"/>
      <c r="L50" s="32"/>
    </row>
    <row r="51" spans="2:12">
      <c r="B51" s="20"/>
      <c r="L51" s="20"/>
    </row>
    <row r="52" spans="2:12">
      <c r="B52" s="20"/>
      <c r="L52" s="20"/>
    </row>
    <row r="53" spans="2:12">
      <c r="B53" s="20"/>
      <c r="L53" s="20"/>
    </row>
    <row r="54" spans="2:12">
      <c r="B54" s="20"/>
      <c r="L54" s="20"/>
    </row>
    <row r="55" spans="2:12">
      <c r="B55" s="20"/>
      <c r="L55" s="20"/>
    </row>
    <row r="56" spans="2:12">
      <c r="B56" s="20"/>
      <c r="L56" s="20"/>
    </row>
    <row r="57" spans="2:12">
      <c r="B57" s="20"/>
      <c r="L57" s="20"/>
    </row>
    <row r="58" spans="2:12">
      <c r="B58" s="20"/>
      <c r="L58" s="20"/>
    </row>
    <row r="59" spans="2:12">
      <c r="B59" s="20"/>
      <c r="L59" s="20"/>
    </row>
    <row r="60" spans="2:12">
      <c r="B60" s="20"/>
      <c r="L60" s="20"/>
    </row>
    <row r="61" spans="2:12" s="1" customFormat="1" ht="13.2">
      <c r="B61" s="32"/>
      <c r="D61" s="43" t="s">
        <v>52</v>
      </c>
      <c r="E61" s="34"/>
      <c r="F61" s="99" t="s">
        <v>53</v>
      </c>
      <c r="G61" s="43" t="s">
        <v>52</v>
      </c>
      <c r="H61" s="34"/>
      <c r="I61" s="34"/>
      <c r="J61" s="100" t="s">
        <v>53</v>
      </c>
      <c r="K61" s="34"/>
      <c r="L61" s="32"/>
    </row>
    <row r="62" spans="2:12">
      <c r="B62" s="20"/>
      <c r="L62" s="20"/>
    </row>
    <row r="63" spans="2:12">
      <c r="B63" s="20"/>
      <c r="L63" s="20"/>
    </row>
    <row r="64" spans="2:12">
      <c r="B64" s="20"/>
      <c r="L64" s="20"/>
    </row>
    <row r="65" spans="2:12" s="1" customFormat="1" ht="13.2">
      <c r="B65" s="32"/>
      <c r="D65" s="41" t="s">
        <v>54</v>
      </c>
      <c r="E65" s="42"/>
      <c r="F65" s="42"/>
      <c r="G65" s="41" t="s">
        <v>55</v>
      </c>
      <c r="H65" s="42"/>
      <c r="I65" s="42"/>
      <c r="J65" s="42"/>
      <c r="K65" s="42"/>
      <c r="L65" s="32"/>
    </row>
    <row r="66" spans="2:12">
      <c r="B66" s="20"/>
      <c r="L66" s="20"/>
    </row>
    <row r="67" spans="2:12">
      <c r="B67" s="20"/>
      <c r="L67" s="20"/>
    </row>
    <row r="68" spans="2:12">
      <c r="B68" s="20"/>
      <c r="L68" s="20"/>
    </row>
    <row r="69" spans="2:12">
      <c r="B69" s="20"/>
      <c r="L69" s="20"/>
    </row>
    <row r="70" spans="2:12">
      <c r="B70" s="20"/>
      <c r="L70" s="20"/>
    </row>
    <row r="71" spans="2:12">
      <c r="B71" s="20"/>
      <c r="L71" s="20"/>
    </row>
    <row r="72" spans="2:12">
      <c r="B72" s="20"/>
      <c r="L72" s="20"/>
    </row>
    <row r="73" spans="2:12">
      <c r="B73" s="20"/>
      <c r="L73" s="20"/>
    </row>
    <row r="74" spans="2:12">
      <c r="B74" s="20"/>
      <c r="L74" s="20"/>
    </row>
    <row r="75" spans="2:12">
      <c r="B75" s="20"/>
      <c r="L75" s="20"/>
    </row>
    <row r="76" spans="2:12" s="1" customFormat="1" ht="13.2">
      <c r="B76" s="32"/>
      <c r="D76" s="43" t="s">
        <v>52</v>
      </c>
      <c r="E76" s="34"/>
      <c r="F76" s="99" t="s">
        <v>53</v>
      </c>
      <c r="G76" s="43" t="s">
        <v>52</v>
      </c>
      <c r="H76" s="34"/>
      <c r="I76" s="34"/>
      <c r="J76" s="100" t="s">
        <v>53</v>
      </c>
      <c r="K76" s="34"/>
      <c r="L76" s="32"/>
    </row>
    <row r="77" spans="2:12" s="1" customFormat="1" ht="14.4" customHeight="1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2"/>
    </row>
    <row r="81" spans="2:47" s="1" customFormat="1" ht="6.9" customHeight="1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2"/>
    </row>
    <row r="82" spans="2:47" s="1" customFormat="1" ht="24.9" customHeight="1">
      <c r="B82" s="32"/>
      <c r="C82" s="21" t="s">
        <v>108</v>
      </c>
      <c r="L82" s="32"/>
    </row>
    <row r="83" spans="2:47" s="1" customFormat="1" ht="6.9" customHeight="1">
      <c r="B83" s="32"/>
      <c r="L83" s="32"/>
    </row>
    <row r="84" spans="2:47" s="1" customFormat="1" ht="12" customHeight="1">
      <c r="B84" s="32"/>
      <c r="C84" s="27" t="s">
        <v>16</v>
      </c>
      <c r="L84" s="32"/>
    </row>
    <row r="85" spans="2:47" s="1" customFormat="1" ht="16.5" customHeight="1">
      <c r="B85" s="32"/>
      <c r="E85" s="234" t="str">
        <f>E7</f>
        <v>Stavební úpravy MK v ulici Daskabát v Třeboni</v>
      </c>
      <c r="F85" s="235"/>
      <c r="G85" s="235"/>
      <c r="H85" s="235"/>
      <c r="L85" s="32"/>
    </row>
    <row r="86" spans="2:47" s="1" customFormat="1" ht="12" customHeight="1">
      <c r="B86" s="32"/>
      <c r="C86" s="27" t="s">
        <v>106</v>
      </c>
      <c r="L86" s="32"/>
    </row>
    <row r="87" spans="2:47" s="1" customFormat="1" ht="16.5" customHeight="1">
      <c r="B87" s="32"/>
      <c r="E87" s="224" t="str">
        <f>E9</f>
        <v>101 - Komunikace</v>
      </c>
      <c r="F87" s="233"/>
      <c r="G87" s="233"/>
      <c r="H87" s="233"/>
      <c r="L87" s="32"/>
    </row>
    <row r="88" spans="2:47" s="1" customFormat="1" ht="6.9" customHeight="1">
      <c r="B88" s="32"/>
      <c r="L88" s="32"/>
    </row>
    <row r="89" spans="2:47" s="1" customFormat="1" ht="12" customHeight="1">
      <c r="B89" s="32"/>
      <c r="C89" s="27" t="s">
        <v>20</v>
      </c>
      <c r="F89" s="25" t="str">
        <f>F12</f>
        <v>Třeboň</v>
      </c>
      <c r="I89" s="27" t="s">
        <v>22</v>
      </c>
      <c r="J89" s="52" t="str">
        <f>IF(J12="","",J12)</f>
        <v>15. 2. 2023</v>
      </c>
      <c r="L89" s="32"/>
    </row>
    <row r="90" spans="2:47" s="1" customFormat="1" ht="6.9" customHeight="1">
      <c r="B90" s="32"/>
      <c r="L90" s="32"/>
    </row>
    <row r="91" spans="2:47" s="1" customFormat="1" ht="15.15" customHeight="1">
      <c r="B91" s="32"/>
      <c r="C91" s="27" t="s">
        <v>24</v>
      </c>
      <c r="F91" s="25" t="str">
        <f>E15</f>
        <v>Město Třeboň</v>
      </c>
      <c r="I91" s="27" t="s">
        <v>30</v>
      </c>
      <c r="J91" s="30" t="str">
        <f>E21</f>
        <v>WAY project s.r.o.</v>
      </c>
      <c r="L91" s="32"/>
    </row>
    <row r="92" spans="2:47" s="1" customFormat="1" ht="15.15" customHeight="1">
      <c r="B92" s="32"/>
      <c r="C92" s="27" t="s">
        <v>28</v>
      </c>
      <c r="F92" s="25" t="str">
        <f>IF(E18="","",E18)</f>
        <v>Vyplň údaj</v>
      </c>
      <c r="I92" s="27" t="s">
        <v>34</v>
      </c>
      <c r="J92" s="30" t="str">
        <f>E24</f>
        <v xml:space="preserve"> </v>
      </c>
      <c r="L92" s="32"/>
    </row>
    <row r="93" spans="2:47" s="1" customFormat="1" ht="10.35" customHeight="1">
      <c r="B93" s="32"/>
      <c r="L93" s="32"/>
    </row>
    <row r="94" spans="2:47" s="1" customFormat="1" ht="29.25" customHeight="1">
      <c r="B94" s="32"/>
      <c r="C94" s="101" t="s">
        <v>109</v>
      </c>
      <c r="D94" s="93"/>
      <c r="E94" s="93"/>
      <c r="F94" s="93"/>
      <c r="G94" s="93"/>
      <c r="H94" s="93"/>
      <c r="I94" s="93"/>
      <c r="J94" s="102" t="s">
        <v>110</v>
      </c>
      <c r="K94" s="93"/>
      <c r="L94" s="32"/>
    </row>
    <row r="95" spans="2:47" s="1" customFormat="1" ht="10.35" customHeight="1">
      <c r="B95" s="32"/>
      <c r="L95" s="32"/>
    </row>
    <row r="96" spans="2:47" s="1" customFormat="1" ht="22.95" customHeight="1">
      <c r="B96" s="32"/>
      <c r="C96" s="103" t="s">
        <v>111</v>
      </c>
      <c r="J96" s="66">
        <f>J126</f>
        <v>0</v>
      </c>
      <c r="L96" s="32"/>
      <c r="AU96" s="17" t="s">
        <v>112</v>
      </c>
    </row>
    <row r="97" spans="2:12" s="8" customFormat="1" ht="24.9" customHeight="1">
      <c r="B97" s="104"/>
      <c r="D97" s="105" t="s">
        <v>240</v>
      </c>
      <c r="E97" s="106"/>
      <c r="F97" s="106"/>
      <c r="G97" s="106"/>
      <c r="H97" s="106"/>
      <c r="I97" s="106"/>
      <c r="J97" s="107">
        <f>J127</f>
        <v>0</v>
      </c>
      <c r="L97" s="104"/>
    </row>
    <row r="98" spans="2:12" s="9" customFormat="1" ht="19.95" customHeight="1">
      <c r="B98" s="108"/>
      <c r="D98" s="109" t="s">
        <v>241</v>
      </c>
      <c r="E98" s="110"/>
      <c r="F98" s="110"/>
      <c r="G98" s="110"/>
      <c r="H98" s="110"/>
      <c r="I98" s="110"/>
      <c r="J98" s="111">
        <f>J128</f>
        <v>0</v>
      </c>
      <c r="L98" s="108"/>
    </row>
    <row r="99" spans="2:12" s="9" customFormat="1" ht="19.95" customHeight="1">
      <c r="B99" s="108"/>
      <c r="D99" s="109" t="s">
        <v>242</v>
      </c>
      <c r="E99" s="110"/>
      <c r="F99" s="110"/>
      <c r="G99" s="110"/>
      <c r="H99" s="110"/>
      <c r="I99" s="110"/>
      <c r="J99" s="111">
        <f>J328</f>
        <v>0</v>
      </c>
      <c r="L99" s="108"/>
    </row>
    <row r="100" spans="2:12" s="9" customFormat="1" ht="19.95" customHeight="1">
      <c r="B100" s="108"/>
      <c r="D100" s="109" t="s">
        <v>243</v>
      </c>
      <c r="E100" s="110"/>
      <c r="F100" s="110"/>
      <c r="G100" s="110"/>
      <c r="H100" s="110"/>
      <c r="I100" s="110"/>
      <c r="J100" s="111">
        <f>J347</f>
        <v>0</v>
      </c>
      <c r="L100" s="108"/>
    </row>
    <row r="101" spans="2:12" s="9" customFormat="1" ht="19.95" customHeight="1">
      <c r="B101" s="108"/>
      <c r="D101" s="109" t="s">
        <v>244</v>
      </c>
      <c r="E101" s="110"/>
      <c r="F101" s="110"/>
      <c r="G101" s="110"/>
      <c r="H101" s="110"/>
      <c r="I101" s="110"/>
      <c r="J101" s="111">
        <f>J366</f>
        <v>0</v>
      </c>
      <c r="L101" s="108"/>
    </row>
    <row r="102" spans="2:12" s="9" customFormat="1" ht="19.95" customHeight="1">
      <c r="B102" s="108"/>
      <c r="D102" s="109" t="s">
        <v>245</v>
      </c>
      <c r="E102" s="110"/>
      <c r="F102" s="110"/>
      <c r="G102" s="110"/>
      <c r="H102" s="110"/>
      <c r="I102" s="110"/>
      <c r="J102" s="111">
        <f>J457</f>
        <v>0</v>
      </c>
      <c r="L102" s="108"/>
    </row>
    <row r="103" spans="2:12" s="9" customFormat="1" ht="19.95" customHeight="1">
      <c r="B103" s="108"/>
      <c r="D103" s="109" t="s">
        <v>246</v>
      </c>
      <c r="E103" s="110"/>
      <c r="F103" s="110"/>
      <c r="G103" s="110"/>
      <c r="H103" s="110"/>
      <c r="I103" s="110"/>
      <c r="J103" s="111">
        <f>J461</f>
        <v>0</v>
      </c>
      <c r="L103" s="108"/>
    </row>
    <row r="104" spans="2:12" s="9" customFormat="1" ht="19.95" customHeight="1">
      <c r="B104" s="108"/>
      <c r="D104" s="109" t="s">
        <v>247</v>
      </c>
      <c r="E104" s="110"/>
      <c r="F104" s="110"/>
      <c r="G104" s="110"/>
      <c r="H104" s="110"/>
      <c r="I104" s="110"/>
      <c r="J104" s="111">
        <f>J528</f>
        <v>0</v>
      </c>
      <c r="L104" s="108"/>
    </row>
    <row r="105" spans="2:12" s="9" customFormat="1" ht="19.95" customHeight="1">
      <c r="B105" s="108"/>
      <c r="D105" s="109" t="s">
        <v>248</v>
      </c>
      <c r="E105" s="110"/>
      <c r="F105" s="110"/>
      <c r="G105" s="110"/>
      <c r="H105" s="110"/>
      <c r="I105" s="110"/>
      <c r="J105" s="111">
        <f>J602</f>
        <v>0</v>
      </c>
      <c r="L105" s="108"/>
    </row>
    <row r="106" spans="2:12" s="9" customFormat="1" ht="19.95" customHeight="1">
      <c r="B106" s="108"/>
      <c r="D106" s="109" t="s">
        <v>249</v>
      </c>
      <c r="E106" s="110"/>
      <c r="F106" s="110"/>
      <c r="G106" s="110"/>
      <c r="H106" s="110"/>
      <c r="I106" s="110"/>
      <c r="J106" s="111">
        <f>J671</f>
        <v>0</v>
      </c>
      <c r="L106" s="108"/>
    </row>
    <row r="107" spans="2:12" s="1" customFormat="1" ht="21.75" customHeight="1">
      <c r="B107" s="32"/>
      <c r="L107" s="32"/>
    </row>
    <row r="108" spans="2:12" s="1" customFormat="1" ht="6.9" customHeight="1">
      <c r="B108" s="44"/>
      <c r="C108" s="45"/>
      <c r="D108" s="45"/>
      <c r="E108" s="45"/>
      <c r="F108" s="45"/>
      <c r="G108" s="45"/>
      <c r="H108" s="45"/>
      <c r="I108" s="45"/>
      <c r="J108" s="45"/>
      <c r="K108" s="45"/>
      <c r="L108" s="32"/>
    </row>
    <row r="112" spans="2:12" s="1" customFormat="1" ht="6.9" customHeight="1">
      <c r="B112" s="46"/>
      <c r="C112" s="47"/>
      <c r="D112" s="47"/>
      <c r="E112" s="47"/>
      <c r="F112" s="47"/>
      <c r="G112" s="47"/>
      <c r="H112" s="47"/>
      <c r="I112" s="47"/>
      <c r="J112" s="47"/>
      <c r="K112" s="47"/>
      <c r="L112" s="32"/>
    </row>
    <row r="113" spans="2:63" s="1" customFormat="1" ht="24.9" customHeight="1">
      <c r="B113" s="32"/>
      <c r="C113" s="21" t="s">
        <v>120</v>
      </c>
      <c r="L113" s="32"/>
    </row>
    <row r="114" spans="2:63" s="1" customFormat="1" ht="6.9" customHeight="1">
      <c r="B114" s="32"/>
      <c r="L114" s="32"/>
    </row>
    <row r="115" spans="2:63" s="1" customFormat="1" ht="12" customHeight="1">
      <c r="B115" s="32"/>
      <c r="C115" s="27" t="s">
        <v>16</v>
      </c>
      <c r="L115" s="32"/>
    </row>
    <row r="116" spans="2:63" s="1" customFormat="1" ht="16.5" customHeight="1">
      <c r="B116" s="32"/>
      <c r="E116" s="234" t="str">
        <f>E7</f>
        <v>Stavební úpravy MK v ulici Daskabát v Třeboni</v>
      </c>
      <c r="F116" s="235"/>
      <c r="G116" s="235"/>
      <c r="H116" s="235"/>
      <c r="L116" s="32"/>
    </row>
    <row r="117" spans="2:63" s="1" customFormat="1" ht="12" customHeight="1">
      <c r="B117" s="32"/>
      <c r="C117" s="27" t="s">
        <v>106</v>
      </c>
      <c r="L117" s="32"/>
    </row>
    <row r="118" spans="2:63" s="1" customFormat="1" ht="16.5" customHeight="1">
      <c r="B118" s="32"/>
      <c r="E118" s="224" t="str">
        <f>E9</f>
        <v>101 - Komunikace</v>
      </c>
      <c r="F118" s="233"/>
      <c r="G118" s="233"/>
      <c r="H118" s="233"/>
      <c r="L118" s="32"/>
    </row>
    <row r="119" spans="2:63" s="1" customFormat="1" ht="6.9" customHeight="1">
      <c r="B119" s="32"/>
      <c r="L119" s="32"/>
    </row>
    <row r="120" spans="2:63" s="1" customFormat="1" ht="12" customHeight="1">
      <c r="B120" s="32"/>
      <c r="C120" s="27" t="s">
        <v>20</v>
      </c>
      <c r="F120" s="25" t="str">
        <f>F12</f>
        <v>Třeboň</v>
      </c>
      <c r="I120" s="27" t="s">
        <v>22</v>
      </c>
      <c r="J120" s="52" t="str">
        <f>IF(J12="","",J12)</f>
        <v>15. 2. 2023</v>
      </c>
      <c r="L120" s="32"/>
    </row>
    <row r="121" spans="2:63" s="1" customFormat="1" ht="6.9" customHeight="1">
      <c r="B121" s="32"/>
      <c r="L121" s="32"/>
    </row>
    <row r="122" spans="2:63" s="1" customFormat="1" ht="15.15" customHeight="1">
      <c r="B122" s="32"/>
      <c r="C122" s="27" t="s">
        <v>24</v>
      </c>
      <c r="F122" s="25" t="str">
        <f>E15</f>
        <v>Město Třeboň</v>
      </c>
      <c r="I122" s="27" t="s">
        <v>30</v>
      </c>
      <c r="J122" s="30" t="str">
        <f>E21</f>
        <v>WAY project s.r.o.</v>
      </c>
      <c r="L122" s="32"/>
    </row>
    <row r="123" spans="2:63" s="1" customFormat="1" ht="15.15" customHeight="1">
      <c r="B123" s="32"/>
      <c r="C123" s="27" t="s">
        <v>28</v>
      </c>
      <c r="F123" s="25" t="str">
        <f>IF(E18="","",E18)</f>
        <v>Vyplň údaj</v>
      </c>
      <c r="I123" s="27" t="s">
        <v>34</v>
      </c>
      <c r="J123" s="30" t="str">
        <f>E24</f>
        <v xml:space="preserve"> </v>
      </c>
      <c r="L123" s="32"/>
    </row>
    <row r="124" spans="2:63" s="1" customFormat="1" ht="10.35" customHeight="1">
      <c r="B124" s="32"/>
      <c r="L124" s="32"/>
    </row>
    <row r="125" spans="2:63" s="10" customFormat="1" ht="29.25" customHeight="1">
      <c r="B125" s="112"/>
      <c r="C125" s="113" t="s">
        <v>121</v>
      </c>
      <c r="D125" s="114" t="s">
        <v>62</v>
      </c>
      <c r="E125" s="114" t="s">
        <v>58</v>
      </c>
      <c r="F125" s="114" t="s">
        <v>59</v>
      </c>
      <c r="G125" s="114" t="s">
        <v>122</v>
      </c>
      <c r="H125" s="114" t="s">
        <v>123</v>
      </c>
      <c r="I125" s="114" t="s">
        <v>124</v>
      </c>
      <c r="J125" s="114" t="s">
        <v>110</v>
      </c>
      <c r="K125" s="115" t="s">
        <v>125</v>
      </c>
      <c r="L125" s="112"/>
      <c r="M125" s="59" t="s">
        <v>1</v>
      </c>
      <c r="N125" s="60" t="s">
        <v>41</v>
      </c>
      <c r="O125" s="60" t="s">
        <v>126</v>
      </c>
      <c r="P125" s="60" t="s">
        <v>127</v>
      </c>
      <c r="Q125" s="60" t="s">
        <v>128</v>
      </c>
      <c r="R125" s="60" t="s">
        <v>129</v>
      </c>
      <c r="S125" s="60" t="s">
        <v>130</v>
      </c>
      <c r="T125" s="61" t="s">
        <v>131</v>
      </c>
    </row>
    <row r="126" spans="2:63" s="1" customFormat="1" ht="22.95" customHeight="1">
      <c r="B126" s="32"/>
      <c r="C126" s="64" t="s">
        <v>132</v>
      </c>
      <c r="J126" s="116">
        <f>BK126</f>
        <v>0</v>
      </c>
      <c r="L126" s="32"/>
      <c r="M126" s="62"/>
      <c r="N126" s="53"/>
      <c r="O126" s="53"/>
      <c r="P126" s="117">
        <f>P127</f>
        <v>0</v>
      </c>
      <c r="Q126" s="53"/>
      <c r="R126" s="117">
        <f>R127</f>
        <v>2385.43582255</v>
      </c>
      <c r="S126" s="53"/>
      <c r="T126" s="118">
        <f>T127</f>
        <v>1070.9966999999999</v>
      </c>
      <c r="AT126" s="17" t="s">
        <v>76</v>
      </c>
      <c r="AU126" s="17" t="s">
        <v>112</v>
      </c>
      <c r="BK126" s="119">
        <f>BK127</f>
        <v>0</v>
      </c>
    </row>
    <row r="127" spans="2:63" s="11" customFormat="1" ht="25.95" customHeight="1">
      <c r="B127" s="120"/>
      <c r="D127" s="121" t="s">
        <v>76</v>
      </c>
      <c r="E127" s="122" t="s">
        <v>250</v>
      </c>
      <c r="F127" s="122" t="s">
        <v>251</v>
      </c>
      <c r="I127" s="123"/>
      <c r="J127" s="124">
        <f>BK127</f>
        <v>0</v>
      </c>
      <c r="L127" s="120"/>
      <c r="M127" s="125"/>
      <c r="P127" s="126">
        <f>P128+P328+P347+P366+P457+P461+P528+P602+P671</f>
        <v>0</v>
      </c>
      <c r="R127" s="126">
        <f>R128+R328+R347+R366+R457+R461+R528+R602+R671</f>
        <v>2385.43582255</v>
      </c>
      <c r="T127" s="127">
        <f>T128+T328+T347+T366+T457+T461+T528+T602+T671</f>
        <v>1070.9966999999999</v>
      </c>
      <c r="AR127" s="121" t="s">
        <v>85</v>
      </c>
      <c r="AT127" s="128" t="s">
        <v>76</v>
      </c>
      <c r="AU127" s="128" t="s">
        <v>77</v>
      </c>
      <c r="AY127" s="121" t="s">
        <v>136</v>
      </c>
      <c r="BK127" s="129">
        <f>BK128+BK328+BK347+BK366+BK457+BK461+BK528+BK602+BK671</f>
        <v>0</v>
      </c>
    </row>
    <row r="128" spans="2:63" s="11" customFormat="1" ht="22.95" customHeight="1">
      <c r="B128" s="120"/>
      <c r="D128" s="121" t="s">
        <v>76</v>
      </c>
      <c r="E128" s="130" t="s">
        <v>85</v>
      </c>
      <c r="F128" s="130" t="s">
        <v>252</v>
      </c>
      <c r="I128" s="123"/>
      <c r="J128" s="131">
        <f>BK128</f>
        <v>0</v>
      </c>
      <c r="L128" s="120"/>
      <c r="M128" s="125"/>
      <c r="P128" s="126">
        <f>SUM(P129:P327)</f>
        <v>0</v>
      </c>
      <c r="R128" s="126">
        <f>SUM(R129:R327)</f>
        <v>1935.7673408000001</v>
      </c>
      <c r="T128" s="127">
        <f>SUM(T129:T327)</f>
        <v>1029.6498999999999</v>
      </c>
      <c r="AR128" s="121" t="s">
        <v>85</v>
      </c>
      <c r="AT128" s="128" t="s">
        <v>76</v>
      </c>
      <c r="AU128" s="128" t="s">
        <v>85</v>
      </c>
      <c r="AY128" s="121" t="s">
        <v>136</v>
      </c>
      <c r="BK128" s="129">
        <f>SUM(BK129:BK327)</f>
        <v>0</v>
      </c>
    </row>
    <row r="129" spans="2:65" s="1" customFormat="1" ht="16.5" customHeight="1">
      <c r="B129" s="32"/>
      <c r="C129" s="132" t="s">
        <v>85</v>
      </c>
      <c r="D129" s="132" t="s">
        <v>142</v>
      </c>
      <c r="E129" s="133" t="s">
        <v>253</v>
      </c>
      <c r="F129" s="134" t="s">
        <v>254</v>
      </c>
      <c r="G129" s="135" t="s">
        <v>226</v>
      </c>
      <c r="H129" s="136">
        <v>1</v>
      </c>
      <c r="I129" s="137"/>
      <c r="J129" s="138">
        <f>ROUND(I129*H129,2)</f>
        <v>0</v>
      </c>
      <c r="K129" s="134" t="s">
        <v>146</v>
      </c>
      <c r="L129" s="32"/>
      <c r="M129" s="139" t="s">
        <v>1</v>
      </c>
      <c r="N129" s="140" t="s">
        <v>42</v>
      </c>
      <c r="P129" s="141">
        <f>O129*H129</f>
        <v>0</v>
      </c>
      <c r="Q129" s="141">
        <v>0</v>
      </c>
      <c r="R129" s="141">
        <f>Q129*H129</f>
        <v>0</v>
      </c>
      <c r="S129" s="141">
        <v>0</v>
      </c>
      <c r="T129" s="142">
        <f>S129*H129</f>
        <v>0</v>
      </c>
      <c r="AR129" s="143" t="s">
        <v>135</v>
      </c>
      <c r="AT129" s="143" t="s">
        <v>142</v>
      </c>
      <c r="AU129" s="143" t="s">
        <v>87</v>
      </c>
      <c r="AY129" s="17" t="s">
        <v>136</v>
      </c>
      <c r="BE129" s="144">
        <f>IF(N129="základní",J129,0)</f>
        <v>0</v>
      </c>
      <c r="BF129" s="144">
        <f>IF(N129="snížená",J129,0)</f>
        <v>0</v>
      </c>
      <c r="BG129" s="144">
        <f>IF(N129="zákl. přenesená",J129,0)</f>
        <v>0</v>
      </c>
      <c r="BH129" s="144">
        <f>IF(N129="sníž. přenesená",J129,0)</f>
        <v>0</v>
      </c>
      <c r="BI129" s="144">
        <f>IF(N129="nulová",J129,0)</f>
        <v>0</v>
      </c>
      <c r="BJ129" s="17" t="s">
        <v>85</v>
      </c>
      <c r="BK129" s="144">
        <f>ROUND(I129*H129,2)</f>
        <v>0</v>
      </c>
      <c r="BL129" s="17" t="s">
        <v>135</v>
      </c>
      <c r="BM129" s="143" t="s">
        <v>255</v>
      </c>
    </row>
    <row r="130" spans="2:65" s="1" customFormat="1">
      <c r="B130" s="32"/>
      <c r="D130" s="145" t="s">
        <v>149</v>
      </c>
      <c r="F130" s="146" t="s">
        <v>256</v>
      </c>
      <c r="I130" s="147"/>
      <c r="L130" s="32"/>
      <c r="M130" s="148"/>
      <c r="T130" s="56"/>
      <c r="AT130" s="17" t="s">
        <v>149</v>
      </c>
      <c r="AU130" s="17" t="s">
        <v>87</v>
      </c>
    </row>
    <row r="131" spans="2:65" s="13" customFormat="1">
      <c r="B131" s="155"/>
      <c r="D131" s="145" t="s">
        <v>150</v>
      </c>
      <c r="E131" s="156" t="s">
        <v>1</v>
      </c>
      <c r="F131" s="157" t="s">
        <v>257</v>
      </c>
      <c r="H131" s="158">
        <v>1</v>
      </c>
      <c r="I131" s="159"/>
      <c r="L131" s="155"/>
      <c r="M131" s="160"/>
      <c r="T131" s="161"/>
      <c r="AT131" s="156" t="s">
        <v>150</v>
      </c>
      <c r="AU131" s="156" t="s">
        <v>87</v>
      </c>
      <c r="AV131" s="13" t="s">
        <v>87</v>
      </c>
      <c r="AW131" s="13" t="s">
        <v>33</v>
      </c>
      <c r="AX131" s="13" t="s">
        <v>85</v>
      </c>
      <c r="AY131" s="156" t="s">
        <v>136</v>
      </c>
    </row>
    <row r="132" spans="2:65" s="12" customFormat="1">
      <c r="B132" s="149"/>
      <c r="D132" s="145" t="s">
        <v>150</v>
      </c>
      <c r="E132" s="150" t="s">
        <v>1</v>
      </c>
      <c r="F132" s="151" t="s">
        <v>258</v>
      </c>
      <c r="H132" s="150" t="s">
        <v>1</v>
      </c>
      <c r="I132" s="152"/>
      <c r="L132" s="149"/>
      <c r="M132" s="153"/>
      <c r="T132" s="154"/>
      <c r="AT132" s="150" t="s">
        <v>150</v>
      </c>
      <c r="AU132" s="150" t="s">
        <v>87</v>
      </c>
      <c r="AV132" s="12" t="s">
        <v>85</v>
      </c>
      <c r="AW132" s="12" t="s">
        <v>33</v>
      </c>
      <c r="AX132" s="12" t="s">
        <v>77</v>
      </c>
      <c r="AY132" s="150" t="s">
        <v>136</v>
      </c>
    </row>
    <row r="133" spans="2:65" s="1" customFormat="1" ht="16.5" customHeight="1">
      <c r="B133" s="32"/>
      <c r="C133" s="132" t="s">
        <v>87</v>
      </c>
      <c r="D133" s="132" t="s">
        <v>142</v>
      </c>
      <c r="E133" s="133" t="s">
        <v>259</v>
      </c>
      <c r="F133" s="134" t="s">
        <v>260</v>
      </c>
      <c r="G133" s="135" t="s">
        <v>226</v>
      </c>
      <c r="H133" s="136">
        <v>2</v>
      </c>
      <c r="I133" s="137"/>
      <c r="J133" s="138">
        <f>ROUND(I133*H133,2)</f>
        <v>0</v>
      </c>
      <c r="K133" s="134" t="s">
        <v>146</v>
      </c>
      <c r="L133" s="32"/>
      <c r="M133" s="139" t="s">
        <v>1</v>
      </c>
      <c r="N133" s="140" t="s">
        <v>42</v>
      </c>
      <c r="P133" s="141">
        <f>O133*H133</f>
        <v>0</v>
      </c>
      <c r="Q133" s="141">
        <v>0</v>
      </c>
      <c r="R133" s="141">
        <f>Q133*H133</f>
        <v>0</v>
      </c>
      <c r="S133" s="141">
        <v>0</v>
      </c>
      <c r="T133" s="142">
        <f>S133*H133</f>
        <v>0</v>
      </c>
      <c r="AR133" s="143" t="s">
        <v>135</v>
      </c>
      <c r="AT133" s="143" t="s">
        <v>142</v>
      </c>
      <c r="AU133" s="143" t="s">
        <v>87</v>
      </c>
      <c r="AY133" s="17" t="s">
        <v>136</v>
      </c>
      <c r="BE133" s="144">
        <f>IF(N133="základní",J133,0)</f>
        <v>0</v>
      </c>
      <c r="BF133" s="144">
        <f>IF(N133="snížená",J133,0)</f>
        <v>0</v>
      </c>
      <c r="BG133" s="144">
        <f>IF(N133="zákl. přenesená",J133,0)</f>
        <v>0</v>
      </c>
      <c r="BH133" s="144">
        <f>IF(N133="sníž. přenesená",J133,0)</f>
        <v>0</v>
      </c>
      <c r="BI133" s="144">
        <f>IF(N133="nulová",J133,0)</f>
        <v>0</v>
      </c>
      <c r="BJ133" s="17" t="s">
        <v>85</v>
      </c>
      <c r="BK133" s="144">
        <f>ROUND(I133*H133,2)</f>
        <v>0</v>
      </c>
      <c r="BL133" s="17" t="s">
        <v>135</v>
      </c>
      <c r="BM133" s="143" t="s">
        <v>261</v>
      </c>
    </row>
    <row r="134" spans="2:65" s="1" customFormat="1">
      <c r="B134" s="32"/>
      <c r="D134" s="145" t="s">
        <v>149</v>
      </c>
      <c r="F134" s="146" t="s">
        <v>262</v>
      </c>
      <c r="I134" s="147"/>
      <c r="L134" s="32"/>
      <c r="M134" s="148"/>
      <c r="T134" s="56"/>
      <c r="AT134" s="17" t="s">
        <v>149</v>
      </c>
      <c r="AU134" s="17" t="s">
        <v>87</v>
      </c>
    </row>
    <row r="135" spans="2:65" s="13" customFormat="1">
      <c r="B135" s="155"/>
      <c r="D135" s="145" t="s">
        <v>150</v>
      </c>
      <c r="E135" s="156" t="s">
        <v>1</v>
      </c>
      <c r="F135" s="157" t="s">
        <v>263</v>
      </c>
      <c r="H135" s="158">
        <v>2</v>
      </c>
      <c r="I135" s="159"/>
      <c r="L135" s="155"/>
      <c r="M135" s="160"/>
      <c r="T135" s="161"/>
      <c r="AT135" s="156" t="s">
        <v>150</v>
      </c>
      <c r="AU135" s="156" t="s">
        <v>87</v>
      </c>
      <c r="AV135" s="13" t="s">
        <v>87</v>
      </c>
      <c r="AW135" s="13" t="s">
        <v>33</v>
      </c>
      <c r="AX135" s="13" t="s">
        <v>85</v>
      </c>
      <c r="AY135" s="156" t="s">
        <v>136</v>
      </c>
    </row>
    <row r="136" spans="2:65" s="12" customFormat="1">
      <c r="B136" s="149"/>
      <c r="D136" s="145" t="s">
        <v>150</v>
      </c>
      <c r="E136" s="150" t="s">
        <v>1</v>
      </c>
      <c r="F136" s="151" t="s">
        <v>258</v>
      </c>
      <c r="H136" s="150" t="s">
        <v>1</v>
      </c>
      <c r="I136" s="152"/>
      <c r="L136" s="149"/>
      <c r="M136" s="153"/>
      <c r="T136" s="154"/>
      <c r="AT136" s="150" t="s">
        <v>150</v>
      </c>
      <c r="AU136" s="150" t="s">
        <v>87</v>
      </c>
      <c r="AV136" s="12" t="s">
        <v>85</v>
      </c>
      <c r="AW136" s="12" t="s">
        <v>33</v>
      </c>
      <c r="AX136" s="12" t="s">
        <v>77</v>
      </c>
      <c r="AY136" s="150" t="s">
        <v>136</v>
      </c>
    </row>
    <row r="137" spans="2:65" s="1" customFormat="1" ht="16.5" customHeight="1">
      <c r="B137" s="32"/>
      <c r="C137" s="132" t="s">
        <v>158</v>
      </c>
      <c r="D137" s="132" t="s">
        <v>142</v>
      </c>
      <c r="E137" s="133" t="s">
        <v>264</v>
      </c>
      <c r="F137" s="134" t="s">
        <v>265</v>
      </c>
      <c r="G137" s="135" t="s">
        <v>266</v>
      </c>
      <c r="H137" s="136">
        <v>393.5</v>
      </c>
      <c r="I137" s="137"/>
      <c r="J137" s="138">
        <f>ROUND(I137*H137,2)</f>
        <v>0</v>
      </c>
      <c r="K137" s="134" t="s">
        <v>146</v>
      </c>
      <c r="L137" s="32"/>
      <c r="M137" s="139" t="s">
        <v>1</v>
      </c>
      <c r="N137" s="140" t="s">
        <v>42</v>
      </c>
      <c r="P137" s="141">
        <f>O137*H137</f>
        <v>0</v>
      </c>
      <c r="Q137" s="141">
        <v>0</v>
      </c>
      <c r="R137" s="141">
        <f>Q137*H137</f>
        <v>0</v>
      </c>
      <c r="S137" s="141">
        <v>0.26</v>
      </c>
      <c r="T137" s="142">
        <f>S137*H137</f>
        <v>102.31</v>
      </c>
      <c r="AR137" s="143" t="s">
        <v>135</v>
      </c>
      <c r="AT137" s="143" t="s">
        <v>142</v>
      </c>
      <c r="AU137" s="143" t="s">
        <v>87</v>
      </c>
      <c r="AY137" s="17" t="s">
        <v>136</v>
      </c>
      <c r="BE137" s="144">
        <f>IF(N137="základní",J137,0)</f>
        <v>0</v>
      </c>
      <c r="BF137" s="144">
        <f>IF(N137="snížená",J137,0)</f>
        <v>0</v>
      </c>
      <c r="BG137" s="144">
        <f>IF(N137="zákl. přenesená",J137,0)</f>
        <v>0</v>
      </c>
      <c r="BH137" s="144">
        <f>IF(N137="sníž. přenesená",J137,0)</f>
        <v>0</v>
      </c>
      <c r="BI137" s="144">
        <f>IF(N137="nulová",J137,0)</f>
        <v>0</v>
      </c>
      <c r="BJ137" s="17" t="s">
        <v>85</v>
      </c>
      <c r="BK137" s="144">
        <f>ROUND(I137*H137,2)</f>
        <v>0</v>
      </c>
      <c r="BL137" s="17" t="s">
        <v>135</v>
      </c>
      <c r="BM137" s="143" t="s">
        <v>267</v>
      </c>
    </row>
    <row r="138" spans="2:65" s="1" customFormat="1" ht="19.2">
      <c r="B138" s="32"/>
      <c r="D138" s="145" t="s">
        <v>149</v>
      </c>
      <c r="F138" s="146" t="s">
        <v>268</v>
      </c>
      <c r="I138" s="147"/>
      <c r="L138" s="32"/>
      <c r="M138" s="148"/>
      <c r="T138" s="56"/>
      <c r="AT138" s="17" t="s">
        <v>149</v>
      </c>
      <c r="AU138" s="17" t="s">
        <v>87</v>
      </c>
    </row>
    <row r="139" spans="2:65" s="13" customFormat="1">
      <c r="B139" s="155"/>
      <c r="D139" s="145" t="s">
        <v>150</v>
      </c>
      <c r="E139" s="156" t="s">
        <v>1</v>
      </c>
      <c r="F139" s="157" t="s">
        <v>269</v>
      </c>
      <c r="H139" s="158">
        <v>393.5</v>
      </c>
      <c r="I139" s="159"/>
      <c r="L139" s="155"/>
      <c r="M139" s="160"/>
      <c r="T139" s="161"/>
      <c r="AT139" s="156" t="s">
        <v>150</v>
      </c>
      <c r="AU139" s="156" t="s">
        <v>87</v>
      </c>
      <c r="AV139" s="13" t="s">
        <v>87</v>
      </c>
      <c r="AW139" s="13" t="s">
        <v>33</v>
      </c>
      <c r="AX139" s="13" t="s">
        <v>85</v>
      </c>
      <c r="AY139" s="156" t="s">
        <v>136</v>
      </c>
    </row>
    <row r="140" spans="2:65" s="12" customFormat="1">
      <c r="B140" s="149"/>
      <c r="D140" s="145" t="s">
        <v>150</v>
      </c>
      <c r="E140" s="150" t="s">
        <v>1</v>
      </c>
      <c r="F140" s="151" t="s">
        <v>270</v>
      </c>
      <c r="H140" s="150" t="s">
        <v>1</v>
      </c>
      <c r="I140" s="152"/>
      <c r="L140" s="149"/>
      <c r="M140" s="153"/>
      <c r="T140" s="154"/>
      <c r="AT140" s="150" t="s">
        <v>150</v>
      </c>
      <c r="AU140" s="150" t="s">
        <v>87</v>
      </c>
      <c r="AV140" s="12" t="s">
        <v>85</v>
      </c>
      <c r="AW140" s="12" t="s">
        <v>33</v>
      </c>
      <c r="AX140" s="12" t="s">
        <v>77</v>
      </c>
      <c r="AY140" s="150" t="s">
        <v>136</v>
      </c>
    </row>
    <row r="141" spans="2:65" s="12" customFormat="1">
      <c r="B141" s="149"/>
      <c r="D141" s="145" t="s">
        <v>150</v>
      </c>
      <c r="E141" s="150" t="s">
        <v>1</v>
      </c>
      <c r="F141" s="151" t="s">
        <v>271</v>
      </c>
      <c r="H141" s="150" t="s">
        <v>1</v>
      </c>
      <c r="I141" s="152"/>
      <c r="L141" s="149"/>
      <c r="M141" s="153"/>
      <c r="T141" s="154"/>
      <c r="AT141" s="150" t="s">
        <v>150</v>
      </c>
      <c r="AU141" s="150" t="s">
        <v>87</v>
      </c>
      <c r="AV141" s="12" t="s">
        <v>85</v>
      </c>
      <c r="AW141" s="12" t="s">
        <v>33</v>
      </c>
      <c r="AX141" s="12" t="s">
        <v>77</v>
      </c>
      <c r="AY141" s="150" t="s">
        <v>136</v>
      </c>
    </row>
    <row r="142" spans="2:65" s="1" customFormat="1" ht="16.5" customHeight="1">
      <c r="B142" s="32"/>
      <c r="C142" s="132" t="s">
        <v>135</v>
      </c>
      <c r="D142" s="132" t="s">
        <v>142</v>
      </c>
      <c r="E142" s="133" t="s">
        <v>272</v>
      </c>
      <c r="F142" s="134" t="s">
        <v>273</v>
      </c>
      <c r="G142" s="135" t="s">
        <v>266</v>
      </c>
      <c r="H142" s="136">
        <v>1392</v>
      </c>
      <c r="I142" s="137"/>
      <c r="J142" s="138">
        <f>ROUND(I142*H142,2)</f>
        <v>0</v>
      </c>
      <c r="K142" s="134" t="s">
        <v>146</v>
      </c>
      <c r="L142" s="32"/>
      <c r="M142" s="139" t="s">
        <v>1</v>
      </c>
      <c r="N142" s="140" t="s">
        <v>42</v>
      </c>
      <c r="P142" s="141">
        <f>O142*H142</f>
        <v>0</v>
      </c>
      <c r="Q142" s="141">
        <v>0</v>
      </c>
      <c r="R142" s="141">
        <f>Q142*H142</f>
        <v>0</v>
      </c>
      <c r="S142" s="141">
        <v>0.28999999999999998</v>
      </c>
      <c r="T142" s="142">
        <f>S142*H142</f>
        <v>403.67999999999995</v>
      </c>
      <c r="AR142" s="143" t="s">
        <v>135</v>
      </c>
      <c r="AT142" s="143" t="s">
        <v>142</v>
      </c>
      <c r="AU142" s="143" t="s">
        <v>87</v>
      </c>
      <c r="AY142" s="17" t="s">
        <v>136</v>
      </c>
      <c r="BE142" s="144">
        <f>IF(N142="základní",J142,0)</f>
        <v>0</v>
      </c>
      <c r="BF142" s="144">
        <f>IF(N142="snížená",J142,0)</f>
        <v>0</v>
      </c>
      <c r="BG142" s="144">
        <f>IF(N142="zákl. přenesená",J142,0)</f>
        <v>0</v>
      </c>
      <c r="BH142" s="144">
        <f>IF(N142="sníž. přenesená",J142,0)</f>
        <v>0</v>
      </c>
      <c r="BI142" s="144">
        <f>IF(N142="nulová",J142,0)</f>
        <v>0</v>
      </c>
      <c r="BJ142" s="17" t="s">
        <v>85</v>
      </c>
      <c r="BK142" s="144">
        <f>ROUND(I142*H142,2)</f>
        <v>0</v>
      </c>
      <c r="BL142" s="17" t="s">
        <v>135</v>
      </c>
      <c r="BM142" s="143" t="s">
        <v>274</v>
      </c>
    </row>
    <row r="143" spans="2:65" s="1" customFormat="1" ht="19.2">
      <c r="B143" s="32"/>
      <c r="D143" s="145" t="s">
        <v>149</v>
      </c>
      <c r="F143" s="146" t="s">
        <v>275</v>
      </c>
      <c r="I143" s="147"/>
      <c r="L143" s="32"/>
      <c r="M143" s="148"/>
      <c r="T143" s="56"/>
      <c r="AT143" s="17" t="s">
        <v>149</v>
      </c>
      <c r="AU143" s="17" t="s">
        <v>87</v>
      </c>
    </row>
    <row r="144" spans="2:65" s="13" customFormat="1">
      <c r="B144" s="155"/>
      <c r="D144" s="145" t="s">
        <v>150</v>
      </c>
      <c r="E144" s="156" t="s">
        <v>1</v>
      </c>
      <c r="F144" s="157" t="s">
        <v>276</v>
      </c>
      <c r="H144" s="158">
        <v>316</v>
      </c>
      <c r="I144" s="159"/>
      <c r="L144" s="155"/>
      <c r="M144" s="160"/>
      <c r="T144" s="161"/>
      <c r="AT144" s="156" t="s">
        <v>150</v>
      </c>
      <c r="AU144" s="156" t="s">
        <v>87</v>
      </c>
      <c r="AV144" s="13" t="s">
        <v>87</v>
      </c>
      <c r="AW144" s="13" t="s">
        <v>33</v>
      </c>
      <c r="AX144" s="13" t="s">
        <v>77</v>
      </c>
      <c r="AY144" s="156" t="s">
        <v>136</v>
      </c>
    </row>
    <row r="145" spans="2:65" s="13" customFormat="1">
      <c r="B145" s="155"/>
      <c r="D145" s="145" t="s">
        <v>150</v>
      </c>
      <c r="E145" s="156" t="s">
        <v>1</v>
      </c>
      <c r="F145" s="157" t="s">
        <v>277</v>
      </c>
      <c r="H145" s="158">
        <v>1076</v>
      </c>
      <c r="I145" s="159"/>
      <c r="L145" s="155"/>
      <c r="M145" s="160"/>
      <c r="T145" s="161"/>
      <c r="AT145" s="156" t="s">
        <v>150</v>
      </c>
      <c r="AU145" s="156" t="s">
        <v>87</v>
      </c>
      <c r="AV145" s="13" t="s">
        <v>87</v>
      </c>
      <c r="AW145" s="13" t="s">
        <v>33</v>
      </c>
      <c r="AX145" s="13" t="s">
        <v>77</v>
      </c>
      <c r="AY145" s="156" t="s">
        <v>136</v>
      </c>
    </row>
    <row r="146" spans="2:65" s="12" customFormat="1">
      <c r="B146" s="149"/>
      <c r="D146" s="145" t="s">
        <v>150</v>
      </c>
      <c r="E146" s="150" t="s">
        <v>1</v>
      </c>
      <c r="F146" s="151" t="s">
        <v>271</v>
      </c>
      <c r="H146" s="150" t="s">
        <v>1</v>
      </c>
      <c r="I146" s="152"/>
      <c r="L146" s="149"/>
      <c r="M146" s="153"/>
      <c r="T146" s="154"/>
      <c r="AT146" s="150" t="s">
        <v>150</v>
      </c>
      <c r="AU146" s="150" t="s">
        <v>87</v>
      </c>
      <c r="AV146" s="12" t="s">
        <v>85</v>
      </c>
      <c r="AW146" s="12" t="s">
        <v>33</v>
      </c>
      <c r="AX146" s="12" t="s">
        <v>77</v>
      </c>
      <c r="AY146" s="150" t="s">
        <v>136</v>
      </c>
    </row>
    <row r="147" spans="2:65" s="14" customFormat="1">
      <c r="B147" s="165"/>
      <c r="D147" s="145" t="s">
        <v>150</v>
      </c>
      <c r="E147" s="166" t="s">
        <v>1</v>
      </c>
      <c r="F147" s="167" t="s">
        <v>278</v>
      </c>
      <c r="H147" s="168">
        <v>1392</v>
      </c>
      <c r="I147" s="169"/>
      <c r="L147" s="165"/>
      <c r="M147" s="170"/>
      <c r="T147" s="171"/>
      <c r="AT147" s="166" t="s">
        <v>150</v>
      </c>
      <c r="AU147" s="166" t="s">
        <v>87</v>
      </c>
      <c r="AV147" s="14" t="s">
        <v>135</v>
      </c>
      <c r="AW147" s="14" t="s">
        <v>33</v>
      </c>
      <c r="AX147" s="14" t="s">
        <v>85</v>
      </c>
      <c r="AY147" s="166" t="s">
        <v>136</v>
      </c>
    </row>
    <row r="148" spans="2:65" s="1" customFormat="1" ht="16.5" customHeight="1">
      <c r="B148" s="32"/>
      <c r="C148" s="132" t="s">
        <v>139</v>
      </c>
      <c r="D148" s="132" t="s">
        <v>142</v>
      </c>
      <c r="E148" s="133" t="s">
        <v>279</v>
      </c>
      <c r="F148" s="134" t="s">
        <v>280</v>
      </c>
      <c r="G148" s="135" t="s">
        <v>266</v>
      </c>
      <c r="H148" s="136">
        <v>1</v>
      </c>
      <c r="I148" s="137"/>
      <c r="J148" s="138">
        <f>ROUND(I148*H148,2)</f>
        <v>0</v>
      </c>
      <c r="K148" s="134" t="s">
        <v>146</v>
      </c>
      <c r="L148" s="32"/>
      <c r="M148" s="139" t="s">
        <v>1</v>
      </c>
      <c r="N148" s="140" t="s">
        <v>42</v>
      </c>
      <c r="P148" s="141">
        <f>O148*H148</f>
        <v>0</v>
      </c>
      <c r="Q148" s="141">
        <v>0</v>
      </c>
      <c r="R148" s="141">
        <f>Q148*H148</f>
        <v>0</v>
      </c>
      <c r="S148" s="141">
        <v>0.17</v>
      </c>
      <c r="T148" s="142">
        <f>S148*H148</f>
        <v>0.17</v>
      </c>
      <c r="AR148" s="143" t="s">
        <v>135</v>
      </c>
      <c r="AT148" s="143" t="s">
        <v>142</v>
      </c>
      <c r="AU148" s="143" t="s">
        <v>87</v>
      </c>
      <c r="AY148" s="17" t="s">
        <v>136</v>
      </c>
      <c r="BE148" s="144">
        <f>IF(N148="základní",J148,0)</f>
        <v>0</v>
      </c>
      <c r="BF148" s="144">
        <f>IF(N148="snížená",J148,0)</f>
        <v>0</v>
      </c>
      <c r="BG148" s="144">
        <f>IF(N148="zákl. přenesená",J148,0)</f>
        <v>0</v>
      </c>
      <c r="BH148" s="144">
        <f>IF(N148="sníž. přenesená",J148,0)</f>
        <v>0</v>
      </c>
      <c r="BI148" s="144">
        <f>IF(N148="nulová",J148,0)</f>
        <v>0</v>
      </c>
      <c r="BJ148" s="17" t="s">
        <v>85</v>
      </c>
      <c r="BK148" s="144">
        <f>ROUND(I148*H148,2)</f>
        <v>0</v>
      </c>
      <c r="BL148" s="17" t="s">
        <v>135</v>
      </c>
      <c r="BM148" s="143" t="s">
        <v>281</v>
      </c>
    </row>
    <row r="149" spans="2:65" s="1" customFormat="1" ht="19.2">
      <c r="B149" s="32"/>
      <c r="D149" s="145" t="s">
        <v>149</v>
      </c>
      <c r="F149" s="146" t="s">
        <v>282</v>
      </c>
      <c r="I149" s="147"/>
      <c r="L149" s="32"/>
      <c r="M149" s="148"/>
      <c r="T149" s="56"/>
      <c r="AT149" s="17" t="s">
        <v>149</v>
      </c>
      <c r="AU149" s="17" t="s">
        <v>87</v>
      </c>
    </row>
    <row r="150" spans="2:65" s="13" customFormat="1">
      <c r="B150" s="155"/>
      <c r="D150" s="145" t="s">
        <v>150</v>
      </c>
      <c r="E150" s="156" t="s">
        <v>1</v>
      </c>
      <c r="F150" s="157" t="s">
        <v>283</v>
      </c>
      <c r="H150" s="158">
        <v>1</v>
      </c>
      <c r="I150" s="159"/>
      <c r="L150" s="155"/>
      <c r="M150" s="160"/>
      <c r="T150" s="161"/>
      <c r="AT150" s="156" t="s">
        <v>150</v>
      </c>
      <c r="AU150" s="156" t="s">
        <v>87</v>
      </c>
      <c r="AV150" s="13" t="s">
        <v>87</v>
      </c>
      <c r="AW150" s="13" t="s">
        <v>33</v>
      </c>
      <c r="AX150" s="13" t="s">
        <v>85</v>
      </c>
      <c r="AY150" s="156" t="s">
        <v>136</v>
      </c>
    </row>
    <row r="151" spans="2:65" s="1" customFormat="1" ht="16.5" customHeight="1">
      <c r="B151" s="32"/>
      <c r="C151" s="132" t="s">
        <v>175</v>
      </c>
      <c r="D151" s="132" t="s">
        <v>142</v>
      </c>
      <c r="E151" s="133" t="s">
        <v>284</v>
      </c>
      <c r="F151" s="134" t="s">
        <v>285</v>
      </c>
      <c r="G151" s="135" t="s">
        <v>266</v>
      </c>
      <c r="H151" s="136">
        <v>699.4</v>
      </c>
      <c r="I151" s="137"/>
      <c r="J151" s="138">
        <f>ROUND(I151*H151,2)</f>
        <v>0</v>
      </c>
      <c r="K151" s="134" t="s">
        <v>146</v>
      </c>
      <c r="L151" s="32"/>
      <c r="M151" s="139" t="s">
        <v>1</v>
      </c>
      <c r="N151" s="140" t="s">
        <v>42</v>
      </c>
      <c r="P151" s="141">
        <f>O151*H151</f>
        <v>0</v>
      </c>
      <c r="Q151" s="141">
        <v>0</v>
      </c>
      <c r="R151" s="141">
        <f>Q151*H151</f>
        <v>0</v>
      </c>
      <c r="S151" s="141">
        <v>0.17</v>
      </c>
      <c r="T151" s="142">
        <f>S151*H151</f>
        <v>118.89800000000001</v>
      </c>
      <c r="AR151" s="143" t="s">
        <v>135</v>
      </c>
      <c r="AT151" s="143" t="s">
        <v>142</v>
      </c>
      <c r="AU151" s="143" t="s">
        <v>87</v>
      </c>
      <c r="AY151" s="17" t="s">
        <v>136</v>
      </c>
      <c r="BE151" s="144">
        <f>IF(N151="základní",J151,0)</f>
        <v>0</v>
      </c>
      <c r="BF151" s="144">
        <f>IF(N151="snížená",J151,0)</f>
        <v>0</v>
      </c>
      <c r="BG151" s="144">
        <f>IF(N151="zákl. přenesená",J151,0)</f>
        <v>0</v>
      </c>
      <c r="BH151" s="144">
        <f>IF(N151="sníž. přenesená",J151,0)</f>
        <v>0</v>
      </c>
      <c r="BI151" s="144">
        <f>IF(N151="nulová",J151,0)</f>
        <v>0</v>
      </c>
      <c r="BJ151" s="17" t="s">
        <v>85</v>
      </c>
      <c r="BK151" s="144">
        <f>ROUND(I151*H151,2)</f>
        <v>0</v>
      </c>
      <c r="BL151" s="17" t="s">
        <v>135</v>
      </c>
      <c r="BM151" s="143" t="s">
        <v>286</v>
      </c>
    </row>
    <row r="152" spans="2:65" s="1" customFormat="1" ht="19.2">
      <c r="B152" s="32"/>
      <c r="D152" s="145" t="s">
        <v>149</v>
      </c>
      <c r="F152" s="146" t="s">
        <v>287</v>
      </c>
      <c r="I152" s="147"/>
      <c r="L152" s="32"/>
      <c r="M152" s="148"/>
      <c r="T152" s="56"/>
      <c r="AT152" s="17" t="s">
        <v>149</v>
      </c>
      <c r="AU152" s="17" t="s">
        <v>87</v>
      </c>
    </row>
    <row r="153" spans="2:65" s="13" customFormat="1">
      <c r="B153" s="155"/>
      <c r="D153" s="145" t="s">
        <v>150</v>
      </c>
      <c r="E153" s="156" t="s">
        <v>1</v>
      </c>
      <c r="F153" s="157" t="s">
        <v>288</v>
      </c>
      <c r="H153" s="158">
        <v>393.5</v>
      </c>
      <c r="I153" s="159"/>
      <c r="L153" s="155"/>
      <c r="M153" s="160"/>
      <c r="T153" s="161"/>
      <c r="AT153" s="156" t="s">
        <v>150</v>
      </c>
      <c r="AU153" s="156" t="s">
        <v>87</v>
      </c>
      <c r="AV153" s="13" t="s">
        <v>87</v>
      </c>
      <c r="AW153" s="13" t="s">
        <v>33</v>
      </c>
      <c r="AX153" s="13" t="s">
        <v>77</v>
      </c>
      <c r="AY153" s="156" t="s">
        <v>136</v>
      </c>
    </row>
    <row r="154" spans="2:65" s="13" customFormat="1">
      <c r="B154" s="155"/>
      <c r="D154" s="145" t="s">
        <v>150</v>
      </c>
      <c r="E154" s="156" t="s">
        <v>1</v>
      </c>
      <c r="F154" s="157" t="s">
        <v>289</v>
      </c>
      <c r="H154" s="158">
        <v>305.89999999999998</v>
      </c>
      <c r="I154" s="159"/>
      <c r="L154" s="155"/>
      <c r="M154" s="160"/>
      <c r="T154" s="161"/>
      <c r="AT154" s="156" t="s">
        <v>150</v>
      </c>
      <c r="AU154" s="156" t="s">
        <v>87</v>
      </c>
      <c r="AV154" s="13" t="s">
        <v>87</v>
      </c>
      <c r="AW154" s="13" t="s">
        <v>33</v>
      </c>
      <c r="AX154" s="13" t="s">
        <v>77</v>
      </c>
      <c r="AY154" s="156" t="s">
        <v>136</v>
      </c>
    </row>
    <row r="155" spans="2:65" s="14" customFormat="1">
      <c r="B155" s="165"/>
      <c r="D155" s="145" t="s">
        <v>150</v>
      </c>
      <c r="E155" s="166" t="s">
        <v>1</v>
      </c>
      <c r="F155" s="167" t="s">
        <v>278</v>
      </c>
      <c r="H155" s="168">
        <v>699.4</v>
      </c>
      <c r="I155" s="169"/>
      <c r="L155" s="165"/>
      <c r="M155" s="170"/>
      <c r="T155" s="171"/>
      <c r="AT155" s="166" t="s">
        <v>150</v>
      </c>
      <c r="AU155" s="166" t="s">
        <v>87</v>
      </c>
      <c r="AV155" s="14" t="s">
        <v>135</v>
      </c>
      <c r="AW155" s="14" t="s">
        <v>33</v>
      </c>
      <c r="AX155" s="14" t="s">
        <v>85</v>
      </c>
      <c r="AY155" s="166" t="s">
        <v>136</v>
      </c>
    </row>
    <row r="156" spans="2:65" s="1" customFormat="1" ht="16.5" customHeight="1">
      <c r="B156" s="32"/>
      <c r="C156" s="132" t="s">
        <v>181</v>
      </c>
      <c r="D156" s="132" t="s">
        <v>142</v>
      </c>
      <c r="E156" s="133" t="s">
        <v>290</v>
      </c>
      <c r="F156" s="134" t="s">
        <v>291</v>
      </c>
      <c r="G156" s="135" t="s">
        <v>266</v>
      </c>
      <c r="H156" s="136">
        <v>316</v>
      </c>
      <c r="I156" s="137"/>
      <c r="J156" s="138">
        <f>ROUND(I156*H156,2)</f>
        <v>0</v>
      </c>
      <c r="K156" s="134" t="s">
        <v>146</v>
      </c>
      <c r="L156" s="32"/>
      <c r="M156" s="139" t="s">
        <v>1</v>
      </c>
      <c r="N156" s="140" t="s">
        <v>42</v>
      </c>
      <c r="P156" s="141">
        <f>O156*H156</f>
        <v>0</v>
      </c>
      <c r="Q156" s="141">
        <v>0</v>
      </c>
      <c r="R156" s="141">
        <f>Q156*H156</f>
        <v>0</v>
      </c>
      <c r="S156" s="141">
        <v>9.8000000000000004E-2</v>
      </c>
      <c r="T156" s="142">
        <f>S156*H156</f>
        <v>30.968</v>
      </c>
      <c r="AR156" s="143" t="s">
        <v>135</v>
      </c>
      <c r="AT156" s="143" t="s">
        <v>142</v>
      </c>
      <c r="AU156" s="143" t="s">
        <v>87</v>
      </c>
      <c r="AY156" s="17" t="s">
        <v>136</v>
      </c>
      <c r="BE156" s="144">
        <f>IF(N156="základní",J156,0)</f>
        <v>0</v>
      </c>
      <c r="BF156" s="144">
        <f>IF(N156="snížená",J156,0)</f>
        <v>0</v>
      </c>
      <c r="BG156" s="144">
        <f>IF(N156="zákl. přenesená",J156,0)</f>
        <v>0</v>
      </c>
      <c r="BH156" s="144">
        <f>IF(N156="sníž. přenesená",J156,0)</f>
        <v>0</v>
      </c>
      <c r="BI156" s="144">
        <f>IF(N156="nulová",J156,0)</f>
        <v>0</v>
      </c>
      <c r="BJ156" s="17" t="s">
        <v>85</v>
      </c>
      <c r="BK156" s="144">
        <f>ROUND(I156*H156,2)</f>
        <v>0</v>
      </c>
      <c r="BL156" s="17" t="s">
        <v>135</v>
      </c>
      <c r="BM156" s="143" t="s">
        <v>292</v>
      </c>
    </row>
    <row r="157" spans="2:65" s="1" customFormat="1" ht="19.2">
      <c r="B157" s="32"/>
      <c r="D157" s="145" t="s">
        <v>149</v>
      </c>
      <c r="F157" s="146" t="s">
        <v>293</v>
      </c>
      <c r="I157" s="147"/>
      <c r="L157" s="32"/>
      <c r="M157" s="148"/>
      <c r="T157" s="56"/>
      <c r="AT157" s="17" t="s">
        <v>149</v>
      </c>
      <c r="AU157" s="17" t="s">
        <v>87</v>
      </c>
    </row>
    <row r="158" spans="2:65" s="13" customFormat="1">
      <c r="B158" s="155"/>
      <c r="D158" s="145" t="s">
        <v>150</v>
      </c>
      <c r="E158" s="156" t="s">
        <v>1</v>
      </c>
      <c r="F158" s="157" t="s">
        <v>294</v>
      </c>
      <c r="H158" s="158">
        <v>316</v>
      </c>
      <c r="I158" s="159"/>
      <c r="L158" s="155"/>
      <c r="M158" s="160"/>
      <c r="T158" s="161"/>
      <c r="AT158" s="156" t="s">
        <v>150</v>
      </c>
      <c r="AU158" s="156" t="s">
        <v>87</v>
      </c>
      <c r="AV158" s="13" t="s">
        <v>87</v>
      </c>
      <c r="AW158" s="13" t="s">
        <v>33</v>
      </c>
      <c r="AX158" s="13" t="s">
        <v>85</v>
      </c>
      <c r="AY158" s="156" t="s">
        <v>136</v>
      </c>
    </row>
    <row r="159" spans="2:65" s="12" customFormat="1">
      <c r="B159" s="149"/>
      <c r="D159" s="145" t="s">
        <v>150</v>
      </c>
      <c r="E159" s="150" t="s">
        <v>1</v>
      </c>
      <c r="F159" s="151" t="s">
        <v>271</v>
      </c>
      <c r="H159" s="150" t="s">
        <v>1</v>
      </c>
      <c r="I159" s="152"/>
      <c r="L159" s="149"/>
      <c r="M159" s="153"/>
      <c r="T159" s="154"/>
      <c r="AT159" s="150" t="s">
        <v>150</v>
      </c>
      <c r="AU159" s="150" t="s">
        <v>87</v>
      </c>
      <c r="AV159" s="12" t="s">
        <v>85</v>
      </c>
      <c r="AW159" s="12" t="s">
        <v>33</v>
      </c>
      <c r="AX159" s="12" t="s">
        <v>77</v>
      </c>
      <c r="AY159" s="150" t="s">
        <v>136</v>
      </c>
    </row>
    <row r="160" spans="2:65" s="1" customFormat="1" ht="16.5" customHeight="1">
      <c r="B160" s="32"/>
      <c r="C160" s="132" t="s">
        <v>190</v>
      </c>
      <c r="D160" s="132" t="s">
        <v>142</v>
      </c>
      <c r="E160" s="133" t="s">
        <v>295</v>
      </c>
      <c r="F160" s="134" t="s">
        <v>296</v>
      </c>
      <c r="G160" s="135" t="s">
        <v>266</v>
      </c>
      <c r="H160" s="136">
        <v>1</v>
      </c>
      <c r="I160" s="137"/>
      <c r="J160" s="138">
        <f>ROUND(I160*H160,2)</f>
        <v>0</v>
      </c>
      <c r="K160" s="134" t="s">
        <v>146</v>
      </c>
      <c r="L160" s="32"/>
      <c r="M160" s="139" t="s">
        <v>1</v>
      </c>
      <c r="N160" s="140" t="s">
        <v>42</v>
      </c>
      <c r="P160" s="141">
        <f>O160*H160</f>
        <v>0</v>
      </c>
      <c r="Q160" s="141">
        <v>0</v>
      </c>
      <c r="R160" s="141">
        <f>Q160*H160</f>
        <v>0</v>
      </c>
      <c r="S160" s="141">
        <v>0.24</v>
      </c>
      <c r="T160" s="142">
        <f>S160*H160</f>
        <v>0.24</v>
      </c>
      <c r="AR160" s="143" t="s">
        <v>135</v>
      </c>
      <c r="AT160" s="143" t="s">
        <v>142</v>
      </c>
      <c r="AU160" s="143" t="s">
        <v>87</v>
      </c>
      <c r="AY160" s="17" t="s">
        <v>136</v>
      </c>
      <c r="BE160" s="144">
        <f>IF(N160="základní",J160,0)</f>
        <v>0</v>
      </c>
      <c r="BF160" s="144">
        <f>IF(N160="snížená",J160,0)</f>
        <v>0</v>
      </c>
      <c r="BG160" s="144">
        <f>IF(N160="zákl. přenesená",J160,0)</f>
        <v>0</v>
      </c>
      <c r="BH160" s="144">
        <f>IF(N160="sníž. přenesená",J160,0)</f>
        <v>0</v>
      </c>
      <c r="BI160" s="144">
        <f>IF(N160="nulová",J160,0)</f>
        <v>0</v>
      </c>
      <c r="BJ160" s="17" t="s">
        <v>85</v>
      </c>
      <c r="BK160" s="144">
        <f>ROUND(I160*H160,2)</f>
        <v>0</v>
      </c>
      <c r="BL160" s="17" t="s">
        <v>135</v>
      </c>
      <c r="BM160" s="143" t="s">
        <v>297</v>
      </c>
    </row>
    <row r="161" spans="2:65" s="1" customFormat="1" ht="19.2">
      <c r="B161" s="32"/>
      <c r="D161" s="145" t="s">
        <v>149</v>
      </c>
      <c r="F161" s="146" t="s">
        <v>298</v>
      </c>
      <c r="I161" s="147"/>
      <c r="L161" s="32"/>
      <c r="M161" s="148"/>
      <c r="T161" s="56"/>
      <c r="AT161" s="17" t="s">
        <v>149</v>
      </c>
      <c r="AU161" s="17" t="s">
        <v>87</v>
      </c>
    </row>
    <row r="162" spans="2:65" s="13" customFormat="1">
      <c r="B162" s="155"/>
      <c r="D162" s="145" t="s">
        <v>150</v>
      </c>
      <c r="E162" s="156" t="s">
        <v>1</v>
      </c>
      <c r="F162" s="157" t="s">
        <v>299</v>
      </c>
      <c r="H162" s="158">
        <v>1</v>
      </c>
      <c r="I162" s="159"/>
      <c r="L162" s="155"/>
      <c r="M162" s="160"/>
      <c r="T162" s="161"/>
      <c r="AT162" s="156" t="s">
        <v>150</v>
      </c>
      <c r="AU162" s="156" t="s">
        <v>87</v>
      </c>
      <c r="AV162" s="13" t="s">
        <v>87</v>
      </c>
      <c r="AW162" s="13" t="s">
        <v>33</v>
      </c>
      <c r="AX162" s="13" t="s">
        <v>85</v>
      </c>
      <c r="AY162" s="156" t="s">
        <v>136</v>
      </c>
    </row>
    <row r="163" spans="2:65" s="1" customFormat="1" ht="16.5" customHeight="1">
      <c r="B163" s="32"/>
      <c r="C163" s="132" t="s">
        <v>197</v>
      </c>
      <c r="D163" s="132" t="s">
        <v>142</v>
      </c>
      <c r="E163" s="133" t="s">
        <v>300</v>
      </c>
      <c r="F163" s="134" t="s">
        <v>301</v>
      </c>
      <c r="G163" s="135" t="s">
        <v>266</v>
      </c>
      <c r="H163" s="136">
        <v>0.7</v>
      </c>
      <c r="I163" s="137"/>
      <c r="J163" s="138">
        <f>ROUND(I163*H163,2)</f>
        <v>0</v>
      </c>
      <c r="K163" s="134" t="s">
        <v>146</v>
      </c>
      <c r="L163" s="32"/>
      <c r="M163" s="139" t="s">
        <v>1</v>
      </c>
      <c r="N163" s="140" t="s">
        <v>42</v>
      </c>
      <c r="P163" s="141">
        <f>O163*H163</f>
        <v>0</v>
      </c>
      <c r="Q163" s="141">
        <v>3.0000000000000001E-5</v>
      </c>
      <c r="R163" s="141">
        <f>Q163*H163</f>
        <v>2.0999999999999999E-5</v>
      </c>
      <c r="S163" s="141">
        <v>9.1999999999999998E-2</v>
      </c>
      <c r="T163" s="142">
        <f>S163*H163</f>
        <v>6.4399999999999999E-2</v>
      </c>
      <c r="AR163" s="143" t="s">
        <v>135</v>
      </c>
      <c r="AT163" s="143" t="s">
        <v>142</v>
      </c>
      <c r="AU163" s="143" t="s">
        <v>87</v>
      </c>
      <c r="AY163" s="17" t="s">
        <v>136</v>
      </c>
      <c r="BE163" s="144">
        <f>IF(N163="základní",J163,0)</f>
        <v>0</v>
      </c>
      <c r="BF163" s="144">
        <f>IF(N163="snížená",J163,0)</f>
        <v>0</v>
      </c>
      <c r="BG163" s="144">
        <f>IF(N163="zákl. přenesená",J163,0)</f>
        <v>0</v>
      </c>
      <c r="BH163" s="144">
        <f>IF(N163="sníž. přenesená",J163,0)</f>
        <v>0</v>
      </c>
      <c r="BI163" s="144">
        <f>IF(N163="nulová",J163,0)</f>
        <v>0</v>
      </c>
      <c r="BJ163" s="17" t="s">
        <v>85</v>
      </c>
      <c r="BK163" s="144">
        <f>ROUND(I163*H163,2)</f>
        <v>0</v>
      </c>
      <c r="BL163" s="17" t="s">
        <v>135</v>
      </c>
      <c r="BM163" s="143" t="s">
        <v>302</v>
      </c>
    </row>
    <row r="164" spans="2:65" s="1" customFormat="1" ht="19.2">
      <c r="B164" s="32"/>
      <c r="D164" s="145" t="s">
        <v>149</v>
      </c>
      <c r="F164" s="146" t="s">
        <v>303</v>
      </c>
      <c r="I164" s="147"/>
      <c r="L164" s="32"/>
      <c r="M164" s="148"/>
      <c r="T164" s="56"/>
      <c r="AT164" s="17" t="s">
        <v>149</v>
      </c>
      <c r="AU164" s="17" t="s">
        <v>87</v>
      </c>
    </row>
    <row r="165" spans="2:65" s="13" customFormat="1">
      <c r="B165" s="155"/>
      <c r="D165" s="145" t="s">
        <v>150</v>
      </c>
      <c r="E165" s="156" t="s">
        <v>1</v>
      </c>
      <c r="F165" s="157" t="s">
        <v>304</v>
      </c>
      <c r="H165" s="158">
        <v>0.7</v>
      </c>
      <c r="I165" s="159"/>
      <c r="L165" s="155"/>
      <c r="M165" s="160"/>
      <c r="T165" s="161"/>
      <c r="AT165" s="156" t="s">
        <v>150</v>
      </c>
      <c r="AU165" s="156" t="s">
        <v>87</v>
      </c>
      <c r="AV165" s="13" t="s">
        <v>87</v>
      </c>
      <c r="AW165" s="13" t="s">
        <v>33</v>
      </c>
      <c r="AX165" s="13" t="s">
        <v>85</v>
      </c>
      <c r="AY165" s="156" t="s">
        <v>136</v>
      </c>
    </row>
    <row r="166" spans="2:65" s="1" customFormat="1" ht="21.75" customHeight="1">
      <c r="B166" s="32"/>
      <c r="C166" s="132" t="s">
        <v>203</v>
      </c>
      <c r="D166" s="132" t="s">
        <v>142</v>
      </c>
      <c r="E166" s="133" t="s">
        <v>305</v>
      </c>
      <c r="F166" s="134" t="s">
        <v>306</v>
      </c>
      <c r="G166" s="135" t="s">
        <v>266</v>
      </c>
      <c r="H166" s="136">
        <v>57.5</v>
      </c>
      <c r="I166" s="137"/>
      <c r="J166" s="138">
        <f>ROUND(I166*H166,2)</f>
        <v>0</v>
      </c>
      <c r="K166" s="134" t="s">
        <v>146</v>
      </c>
      <c r="L166" s="32"/>
      <c r="M166" s="139" t="s">
        <v>1</v>
      </c>
      <c r="N166" s="140" t="s">
        <v>42</v>
      </c>
      <c r="P166" s="141">
        <f>O166*H166</f>
        <v>0</v>
      </c>
      <c r="Q166" s="141">
        <v>4.0000000000000003E-5</v>
      </c>
      <c r="R166" s="141">
        <f>Q166*H166</f>
        <v>2.3000000000000004E-3</v>
      </c>
      <c r="S166" s="141">
        <v>9.1999999999999998E-2</v>
      </c>
      <c r="T166" s="142">
        <f>S166*H166</f>
        <v>5.29</v>
      </c>
      <c r="AR166" s="143" t="s">
        <v>135</v>
      </c>
      <c r="AT166" s="143" t="s">
        <v>142</v>
      </c>
      <c r="AU166" s="143" t="s">
        <v>87</v>
      </c>
      <c r="AY166" s="17" t="s">
        <v>136</v>
      </c>
      <c r="BE166" s="144">
        <f>IF(N166="základní",J166,0)</f>
        <v>0</v>
      </c>
      <c r="BF166" s="144">
        <f>IF(N166="snížená",J166,0)</f>
        <v>0</v>
      </c>
      <c r="BG166" s="144">
        <f>IF(N166="zákl. přenesená",J166,0)</f>
        <v>0</v>
      </c>
      <c r="BH166" s="144">
        <f>IF(N166="sníž. přenesená",J166,0)</f>
        <v>0</v>
      </c>
      <c r="BI166" s="144">
        <f>IF(N166="nulová",J166,0)</f>
        <v>0</v>
      </c>
      <c r="BJ166" s="17" t="s">
        <v>85</v>
      </c>
      <c r="BK166" s="144">
        <f>ROUND(I166*H166,2)</f>
        <v>0</v>
      </c>
      <c r="BL166" s="17" t="s">
        <v>135</v>
      </c>
      <c r="BM166" s="143" t="s">
        <v>307</v>
      </c>
    </row>
    <row r="167" spans="2:65" s="1" customFormat="1" ht="19.2">
      <c r="B167" s="32"/>
      <c r="D167" s="145" t="s">
        <v>149</v>
      </c>
      <c r="F167" s="146" t="s">
        <v>308</v>
      </c>
      <c r="I167" s="147"/>
      <c r="L167" s="32"/>
      <c r="M167" s="148"/>
      <c r="T167" s="56"/>
      <c r="AT167" s="17" t="s">
        <v>149</v>
      </c>
      <c r="AU167" s="17" t="s">
        <v>87</v>
      </c>
    </row>
    <row r="168" spans="2:65" s="13" customFormat="1">
      <c r="B168" s="155"/>
      <c r="D168" s="145" t="s">
        <v>150</v>
      </c>
      <c r="E168" s="156" t="s">
        <v>1</v>
      </c>
      <c r="F168" s="157" t="s">
        <v>309</v>
      </c>
      <c r="H168" s="158">
        <v>57.5</v>
      </c>
      <c r="I168" s="159"/>
      <c r="L168" s="155"/>
      <c r="M168" s="160"/>
      <c r="T168" s="161"/>
      <c r="AT168" s="156" t="s">
        <v>150</v>
      </c>
      <c r="AU168" s="156" t="s">
        <v>87</v>
      </c>
      <c r="AV168" s="13" t="s">
        <v>87</v>
      </c>
      <c r="AW168" s="13" t="s">
        <v>33</v>
      </c>
      <c r="AX168" s="13" t="s">
        <v>85</v>
      </c>
      <c r="AY168" s="156" t="s">
        <v>136</v>
      </c>
    </row>
    <row r="169" spans="2:65" s="1" customFormat="1" ht="21.75" customHeight="1">
      <c r="B169" s="32"/>
      <c r="C169" s="132" t="s">
        <v>208</v>
      </c>
      <c r="D169" s="132" t="s">
        <v>142</v>
      </c>
      <c r="E169" s="133" t="s">
        <v>310</v>
      </c>
      <c r="F169" s="134" t="s">
        <v>311</v>
      </c>
      <c r="G169" s="135" t="s">
        <v>266</v>
      </c>
      <c r="H169" s="136">
        <v>1392</v>
      </c>
      <c r="I169" s="137"/>
      <c r="J169" s="138">
        <f>ROUND(I169*H169,2)</f>
        <v>0</v>
      </c>
      <c r="K169" s="134" t="s">
        <v>146</v>
      </c>
      <c r="L169" s="32"/>
      <c r="M169" s="139" t="s">
        <v>1</v>
      </c>
      <c r="N169" s="140" t="s">
        <v>42</v>
      </c>
      <c r="P169" s="141">
        <f>O169*H169</f>
        <v>0</v>
      </c>
      <c r="Q169" s="141">
        <v>1.6000000000000001E-4</v>
      </c>
      <c r="R169" s="141">
        <f>Q169*H169</f>
        <v>0.22272000000000003</v>
      </c>
      <c r="S169" s="141">
        <v>0.23</v>
      </c>
      <c r="T169" s="142">
        <f>S169*H169</f>
        <v>320.16000000000003</v>
      </c>
      <c r="AR169" s="143" t="s">
        <v>135</v>
      </c>
      <c r="AT169" s="143" t="s">
        <v>142</v>
      </c>
      <c r="AU169" s="143" t="s">
        <v>87</v>
      </c>
      <c r="AY169" s="17" t="s">
        <v>136</v>
      </c>
      <c r="BE169" s="144">
        <f>IF(N169="základní",J169,0)</f>
        <v>0</v>
      </c>
      <c r="BF169" s="144">
        <f>IF(N169="snížená",J169,0)</f>
        <v>0</v>
      </c>
      <c r="BG169" s="144">
        <f>IF(N169="zákl. přenesená",J169,0)</f>
        <v>0</v>
      </c>
      <c r="BH169" s="144">
        <f>IF(N169="sníž. přenesená",J169,0)</f>
        <v>0</v>
      </c>
      <c r="BI169" s="144">
        <f>IF(N169="nulová",J169,0)</f>
        <v>0</v>
      </c>
      <c r="BJ169" s="17" t="s">
        <v>85</v>
      </c>
      <c r="BK169" s="144">
        <f>ROUND(I169*H169,2)</f>
        <v>0</v>
      </c>
      <c r="BL169" s="17" t="s">
        <v>135</v>
      </c>
      <c r="BM169" s="143" t="s">
        <v>312</v>
      </c>
    </row>
    <row r="170" spans="2:65" s="1" customFormat="1" ht="19.2">
      <c r="B170" s="32"/>
      <c r="D170" s="145" t="s">
        <v>149</v>
      </c>
      <c r="F170" s="146" t="s">
        <v>313</v>
      </c>
      <c r="I170" s="147"/>
      <c r="L170" s="32"/>
      <c r="M170" s="148"/>
      <c r="T170" s="56"/>
      <c r="AT170" s="17" t="s">
        <v>149</v>
      </c>
      <c r="AU170" s="17" t="s">
        <v>87</v>
      </c>
    </row>
    <row r="171" spans="2:65" s="13" customFormat="1">
      <c r="B171" s="155"/>
      <c r="D171" s="145" t="s">
        <v>150</v>
      </c>
      <c r="E171" s="156" t="s">
        <v>1</v>
      </c>
      <c r="F171" s="157" t="s">
        <v>314</v>
      </c>
      <c r="H171" s="158">
        <v>1392</v>
      </c>
      <c r="I171" s="159"/>
      <c r="L171" s="155"/>
      <c r="M171" s="160"/>
      <c r="T171" s="161"/>
      <c r="AT171" s="156" t="s">
        <v>150</v>
      </c>
      <c r="AU171" s="156" t="s">
        <v>87</v>
      </c>
      <c r="AV171" s="13" t="s">
        <v>87</v>
      </c>
      <c r="AW171" s="13" t="s">
        <v>33</v>
      </c>
      <c r="AX171" s="13" t="s">
        <v>85</v>
      </c>
      <c r="AY171" s="156" t="s">
        <v>136</v>
      </c>
    </row>
    <row r="172" spans="2:65" s="1" customFormat="1" ht="16.5" customHeight="1">
      <c r="B172" s="32"/>
      <c r="C172" s="132" t="s">
        <v>216</v>
      </c>
      <c r="D172" s="132" t="s">
        <v>142</v>
      </c>
      <c r="E172" s="133" t="s">
        <v>315</v>
      </c>
      <c r="F172" s="134" t="s">
        <v>316</v>
      </c>
      <c r="G172" s="135" t="s">
        <v>317</v>
      </c>
      <c r="H172" s="136">
        <v>178.8</v>
      </c>
      <c r="I172" s="137"/>
      <c r="J172" s="138">
        <f>ROUND(I172*H172,2)</f>
        <v>0</v>
      </c>
      <c r="K172" s="134" t="s">
        <v>146</v>
      </c>
      <c r="L172" s="32"/>
      <c r="M172" s="139" t="s">
        <v>1</v>
      </c>
      <c r="N172" s="140" t="s">
        <v>42</v>
      </c>
      <c r="P172" s="141">
        <f>O172*H172</f>
        <v>0</v>
      </c>
      <c r="Q172" s="141">
        <v>0</v>
      </c>
      <c r="R172" s="141">
        <f>Q172*H172</f>
        <v>0</v>
      </c>
      <c r="S172" s="141">
        <v>0.20499999999999999</v>
      </c>
      <c r="T172" s="142">
        <f>S172*H172</f>
        <v>36.654000000000003</v>
      </c>
      <c r="AR172" s="143" t="s">
        <v>135</v>
      </c>
      <c r="AT172" s="143" t="s">
        <v>142</v>
      </c>
      <c r="AU172" s="143" t="s">
        <v>87</v>
      </c>
      <c r="AY172" s="17" t="s">
        <v>136</v>
      </c>
      <c r="BE172" s="144">
        <f>IF(N172="základní",J172,0)</f>
        <v>0</v>
      </c>
      <c r="BF172" s="144">
        <f>IF(N172="snížená",J172,0)</f>
        <v>0</v>
      </c>
      <c r="BG172" s="144">
        <f>IF(N172="zákl. přenesená",J172,0)</f>
        <v>0</v>
      </c>
      <c r="BH172" s="144">
        <f>IF(N172="sníž. přenesená",J172,0)</f>
        <v>0</v>
      </c>
      <c r="BI172" s="144">
        <f>IF(N172="nulová",J172,0)</f>
        <v>0</v>
      </c>
      <c r="BJ172" s="17" t="s">
        <v>85</v>
      </c>
      <c r="BK172" s="144">
        <f>ROUND(I172*H172,2)</f>
        <v>0</v>
      </c>
      <c r="BL172" s="17" t="s">
        <v>135</v>
      </c>
      <c r="BM172" s="143" t="s">
        <v>318</v>
      </c>
    </row>
    <row r="173" spans="2:65" s="1" customFormat="1" ht="19.2">
      <c r="B173" s="32"/>
      <c r="D173" s="145" t="s">
        <v>149</v>
      </c>
      <c r="F173" s="146" t="s">
        <v>319</v>
      </c>
      <c r="I173" s="147"/>
      <c r="L173" s="32"/>
      <c r="M173" s="148"/>
      <c r="T173" s="56"/>
      <c r="AT173" s="17" t="s">
        <v>149</v>
      </c>
      <c r="AU173" s="17" t="s">
        <v>87</v>
      </c>
    </row>
    <row r="174" spans="2:65" s="13" customFormat="1">
      <c r="B174" s="155"/>
      <c r="D174" s="145" t="s">
        <v>150</v>
      </c>
      <c r="E174" s="156" t="s">
        <v>1</v>
      </c>
      <c r="F174" s="157" t="s">
        <v>320</v>
      </c>
      <c r="H174" s="158">
        <v>178.8</v>
      </c>
      <c r="I174" s="159"/>
      <c r="L174" s="155"/>
      <c r="M174" s="160"/>
      <c r="T174" s="161"/>
      <c r="AT174" s="156" t="s">
        <v>150</v>
      </c>
      <c r="AU174" s="156" t="s">
        <v>87</v>
      </c>
      <c r="AV174" s="13" t="s">
        <v>87</v>
      </c>
      <c r="AW174" s="13" t="s">
        <v>33</v>
      </c>
      <c r="AX174" s="13" t="s">
        <v>85</v>
      </c>
      <c r="AY174" s="156" t="s">
        <v>136</v>
      </c>
    </row>
    <row r="175" spans="2:65" s="1" customFormat="1" ht="16.5" customHeight="1">
      <c r="B175" s="32"/>
      <c r="C175" s="132" t="s">
        <v>223</v>
      </c>
      <c r="D175" s="132" t="s">
        <v>142</v>
      </c>
      <c r="E175" s="133" t="s">
        <v>315</v>
      </c>
      <c r="F175" s="134" t="s">
        <v>316</v>
      </c>
      <c r="G175" s="135" t="s">
        <v>317</v>
      </c>
      <c r="H175" s="136">
        <v>1.5</v>
      </c>
      <c r="I175" s="137"/>
      <c r="J175" s="138">
        <f>ROUND(I175*H175,2)</f>
        <v>0</v>
      </c>
      <c r="K175" s="134" t="s">
        <v>146</v>
      </c>
      <c r="L175" s="32"/>
      <c r="M175" s="139" t="s">
        <v>1</v>
      </c>
      <c r="N175" s="140" t="s">
        <v>42</v>
      </c>
      <c r="P175" s="141">
        <f>O175*H175</f>
        <v>0</v>
      </c>
      <c r="Q175" s="141">
        <v>0</v>
      </c>
      <c r="R175" s="141">
        <f>Q175*H175</f>
        <v>0</v>
      </c>
      <c r="S175" s="141">
        <v>0.20499999999999999</v>
      </c>
      <c r="T175" s="142">
        <f>S175*H175</f>
        <v>0.3075</v>
      </c>
      <c r="AR175" s="143" t="s">
        <v>135</v>
      </c>
      <c r="AT175" s="143" t="s">
        <v>142</v>
      </c>
      <c r="AU175" s="143" t="s">
        <v>87</v>
      </c>
      <c r="AY175" s="17" t="s">
        <v>136</v>
      </c>
      <c r="BE175" s="144">
        <f>IF(N175="základní",J175,0)</f>
        <v>0</v>
      </c>
      <c r="BF175" s="144">
        <f>IF(N175="snížená",J175,0)</f>
        <v>0</v>
      </c>
      <c r="BG175" s="144">
        <f>IF(N175="zákl. přenesená",J175,0)</f>
        <v>0</v>
      </c>
      <c r="BH175" s="144">
        <f>IF(N175="sníž. přenesená",J175,0)</f>
        <v>0</v>
      </c>
      <c r="BI175" s="144">
        <f>IF(N175="nulová",J175,0)</f>
        <v>0</v>
      </c>
      <c r="BJ175" s="17" t="s">
        <v>85</v>
      </c>
      <c r="BK175" s="144">
        <f>ROUND(I175*H175,2)</f>
        <v>0</v>
      </c>
      <c r="BL175" s="17" t="s">
        <v>135</v>
      </c>
      <c r="BM175" s="143" t="s">
        <v>321</v>
      </c>
    </row>
    <row r="176" spans="2:65" s="1" customFormat="1" ht="19.2">
      <c r="B176" s="32"/>
      <c r="D176" s="145" t="s">
        <v>149</v>
      </c>
      <c r="F176" s="146" t="s">
        <v>319</v>
      </c>
      <c r="I176" s="147"/>
      <c r="L176" s="32"/>
      <c r="M176" s="148"/>
      <c r="T176" s="56"/>
      <c r="AT176" s="17" t="s">
        <v>149</v>
      </c>
      <c r="AU176" s="17" t="s">
        <v>87</v>
      </c>
    </row>
    <row r="177" spans="2:65" s="13" customFormat="1">
      <c r="B177" s="155"/>
      <c r="D177" s="145" t="s">
        <v>150</v>
      </c>
      <c r="E177" s="156" t="s">
        <v>1</v>
      </c>
      <c r="F177" s="157" t="s">
        <v>322</v>
      </c>
      <c r="H177" s="158">
        <v>1.5</v>
      </c>
      <c r="I177" s="159"/>
      <c r="L177" s="155"/>
      <c r="M177" s="160"/>
      <c r="T177" s="161"/>
      <c r="AT177" s="156" t="s">
        <v>150</v>
      </c>
      <c r="AU177" s="156" t="s">
        <v>87</v>
      </c>
      <c r="AV177" s="13" t="s">
        <v>87</v>
      </c>
      <c r="AW177" s="13" t="s">
        <v>33</v>
      </c>
      <c r="AX177" s="13" t="s">
        <v>85</v>
      </c>
      <c r="AY177" s="156" t="s">
        <v>136</v>
      </c>
    </row>
    <row r="178" spans="2:65" s="1" customFormat="1" ht="16.5" customHeight="1">
      <c r="B178" s="32"/>
      <c r="C178" s="132" t="s">
        <v>235</v>
      </c>
      <c r="D178" s="132" t="s">
        <v>142</v>
      </c>
      <c r="E178" s="133" t="s">
        <v>323</v>
      </c>
      <c r="F178" s="134" t="s">
        <v>324</v>
      </c>
      <c r="G178" s="135" t="s">
        <v>317</v>
      </c>
      <c r="H178" s="136">
        <v>272.7</v>
      </c>
      <c r="I178" s="137"/>
      <c r="J178" s="138">
        <f>ROUND(I178*H178,2)</f>
        <v>0</v>
      </c>
      <c r="K178" s="134" t="s">
        <v>146</v>
      </c>
      <c r="L178" s="32"/>
      <c r="M178" s="139" t="s">
        <v>1</v>
      </c>
      <c r="N178" s="140" t="s">
        <v>42</v>
      </c>
      <c r="P178" s="141">
        <f>O178*H178</f>
        <v>0</v>
      </c>
      <c r="Q178" s="141">
        <v>0</v>
      </c>
      <c r="R178" s="141">
        <f>Q178*H178</f>
        <v>0</v>
      </c>
      <c r="S178" s="141">
        <v>0.04</v>
      </c>
      <c r="T178" s="142">
        <f>S178*H178</f>
        <v>10.907999999999999</v>
      </c>
      <c r="AR178" s="143" t="s">
        <v>135</v>
      </c>
      <c r="AT178" s="143" t="s">
        <v>142</v>
      </c>
      <c r="AU178" s="143" t="s">
        <v>87</v>
      </c>
      <c r="AY178" s="17" t="s">
        <v>136</v>
      </c>
      <c r="BE178" s="144">
        <f>IF(N178="základní",J178,0)</f>
        <v>0</v>
      </c>
      <c r="BF178" s="144">
        <f>IF(N178="snížená",J178,0)</f>
        <v>0</v>
      </c>
      <c r="BG178" s="144">
        <f>IF(N178="zákl. přenesená",J178,0)</f>
        <v>0</v>
      </c>
      <c r="BH178" s="144">
        <f>IF(N178="sníž. přenesená",J178,0)</f>
        <v>0</v>
      </c>
      <c r="BI178" s="144">
        <f>IF(N178="nulová",J178,0)</f>
        <v>0</v>
      </c>
      <c r="BJ178" s="17" t="s">
        <v>85</v>
      </c>
      <c r="BK178" s="144">
        <f>ROUND(I178*H178,2)</f>
        <v>0</v>
      </c>
      <c r="BL178" s="17" t="s">
        <v>135</v>
      </c>
      <c r="BM178" s="143" t="s">
        <v>325</v>
      </c>
    </row>
    <row r="179" spans="2:65" s="1" customFormat="1" ht="19.2">
      <c r="B179" s="32"/>
      <c r="D179" s="145" t="s">
        <v>149</v>
      </c>
      <c r="F179" s="146" t="s">
        <v>326</v>
      </c>
      <c r="I179" s="147"/>
      <c r="L179" s="32"/>
      <c r="M179" s="148"/>
      <c r="T179" s="56"/>
      <c r="AT179" s="17" t="s">
        <v>149</v>
      </c>
      <c r="AU179" s="17" t="s">
        <v>87</v>
      </c>
    </row>
    <row r="180" spans="2:65" s="13" customFormat="1">
      <c r="B180" s="155"/>
      <c r="D180" s="145" t="s">
        <v>150</v>
      </c>
      <c r="E180" s="156" t="s">
        <v>1</v>
      </c>
      <c r="F180" s="157" t="s">
        <v>327</v>
      </c>
      <c r="H180" s="158">
        <v>272.7</v>
      </c>
      <c r="I180" s="159"/>
      <c r="L180" s="155"/>
      <c r="M180" s="160"/>
      <c r="T180" s="161"/>
      <c r="AT180" s="156" t="s">
        <v>150</v>
      </c>
      <c r="AU180" s="156" t="s">
        <v>87</v>
      </c>
      <c r="AV180" s="13" t="s">
        <v>87</v>
      </c>
      <c r="AW180" s="13" t="s">
        <v>33</v>
      </c>
      <c r="AX180" s="13" t="s">
        <v>85</v>
      </c>
      <c r="AY180" s="156" t="s">
        <v>136</v>
      </c>
    </row>
    <row r="181" spans="2:65" s="1" customFormat="1" ht="16.5" customHeight="1">
      <c r="B181" s="32"/>
      <c r="C181" s="132" t="s">
        <v>8</v>
      </c>
      <c r="D181" s="132" t="s">
        <v>142</v>
      </c>
      <c r="E181" s="133" t="s">
        <v>328</v>
      </c>
      <c r="F181" s="134" t="s">
        <v>329</v>
      </c>
      <c r="G181" s="135" t="s">
        <v>266</v>
      </c>
      <c r="H181" s="136">
        <v>1266.5</v>
      </c>
      <c r="I181" s="137"/>
      <c r="J181" s="138">
        <f>ROUND(I181*H181,2)</f>
        <v>0</v>
      </c>
      <c r="K181" s="134" t="s">
        <v>146</v>
      </c>
      <c r="L181" s="32"/>
      <c r="M181" s="139" t="s">
        <v>1</v>
      </c>
      <c r="N181" s="140" t="s">
        <v>42</v>
      </c>
      <c r="P181" s="141">
        <f>O181*H181</f>
        <v>0</v>
      </c>
      <c r="Q181" s="141">
        <v>0</v>
      </c>
      <c r="R181" s="141">
        <f>Q181*H181</f>
        <v>0</v>
      </c>
      <c r="S181" s="141">
        <v>0</v>
      </c>
      <c r="T181" s="142">
        <f>S181*H181</f>
        <v>0</v>
      </c>
      <c r="AR181" s="143" t="s">
        <v>135</v>
      </c>
      <c r="AT181" s="143" t="s">
        <v>142</v>
      </c>
      <c r="AU181" s="143" t="s">
        <v>87</v>
      </c>
      <c r="AY181" s="17" t="s">
        <v>136</v>
      </c>
      <c r="BE181" s="144">
        <f>IF(N181="základní",J181,0)</f>
        <v>0</v>
      </c>
      <c r="BF181" s="144">
        <f>IF(N181="snížená",J181,0)</f>
        <v>0</v>
      </c>
      <c r="BG181" s="144">
        <f>IF(N181="zákl. přenesená",J181,0)</f>
        <v>0</v>
      </c>
      <c r="BH181" s="144">
        <f>IF(N181="sníž. přenesená",J181,0)</f>
        <v>0</v>
      </c>
      <c r="BI181" s="144">
        <f>IF(N181="nulová",J181,0)</f>
        <v>0</v>
      </c>
      <c r="BJ181" s="17" t="s">
        <v>85</v>
      </c>
      <c r="BK181" s="144">
        <f>ROUND(I181*H181,2)</f>
        <v>0</v>
      </c>
      <c r="BL181" s="17" t="s">
        <v>135</v>
      </c>
      <c r="BM181" s="143" t="s">
        <v>330</v>
      </c>
    </row>
    <row r="182" spans="2:65" s="1" customFormat="1">
      <c r="B182" s="32"/>
      <c r="D182" s="145" t="s">
        <v>149</v>
      </c>
      <c r="F182" s="146" t="s">
        <v>331</v>
      </c>
      <c r="I182" s="147"/>
      <c r="L182" s="32"/>
      <c r="M182" s="148"/>
      <c r="T182" s="56"/>
      <c r="AT182" s="17" t="s">
        <v>149</v>
      </c>
      <c r="AU182" s="17" t="s">
        <v>87</v>
      </c>
    </row>
    <row r="183" spans="2:65" s="13" customFormat="1">
      <c r="B183" s="155"/>
      <c r="D183" s="145" t="s">
        <v>150</v>
      </c>
      <c r="E183" s="156" t="s">
        <v>1</v>
      </c>
      <c r="F183" s="157" t="s">
        <v>332</v>
      </c>
      <c r="H183" s="158">
        <v>1266.5</v>
      </c>
      <c r="I183" s="159"/>
      <c r="L183" s="155"/>
      <c r="M183" s="160"/>
      <c r="T183" s="161"/>
      <c r="AT183" s="156" t="s">
        <v>150</v>
      </c>
      <c r="AU183" s="156" t="s">
        <v>87</v>
      </c>
      <c r="AV183" s="13" t="s">
        <v>87</v>
      </c>
      <c r="AW183" s="13" t="s">
        <v>33</v>
      </c>
      <c r="AX183" s="13" t="s">
        <v>85</v>
      </c>
      <c r="AY183" s="156" t="s">
        <v>136</v>
      </c>
    </row>
    <row r="184" spans="2:65" s="1" customFormat="1" ht="16.5" customHeight="1">
      <c r="B184" s="32"/>
      <c r="C184" s="132" t="s">
        <v>333</v>
      </c>
      <c r="D184" s="132" t="s">
        <v>142</v>
      </c>
      <c r="E184" s="133" t="s">
        <v>334</v>
      </c>
      <c r="F184" s="134" t="s">
        <v>335</v>
      </c>
      <c r="G184" s="135" t="s">
        <v>336</v>
      </c>
      <c r="H184" s="136">
        <v>1000.105</v>
      </c>
      <c r="I184" s="137"/>
      <c r="J184" s="138">
        <f>ROUND(I184*H184,2)</f>
        <v>0</v>
      </c>
      <c r="K184" s="134" t="s">
        <v>146</v>
      </c>
      <c r="L184" s="32"/>
      <c r="M184" s="139" t="s">
        <v>1</v>
      </c>
      <c r="N184" s="140" t="s">
        <v>42</v>
      </c>
      <c r="P184" s="141">
        <f>O184*H184</f>
        <v>0</v>
      </c>
      <c r="Q184" s="141">
        <v>0</v>
      </c>
      <c r="R184" s="141">
        <f>Q184*H184</f>
        <v>0</v>
      </c>
      <c r="S184" s="141">
        <v>0</v>
      </c>
      <c r="T184" s="142">
        <f>S184*H184</f>
        <v>0</v>
      </c>
      <c r="AR184" s="143" t="s">
        <v>135</v>
      </c>
      <c r="AT184" s="143" t="s">
        <v>142</v>
      </c>
      <c r="AU184" s="143" t="s">
        <v>87</v>
      </c>
      <c r="AY184" s="17" t="s">
        <v>136</v>
      </c>
      <c r="BE184" s="144">
        <f>IF(N184="základní",J184,0)</f>
        <v>0</v>
      </c>
      <c r="BF184" s="144">
        <f>IF(N184="snížená",J184,0)</f>
        <v>0</v>
      </c>
      <c r="BG184" s="144">
        <f>IF(N184="zákl. přenesená",J184,0)</f>
        <v>0</v>
      </c>
      <c r="BH184" s="144">
        <f>IF(N184="sníž. přenesená",J184,0)</f>
        <v>0</v>
      </c>
      <c r="BI184" s="144">
        <f>IF(N184="nulová",J184,0)</f>
        <v>0</v>
      </c>
      <c r="BJ184" s="17" t="s">
        <v>85</v>
      </c>
      <c r="BK184" s="144">
        <f>ROUND(I184*H184,2)</f>
        <v>0</v>
      </c>
      <c r="BL184" s="17" t="s">
        <v>135</v>
      </c>
      <c r="BM184" s="143" t="s">
        <v>337</v>
      </c>
    </row>
    <row r="185" spans="2:65" s="1" customFormat="1">
      <c r="B185" s="32"/>
      <c r="D185" s="145" t="s">
        <v>149</v>
      </c>
      <c r="F185" s="146" t="s">
        <v>338</v>
      </c>
      <c r="I185" s="147"/>
      <c r="L185" s="32"/>
      <c r="M185" s="148"/>
      <c r="T185" s="56"/>
      <c r="AT185" s="17" t="s">
        <v>149</v>
      </c>
      <c r="AU185" s="17" t="s">
        <v>87</v>
      </c>
    </row>
    <row r="186" spans="2:65" s="13" customFormat="1">
      <c r="B186" s="155"/>
      <c r="D186" s="145" t="s">
        <v>150</v>
      </c>
      <c r="E186" s="156" t="s">
        <v>1</v>
      </c>
      <c r="F186" s="157" t="s">
        <v>339</v>
      </c>
      <c r="H186" s="158">
        <v>1000.105</v>
      </c>
      <c r="I186" s="159"/>
      <c r="L186" s="155"/>
      <c r="M186" s="160"/>
      <c r="T186" s="161"/>
      <c r="AT186" s="156" t="s">
        <v>150</v>
      </c>
      <c r="AU186" s="156" t="s">
        <v>87</v>
      </c>
      <c r="AV186" s="13" t="s">
        <v>87</v>
      </c>
      <c r="AW186" s="13" t="s">
        <v>33</v>
      </c>
      <c r="AX186" s="13" t="s">
        <v>85</v>
      </c>
      <c r="AY186" s="156" t="s">
        <v>136</v>
      </c>
    </row>
    <row r="187" spans="2:65" s="1" customFormat="1" ht="21.75" customHeight="1">
      <c r="B187" s="32"/>
      <c r="C187" s="132" t="s">
        <v>340</v>
      </c>
      <c r="D187" s="132" t="s">
        <v>142</v>
      </c>
      <c r="E187" s="133" t="s">
        <v>341</v>
      </c>
      <c r="F187" s="134" t="s">
        <v>342</v>
      </c>
      <c r="G187" s="135" t="s">
        <v>336</v>
      </c>
      <c r="H187" s="136">
        <v>2000.21</v>
      </c>
      <c r="I187" s="137"/>
      <c r="J187" s="138">
        <f>ROUND(I187*H187,2)</f>
        <v>0</v>
      </c>
      <c r="K187" s="134" t="s">
        <v>146</v>
      </c>
      <c r="L187" s="32"/>
      <c r="M187" s="139" t="s">
        <v>1</v>
      </c>
      <c r="N187" s="140" t="s">
        <v>42</v>
      </c>
      <c r="P187" s="141">
        <f>O187*H187</f>
        <v>0</v>
      </c>
      <c r="Q187" s="141">
        <v>0</v>
      </c>
      <c r="R187" s="141">
        <f>Q187*H187</f>
        <v>0</v>
      </c>
      <c r="S187" s="141">
        <v>0</v>
      </c>
      <c r="T187" s="142">
        <f>S187*H187</f>
        <v>0</v>
      </c>
      <c r="AR187" s="143" t="s">
        <v>135</v>
      </c>
      <c r="AT187" s="143" t="s">
        <v>142</v>
      </c>
      <c r="AU187" s="143" t="s">
        <v>87</v>
      </c>
      <c r="AY187" s="17" t="s">
        <v>136</v>
      </c>
      <c r="BE187" s="144">
        <f>IF(N187="základní",J187,0)</f>
        <v>0</v>
      </c>
      <c r="BF187" s="144">
        <f>IF(N187="snížená",J187,0)</f>
        <v>0</v>
      </c>
      <c r="BG187" s="144">
        <f>IF(N187="zákl. přenesená",J187,0)</f>
        <v>0</v>
      </c>
      <c r="BH187" s="144">
        <f>IF(N187="sníž. přenesená",J187,0)</f>
        <v>0</v>
      </c>
      <c r="BI187" s="144">
        <f>IF(N187="nulová",J187,0)</f>
        <v>0</v>
      </c>
      <c r="BJ187" s="17" t="s">
        <v>85</v>
      </c>
      <c r="BK187" s="144">
        <f>ROUND(I187*H187,2)</f>
        <v>0</v>
      </c>
      <c r="BL187" s="17" t="s">
        <v>135</v>
      </c>
      <c r="BM187" s="143" t="s">
        <v>343</v>
      </c>
    </row>
    <row r="188" spans="2:65" s="1" customFormat="1">
      <c r="B188" s="32"/>
      <c r="D188" s="145" t="s">
        <v>149</v>
      </c>
      <c r="F188" s="146" t="s">
        <v>344</v>
      </c>
      <c r="I188" s="147"/>
      <c r="L188" s="32"/>
      <c r="M188" s="148"/>
      <c r="T188" s="56"/>
      <c r="AT188" s="17" t="s">
        <v>149</v>
      </c>
      <c r="AU188" s="17" t="s">
        <v>87</v>
      </c>
    </row>
    <row r="189" spans="2:65" s="13" customFormat="1">
      <c r="B189" s="155"/>
      <c r="D189" s="145" t="s">
        <v>150</v>
      </c>
      <c r="E189" s="156" t="s">
        <v>1</v>
      </c>
      <c r="F189" s="157" t="s">
        <v>345</v>
      </c>
      <c r="H189" s="158">
        <v>920.56</v>
      </c>
      <c r="I189" s="159"/>
      <c r="L189" s="155"/>
      <c r="M189" s="160"/>
      <c r="T189" s="161"/>
      <c r="AT189" s="156" t="s">
        <v>150</v>
      </c>
      <c r="AU189" s="156" t="s">
        <v>87</v>
      </c>
      <c r="AV189" s="13" t="s">
        <v>87</v>
      </c>
      <c r="AW189" s="13" t="s">
        <v>33</v>
      </c>
      <c r="AX189" s="13" t="s">
        <v>77</v>
      </c>
      <c r="AY189" s="156" t="s">
        <v>136</v>
      </c>
    </row>
    <row r="190" spans="2:65" s="13" customFormat="1">
      <c r="B190" s="155"/>
      <c r="D190" s="145" t="s">
        <v>150</v>
      </c>
      <c r="E190" s="156" t="s">
        <v>1</v>
      </c>
      <c r="F190" s="157" t="s">
        <v>346</v>
      </c>
      <c r="H190" s="158">
        <v>1079.6500000000001</v>
      </c>
      <c r="I190" s="159"/>
      <c r="L190" s="155"/>
      <c r="M190" s="160"/>
      <c r="T190" s="161"/>
      <c r="AT190" s="156" t="s">
        <v>150</v>
      </c>
      <c r="AU190" s="156" t="s">
        <v>87</v>
      </c>
      <c r="AV190" s="13" t="s">
        <v>87</v>
      </c>
      <c r="AW190" s="13" t="s">
        <v>33</v>
      </c>
      <c r="AX190" s="13" t="s">
        <v>77</v>
      </c>
      <c r="AY190" s="156" t="s">
        <v>136</v>
      </c>
    </row>
    <row r="191" spans="2:65" s="14" customFormat="1">
      <c r="B191" s="165"/>
      <c r="D191" s="145" t="s">
        <v>150</v>
      </c>
      <c r="E191" s="166" t="s">
        <v>1</v>
      </c>
      <c r="F191" s="167" t="s">
        <v>278</v>
      </c>
      <c r="H191" s="168">
        <v>2000.21</v>
      </c>
      <c r="I191" s="169"/>
      <c r="L191" s="165"/>
      <c r="M191" s="170"/>
      <c r="T191" s="171"/>
      <c r="AT191" s="166" t="s">
        <v>150</v>
      </c>
      <c r="AU191" s="166" t="s">
        <v>87</v>
      </c>
      <c r="AV191" s="14" t="s">
        <v>135</v>
      </c>
      <c r="AW191" s="14" t="s">
        <v>33</v>
      </c>
      <c r="AX191" s="14" t="s">
        <v>85</v>
      </c>
      <c r="AY191" s="166" t="s">
        <v>136</v>
      </c>
    </row>
    <row r="192" spans="2:65" s="1" customFormat="1" ht="21.75" customHeight="1">
      <c r="B192" s="32"/>
      <c r="C192" s="132" t="s">
        <v>347</v>
      </c>
      <c r="D192" s="132" t="s">
        <v>142</v>
      </c>
      <c r="E192" s="133" t="s">
        <v>348</v>
      </c>
      <c r="F192" s="134" t="s">
        <v>349</v>
      </c>
      <c r="G192" s="135" t="s">
        <v>336</v>
      </c>
      <c r="H192" s="136">
        <v>89.67</v>
      </c>
      <c r="I192" s="137"/>
      <c r="J192" s="138">
        <f>ROUND(I192*H192,2)</f>
        <v>0</v>
      </c>
      <c r="K192" s="134" t="s">
        <v>146</v>
      </c>
      <c r="L192" s="32"/>
      <c r="M192" s="139" t="s">
        <v>1</v>
      </c>
      <c r="N192" s="140" t="s">
        <v>42</v>
      </c>
      <c r="P192" s="141">
        <f>O192*H192</f>
        <v>0</v>
      </c>
      <c r="Q192" s="141">
        <v>0</v>
      </c>
      <c r="R192" s="141">
        <f>Q192*H192</f>
        <v>0</v>
      </c>
      <c r="S192" s="141">
        <v>0</v>
      </c>
      <c r="T192" s="142">
        <f>S192*H192</f>
        <v>0</v>
      </c>
      <c r="AR192" s="143" t="s">
        <v>135</v>
      </c>
      <c r="AT192" s="143" t="s">
        <v>142</v>
      </c>
      <c r="AU192" s="143" t="s">
        <v>87</v>
      </c>
      <c r="AY192" s="17" t="s">
        <v>136</v>
      </c>
      <c r="BE192" s="144">
        <f>IF(N192="základní",J192,0)</f>
        <v>0</v>
      </c>
      <c r="BF192" s="144">
        <f>IF(N192="snížená",J192,0)</f>
        <v>0</v>
      </c>
      <c r="BG192" s="144">
        <f>IF(N192="zákl. přenesená",J192,0)</f>
        <v>0</v>
      </c>
      <c r="BH192" s="144">
        <f>IF(N192="sníž. přenesená",J192,0)</f>
        <v>0</v>
      </c>
      <c r="BI192" s="144">
        <f>IF(N192="nulová",J192,0)</f>
        <v>0</v>
      </c>
      <c r="BJ192" s="17" t="s">
        <v>85</v>
      </c>
      <c r="BK192" s="144">
        <f>ROUND(I192*H192,2)</f>
        <v>0</v>
      </c>
      <c r="BL192" s="17" t="s">
        <v>135</v>
      </c>
      <c r="BM192" s="143" t="s">
        <v>350</v>
      </c>
    </row>
    <row r="193" spans="2:65" s="1" customFormat="1" ht="19.2">
      <c r="B193" s="32"/>
      <c r="D193" s="145" t="s">
        <v>149</v>
      </c>
      <c r="F193" s="146" t="s">
        <v>351</v>
      </c>
      <c r="I193" s="147"/>
      <c r="L193" s="32"/>
      <c r="M193" s="148"/>
      <c r="T193" s="56"/>
      <c r="AT193" s="17" t="s">
        <v>149</v>
      </c>
      <c r="AU193" s="17" t="s">
        <v>87</v>
      </c>
    </row>
    <row r="194" spans="2:65" s="13" customFormat="1">
      <c r="B194" s="155"/>
      <c r="D194" s="145" t="s">
        <v>150</v>
      </c>
      <c r="E194" s="156" t="s">
        <v>1</v>
      </c>
      <c r="F194" s="157" t="s">
        <v>352</v>
      </c>
      <c r="H194" s="158">
        <v>89.67</v>
      </c>
      <c r="I194" s="159"/>
      <c r="L194" s="155"/>
      <c r="M194" s="160"/>
      <c r="T194" s="161"/>
      <c r="AT194" s="156" t="s">
        <v>150</v>
      </c>
      <c r="AU194" s="156" t="s">
        <v>87</v>
      </c>
      <c r="AV194" s="13" t="s">
        <v>87</v>
      </c>
      <c r="AW194" s="13" t="s">
        <v>33</v>
      </c>
      <c r="AX194" s="13" t="s">
        <v>85</v>
      </c>
      <c r="AY194" s="156" t="s">
        <v>136</v>
      </c>
    </row>
    <row r="195" spans="2:65" s="1" customFormat="1" ht="21.75" customHeight="1">
      <c r="B195" s="32"/>
      <c r="C195" s="132" t="s">
        <v>353</v>
      </c>
      <c r="D195" s="132" t="s">
        <v>142</v>
      </c>
      <c r="E195" s="133" t="s">
        <v>354</v>
      </c>
      <c r="F195" s="134" t="s">
        <v>355</v>
      </c>
      <c r="G195" s="135" t="s">
        <v>336</v>
      </c>
      <c r="H195" s="136">
        <v>50.543999999999997</v>
      </c>
      <c r="I195" s="137"/>
      <c r="J195" s="138">
        <f>ROUND(I195*H195,2)</f>
        <v>0</v>
      </c>
      <c r="K195" s="134" t="s">
        <v>146</v>
      </c>
      <c r="L195" s="32"/>
      <c r="M195" s="139" t="s">
        <v>1</v>
      </c>
      <c r="N195" s="140" t="s">
        <v>42</v>
      </c>
      <c r="P195" s="141">
        <f>O195*H195</f>
        <v>0</v>
      </c>
      <c r="Q195" s="141">
        <v>0</v>
      </c>
      <c r="R195" s="141">
        <f>Q195*H195</f>
        <v>0</v>
      </c>
      <c r="S195" s="141">
        <v>0</v>
      </c>
      <c r="T195" s="142">
        <f>S195*H195</f>
        <v>0</v>
      </c>
      <c r="AR195" s="143" t="s">
        <v>135</v>
      </c>
      <c r="AT195" s="143" t="s">
        <v>142</v>
      </c>
      <c r="AU195" s="143" t="s">
        <v>87</v>
      </c>
      <c r="AY195" s="17" t="s">
        <v>136</v>
      </c>
      <c r="BE195" s="144">
        <f>IF(N195="základní",J195,0)</f>
        <v>0</v>
      </c>
      <c r="BF195" s="144">
        <f>IF(N195="snížená",J195,0)</f>
        <v>0</v>
      </c>
      <c r="BG195" s="144">
        <f>IF(N195="zákl. přenesená",J195,0)</f>
        <v>0</v>
      </c>
      <c r="BH195" s="144">
        <f>IF(N195="sníž. přenesená",J195,0)</f>
        <v>0</v>
      </c>
      <c r="BI195" s="144">
        <f>IF(N195="nulová",J195,0)</f>
        <v>0</v>
      </c>
      <c r="BJ195" s="17" t="s">
        <v>85</v>
      </c>
      <c r="BK195" s="144">
        <f>ROUND(I195*H195,2)</f>
        <v>0</v>
      </c>
      <c r="BL195" s="17" t="s">
        <v>135</v>
      </c>
      <c r="BM195" s="143" t="s">
        <v>356</v>
      </c>
    </row>
    <row r="196" spans="2:65" s="1" customFormat="1" ht="19.2">
      <c r="B196" s="32"/>
      <c r="D196" s="145" t="s">
        <v>149</v>
      </c>
      <c r="F196" s="146" t="s">
        <v>357</v>
      </c>
      <c r="I196" s="147"/>
      <c r="L196" s="32"/>
      <c r="M196" s="148"/>
      <c r="T196" s="56"/>
      <c r="AT196" s="17" t="s">
        <v>149</v>
      </c>
      <c r="AU196" s="17" t="s">
        <v>87</v>
      </c>
    </row>
    <row r="197" spans="2:65" s="12" customFormat="1">
      <c r="B197" s="149"/>
      <c r="D197" s="145" t="s">
        <v>150</v>
      </c>
      <c r="E197" s="150" t="s">
        <v>1</v>
      </c>
      <c r="F197" s="151" t="s">
        <v>358</v>
      </c>
      <c r="H197" s="150" t="s">
        <v>1</v>
      </c>
      <c r="I197" s="152"/>
      <c r="L197" s="149"/>
      <c r="M197" s="153"/>
      <c r="T197" s="154"/>
      <c r="AT197" s="150" t="s">
        <v>150</v>
      </c>
      <c r="AU197" s="150" t="s">
        <v>87</v>
      </c>
      <c r="AV197" s="12" t="s">
        <v>85</v>
      </c>
      <c r="AW197" s="12" t="s">
        <v>33</v>
      </c>
      <c r="AX197" s="12" t="s">
        <v>77</v>
      </c>
      <c r="AY197" s="150" t="s">
        <v>136</v>
      </c>
    </row>
    <row r="198" spans="2:65" s="13" customFormat="1">
      <c r="B198" s="155"/>
      <c r="D198" s="145" t="s">
        <v>150</v>
      </c>
      <c r="E198" s="156" t="s">
        <v>1</v>
      </c>
      <c r="F198" s="157" t="s">
        <v>359</v>
      </c>
      <c r="H198" s="158">
        <v>50.543999999999997</v>
      </c>
      <c r="I198" s="159"/>
      <c r="L198" s="155"/>
      <c r="M198" s="160"/>
      <c r="T198" s="161"/>
      <c r="AT198" s="156" t="s">
        <v>150</v>
      </c>
      <c r="AU198" s="156" t="s">
        <v>87</v>
      </c>
      <c r="AV198" s="13" t="s">
        <v>87</v>
      </c>
      <c r="AW198" s="13" t="s">
        <v>33</v>
      </c>
      <c r="AX198" s="13" t="s">
        <v>85</v>
      </c>
      <c r="AY198" s="156" t="s">
        <v>136</v>
      </c>
    </row>
    <row r="199" spans="2:65" s="1" customFormat="1" ht="16.5" customHeight="1">
      <c r="B199" s="32"/>
      <c r="C199" s="132" t="s">
        <v>360</v>
      </c>
      <c r="D199" s="132" t="s">
        <v>142</v>
      </c>
      <c r="E199" s="133" t="s">
        <v>361</v>
      </c>
      <c r="F199" s="134" t="s">
        <v>362</v>
      </c>
      <c r="G199" s="135" t="s">
        <v>336</v>
      </c>
      <c r="H199" s="136">
        <v>14.4</v>
      </c>
      <c r="I199" s="137"/>
      <c r="J199" s="138">
        <f>ROUND(I199*H199,2)</f>
        <v>0</v>
      </c>
      <c r="K199" s="134" t="s">
        <v>146</v>
      </c>
      <c r="L199" s="32"/>
      <c r="M199" s="139" t="s">
        <v>1</v>
      </c>
      <c r="N199" s="140" t="s">
        <v>42</v>
      </c>
      <c r="P199" s="141">
        <f>O199*H199</f>
        <v>0</v>
      </c>
      <c r="Q199" s="141">
        <v>0</v>
      </c>
      <c r="R199" s="141">
        <f>Q199*H199</f>
        <v>0</v>
      </c>
      <c r="S199" s="141">
        <v>0</v>
      </c>
      <c r="T199" s="142">
        <f>S199*H199</f>
        <v>0</v>
      </c>
      <c r="AR199" s="143" t="s">
        <v>135</v>
      </c>
      <c r="AT199" s="143" t="s">
        <v>142</v>
      </c>
      <c r="AU199" s="143" t="s">
        <v>87</v>
      </c>
      <c r="AY199" s="17" t="s">
        <v>136</v>
      </c>
      <c r="BE199" s="144">
        <f>IF(N199="základní",J199,0)</f>
        <v>0</v>
      </c>
      <c r="BF199" s="144">
        <f>IF(N199="snížená",J199,0)</f>
        <v>0</v>
      </c>
      <c r="BG199" s="144">
        <f>IF(N199="zákl. přenesená",J199,0)</f>
        <v>0</v>
      </c>
      <c r="BH199" s="144">
        <f>IF(N199="sníž. přenesená",J199,0)</f>
        <v>0</v>
      </c>
      <c r="BI199" s="144">
        <f>IF(N199="nulová",J199,0)</f>
        <v>0</v>
      </c>
      <c r="BJ199" s="17" t="s">
        <v>85</v>
      </c>
      <c r="BK199" s="144">
        <f>ROUND(I199*H199,2)</f>
        <v>0</v>
      </c>
      <c r="BL199" s="17" t="s">
        <v>135</v>
      </c>
      <c r="BM199" s="143" t="s">
        <v>363</v>
      </c>
    </row>
    <row r="200" spans="2:65" s="1" customFormat="1">
      <c r="B200" s="32"/>
      <c r="D200" s="145" t="s">
        <v>149</v>
      </c>
      <c r="F200" s="146" t="s">
        <v>364</v>
      </c>
      <c r="I200" s="147"/>
      <c r="L200" s="32"/>
      <c r="M200" s="148"/>
      <c r="T200" s="56"/>
      <c r="AT200" s="17" t="s">
        <v>149</v>
      </c>
      <c r="AU200" s="17" t="s">
        <v>87</v>
      </c>
    </row>
    <row r="201" spans="2:65" s="13" customFormat="1">
      <c r="B201" s="155"/>
      <c r="D201" s="145" t="s">
        <v>150</v>
      </c>
      <c r="E201" s="156" t="s">
        <v>1</v>
      </c>
      <c r="F201" s="157" t="s">
        <v>365</v>
      </c>
      <c r="H201" s="158">
        <v>14.4</v>
      </c>
      <c r="I201" s="159"/>
      <c r="L201" s="155"/>
      <c r="M201" s="160"/>
      <c r="T201" s="161"/>
      <c r="AT201" s="156" t="s">
        <v>150</v>
      </c>
      <c r="AU201" s="156" t="s">
        <v>87</v>
      </c>
      <c r="AV201" s="13" t="s">
        <v>87</v>
      </c>
      <c r="AW201" s="13" t="s">
        <v>33</v>
      </c>
      <c r="AX201" s="13" t="s">
        <v>85</v>
      </c>
      <c r="AY201" s="156" t="s">
        <v>136</v>
      </c>
    </row>
    <row r="202" spans="2:65" s="1" customFormat="1" ht="16.5" customHeight="1">
      <c r="B202" s="32"/>
      <c r="C202" s="132" t="s">
        <v>7</v>
      </c>
      <c r="D202" s="132" t="s">
        <v>142</v>
      </c>
      <c r="E202" s="133" t="s">
        <v>366</v>
      </c>
      <c r="F202" s="134" t="s">
        <v>367</v>
      </c>
      <c r="G202" s="135" t="s">
        <v>266</v>
      </c>
      <c r="H202" s="136">
        <v>160.32</v>
      </c>
      <c r="I202" s="137"/>
      <c r="J202" s="138">
        <f>ROUND(I202*H202,2)</f>
        <v>0</v>
      </c>
      <c r="K202" s="134" t="s">
        <v>146</v>
      </c>
      <c r="L202" s="32"/>
      <c r="M202" s="139" t="s">
        <v>1</v>
      </c>
      <c r="N202" s="140" t="s">
        <v>42</v>
      </c>
      <c r="P202" s="141">
        <f>O202*H202</f>
        <v>0</v>
      </c>
      <c r="Q202" s="141">
        <v>8.4000000000000003E-4</v>
      </c>
      <c r="R202" s="141">
        <f>Q202*H202</f>
        <v>0.13466880000000001</v>
      </c>
      <c r="S202" s="141">
        <v>0</v>
      </c>
      <c r="T202" s="142">
        <f>S202*H202</f>
        <v>0</v>
      </c>
      <c r="AR202" s="143" t="s">
        <v>135</v>
      </c>
      <c r="AT202" s="143" t="s">
        <v>142</v>
      </c>
      <c r="AU202" s="143" t="s">
        <v>87</v>
      </c>
      <c r="AY202" s="17" t="s">
        <v>136</v>
      </c>
      <c r="BE202" s="144">
        <f>IF(N202="základní",J202,0)</f>
        <v>0</v>
      </c>
      <c r="BF202" s="144">
        <f>IF(N202="snížená",J202,0)</f>
        <v>0</v>
      </c>
      <c r="BG202" s="144">
        <f>IF(N202="zákl. přenesená",J202,0)</f>
        <v>0</v>
      </c>
      <c r="BH202" s="144">
        <f>IF(N202="sníž. přenesená",J202,0)</f>
        <v>0</v>
      </c>
      <c r="BI202" s="144">
        <f>IF(N202="nulová",J202,0)</f>
        <v>0</v>
      </c>
      <c r="BJ202" s="17" t="s">
        <v>85</v>
      </c>
      <c r="BK202" s="144">
        <f>ROUND(I202*H202,2)</f>
        <v>0</v>
      </c>
      <c r="BL202" s="17" t="s">
        <v>135</v>
      </c>
      <c r="BM202" s="143" t="s">
        <v>368</v>
      </c>
    </row>
    <row r="203" spans="2:65" s="1" customFormat="1">
      <c r="B203" s="32"/>
      <c r="D203" s="145" t="s">
        <v>149</v>
      </c>
      <c r="F203" s="146" t="s">
        <v>369</v>
      </c>
      <c r="I203" s="147"/>
      <c r="L203" s="32"/>
      <c r="M203" s="148"/>
      <c r="T203" s="56"/>
      <c r="AT203" s="17" t="s">
        <v>149</v>
      </c>
      <c r="AU203" s="17" t="s">
        <v>87</v>
      </c>
    </row>
    <row r="204" spans="2:65" s="13" customFormat="1">
      <c r="B204" s="155"/>
      <c r="D204" s="145" t="s">
        <v>150</v>
      </c>
      <c r="E204" s="156" t="s">
        <v>1</v>
      </c>
      <c r="F204" s="157" t="s">
        <v>370</v>
      </c>
      <c r="H204" s="158">
        <v>48</v>
      </c>
      <c r="I204" s="159"/>
      <c r="L204" s="155"/>
      <c r="M204" s="160"/>
      <c r="T204" s="161"/>
      <c r="AT204" s="156" t="s">
        <v>150</v>
      </c>
      <c r="AU204" s="156" t="s">
        <v>87</v>
      </c>
      <c r="AV204" s="13" t="s">
        <v>87</v>
      </c>
      <c r="AW204" s="13" t="s">
        <v>33</v>
      </c>
      <c r="AX204" s="13" t="s">
        <v>77</v>
      </c>
      <c r="AY204" s="156" t="s">
        <v>136</v>
      </c>
    </row>
    <row r="205" spans="2:65" s="13" customFormat="1">
      <c r="B205" s="155"/>
      <c r="D205" s="145" t="s">
        <v>150</v>
      </c>
      <c r="E205" s="156" t="s">
        <v>1</v>
      </c>
      <c r="F205" s="157" t="s">
        <v>371</v>
      </c>
      <c r="H205" s="158">
        <v>112.32</v>
      </c>
      <c r="I205" s="159"/>
      <c r="L205" s="155"/>
      <c r="M205" s="160"/>
      <c r="T205" s="161"/>
      <c r="AT205" s="156" t="s">
        <v>150</v>
      </c>
      <c r="AU205" s="156" t="s">
        <v>87</v>
      </c>
      <c r="AV205" s="13" t="s">
        <v>87</v>
      </c>
      <c r="AW205" s="13" t="s">
        <v>33</v>
      </c>
      <c r="AX205" s="13" t="s">
        <v>77</v>
      </c>
      <c r="AY205" s="156" t="s">
        <v>136</v>
      </c>
    </row>
    <row r="206" spans="2:65" s="14" customFormat="1">
      <c r="B206" s="165"/>
      <c r="D206" s="145" t="s">
        <v>150</v>
      </c>
      <c r="E206" s="166" t="s">
        <v>1</v>
      </c>
      <c r="F206" s="167" t="s">
        <v>278</v>
      </c>
      <c r="H206" s="168">
        <v>160.32</v>
      </c>
      <c r="I206" s="169"/>
      <c r="L206" s="165"/>
      <c r="M206" s="170"/>
      <c r="T206" s="171"/>
      <c r="AT206" s="166" t="s">
        <v>150</v>
      </c>
      <c r="AU206" s="166" t="s">
        <v>87</v>
      </c>
      <c r="AV206" s="14" t="s">
        <v>135</v>
      </c>
      <c r="AW206" s="14" t="s">
        <v>33</v>
      </c>
      <c r="AX206" s="14" t="s">
        <v>85</v>
      </c>
      <c r="AY206" s="166" t="s">
        <v>136</v>
      </c>
    </row>
    <row r="207" spans="2:65" s="1" customFormat="1" ht="16.5" customHeight="1">
      <c r="B207" s="32"/>
      <c r="C207" s="132" t="s">
        <v>372</v>
      </c>
      <c r="D207" s="132" t="s">
        <v>142</v>
      </c>
      <c r="E207" s="133" t="s">
        <v>373</v>
      </c>
      <c r="F207" s="134" t="s">
        <v>374</v>
      </c>
      <c r="G207" s="135" t="s">
        <v>266</v>
      </c>
      <c r="H207" s="136">
        <v>160.32</v>
      </c>
      <c r="I207" s="137"/>
      <c r="J207" s="138">
        <f>ROUND(I207*H207,2)</f>
        <v>0</v>
      </c>
      <c r="K207" s="134" t="s">
        <v>146</v>
      </c>
      <c r="L207" s="32"/>
      <c r="M207" s="139" t="s">
        <v>1</v>
      </c>
      <c r="N207" s="140" t="s">
        <v>42</v>
      </c>
      <c r="P207" s="141">
        <f>O207*H207</f>
        <v>0</v>
      </c>
      <c r="Q207" s="141">
        <v>0</v>
      </c>
      <c r="R207" s="141">
        <f>Q207*H207</f>
        <v>0</v>
      </c>
      <c r="S207" s="141">
        <v>0</v>
      </c>
      <c r="T207" s="142">
        <f>S207*H207</f>
        <v>0</v>
      </c>
      <c r="AR207" s="143" t="s">
        <v>135</v>
      </c>
      <c r="AT207" s="143" t="s">
        <v>142</v>
      </c>
      <c r="AU207" s="143" t="s">
        <v>87</v>
      </c>
      <c r="AY207" s="17" t="s">
        <v>136</v>
      </c>
      <c r="BE207" s="144">
        <f>IF(N207="základní",J207,0)</f>
        <v>0</v>
      </c>
      <c r="BF207" s="144">
        <f>IF(N207="snížená",J207,0)</f>
        <v>0</v>
      </c>
      <c r="BG207" s="144">
        <f>IF(N207="zákl. přenesená",J207,0)</f>
        <v>0</v>
      </c>
      <c r="BH207" s="144">
        <f>IF(N207="sníž. přenesená",J207,0)</f>
        <v>0</v>
      </c>
      <c r="BI207" s="144">
        <f>IF(N207="nulová",J207,0)</f>
        <v>0</v>
      </c>
      <c r="BJ207" s="17" t="s">
        <v>85</v>
      </c>
      <c r="BK207" s="144">
        <f>ROUND(I207*H207,2)</f>
        <v>0</v>
      </c>
      <c r="BL207" s="17" t="s">
        <v>135</v>
      </c>
      <c r="BM207" s="143" t="s">
        <v>375</v>
      </c>
    </row>
    <row r="208" spans="2:65" s="1" customFormat="1" ht="19.2">
      <c r="B208" s="32"/>
      <c r="D208" s="145" t="s">
        <v>149</v>
      </c>
      <c r="F208" s="146" t="s">
        <v>376</v>
      </c>
      <c r="I208" s="147"/>
      <c r="L208" s="32"/>
      <c r="M208" s="148"/>
      <c r="T208" s="56"/>
      <c r="AT208" s="17" t="s">
        <v>149</v>
      </c>
      <c r="AU208" s="17" t="s">
        <v>87</v>
      </c>
    </row>
    <row r="209" spans="2:65" s="13" customFormat="1">
      <c r="B209" s="155"/>
      <c r="D209" s="145" t="s">
        <v>150</v>
      </c>
      <c r="E209" s="156" t="s">
        <v>1</v>
      </c>
      <c r="F209" s="157" t="s">
        <v>377</v>
      </c>
      <c r="H209" s="158">
        <v>160.32</v>
      </c>
      <c r="I209" s="159"/>
      <c r="L209" s="155"/>
      <c r="M209" s="160"/>
      <c r="T209" s="161"/>
      <c r="AT209" s="156" t="s">
        <v>150</v>
      </c>
      <c r="AU209" s="156" t="s">
        <v>87</v>
      </c>
      <c r="AV209" s="13" t="s">
        <v>87</v>
      </c>
      <c r="AW209" s="13" t="s">
        <v>33</v>
      </c>
      <c r="AX209" s="13" t="s">
        <v>85</v>
      </c>
      <c r="AY209" s="156" t="s">
        <v>136</v>
      </c>
    </row>
    <row r="210" spans="2:65" s="1" customFormat="1" ht="21.75" customHeight="1">
      <c r="B210" s="32"/>
      <c r="C210" s="132" t="s">
        <v>378</v>
      </c>
      <c r="D210" s="132" t="s">
        <v>142</v>
      </c>
      <c r="E210" s="133" t="s">
        <v>379</v>
      </c>
      <c r="F210" s="134" t="s">
        <v>380</v>
      </c>
      <c r="G210" s="135" t="s">
        <v>336</v>
      </c>
      <c r="H210" s="136">
        <v>89.445999999999998</v>
      </c>
      <c r="I210" s="137"/>
      <c r="J210" s="138">
        <f>ROUND(I210*H210,2)</f>
        <v>0</v>
      </c>
      <c r="K210" s="134" t="s">
        <v>146</v>
      </c>
      <c r="L210" s="32"/>
      <c r="M210" s="139" t="s">
        <v>1</v>
      </c>
      <c r="N210" s="140" t="s">
        <v>42</v>
      </c>
      <c r="P210" s="141">
        <f>O210*H210</f>
        <v>0</v>
      </c>
      <c r="Q210" s="141">
        <v>0</v>
      </c>
      <c r="R210" s="141">
        <f>Q210*H210</f>
        <v>0</v>
      </c>
      <c r="S210" s="141">
        <v>0</v>
      </c>
      <c r="T210" s="142">
        <f>S210*H210</f>
        <v>0</v>
      </c>
      <c r="AR210" s="143" t="s">
        <v>135</v>
      </c>
      <c r="AT210" s="143" t="s">
        <v>142</v>
      </c>
      <c r="AU210" s="143" t="s">
        <v>87</v>
      </c>
      <c r="AY210" s="17" t="s">
        <v>136</v>
      </c>
      <c r="BE210" s="144">
        <f>IF(N210="základní",J210,0)</f>
        <v>0</v>
      </c>
      <c r="BF210" s="144">
        <f>IF(N210="snížená",J210,0)</f>
        <v>0</v>
      </c>
      <c r="BG210" s="144">
        <f>IF(N210="zákl. přenesená",J210,0)</f>
        <v>0</v>
      </c>
      <c r="BH210" s="144">
        <f>IF(N210="sníž. přenesená",J210,0)</f>
        <v>0</v>
      </c>
      <c r="BI210" s="144">
        <f>IF(N210="nulová",J210,0)</f>
        <v>0</v>
      </c>
      <c r="BJ210" s="17" t="s">
        <v>85</v>
      </c>
      <c r="BK210" s="144">
        <f>ROUND(I210*H210,2)</f>
        <v>0</v>
      </c>
      <c r="BL210" s="17" t="s">
        <v>135</v>
      </c>
      <c r="BM210" s="143" t="s">
        <v>381</v>
      </c>
    </row>
    <row r="211" spans="2:65" s="1" customFormat="1" ht="19.2">
      <c r="B211" s="32"/>
      <c r="D211" s="145" t="s">
        <v>149</v>
      </c>
      <c r="F211" s="146" t="s">
        <v>382</v>
      </c>
      <c r="I211" s="147"/>
      <c r="L211" s="32"/>
      <c r="M211" s="148"/>
      <c r="T211" s="56"/>
      <c r="AT211" s="17" t="s">
        <v>149</v>
      </c>
      <c r="AU211" s="17" t="s">
        <v>87</v>
      </c>
    </row>
    <row r="212" spans="2:65" s="12" customFormat="1">
      <c r="B212" s="149"/>
      <c r="D212" s="145" t="s">
        <v>150</v>
      </c>
      <c r="E212" s="150" t="s">
        <v>1</v>
      </c>
      <c r="F212" s="151" t="s">
        <v>383</v>
      </c>
      <c r="H212" s="150" t="s">
        <v>1</v>
      </c>
      <c r="I212" s="152"/>
      <c r="L212" s="149"/>
      <c r="M212" s="153"/>
      <c r="T212" s="154"/>
      <c r="AT212" s="150" t="s">
        <v>150</v>
      </c>
      <c r="AU212" s="150" t="s">
        <v>87</v>
      </c>
      <c r="AV212" s="12" t="s">
        <v>85</v>
      </c>
      <c r="AW212" s="12" t="s">
        <v>33</v>
      </c>
      <c r="AX212" s="12" t="s">
        <v>77</v>
      </c>
      <c r="AY212" s="150" t="s">
        <v>136</v>
      </c>
    </row>
    <row r="213" spans="2:65" s="13" customFormat="1">
      <c r="B213" s="155"/>
      <c r="D213" s="145" t="s">
        <v>150</v>
      </c>
      <c r="E213" s="156" t="s">
        <v>1</v>
      </c>
      <c r="F213" s="157" t="s">
        <v>384</v>
      </c>
      <c r="H213" s="158">
        <v>89.445999999999998</v>
      </c>
      <c r="I213" s="159"/>
      <c r="L213" s="155"/>
      <c r="M213" s="160"/>
      <c r="T213" s="161"/>
      <c r="AT213" s="156" t="s">
        <v>150</v>
      </c>
      <c r="AU213" s="156" t="s">
        <v>87</v>
      </c>
      <c r="AV213" s="13" t="s">
        <v>87</v>
      </c>
      <c r="AW213" s="13" t="s">
        <v>33</v>
      </c>
      <c r="AX213" s="13" t="s">
        <v>85</v>
      </c>
      <c r="AY213" s="156" t="s">
        <v>136</v>
      </c>
    </row>
    <row r="214" spans="2:65" s="1" customFormat="1" ht="21.75" customHeight="1">
      <c r="B214" s="32"/>
      <c r="C214" s="132" t="s">
        <v>385</v>
      </c>
      <c r="D214" s="132" t="s">
        <v>142</v>
      </c>
      <c r="E214" s="133" t="s">
        <v>386</v>
      </c>
      <c r="F214" s="134" t="s">
        <v>387</v>
      </c>
      <c r="G214" s="135" t="s">
        <v>336</v>
      </c>
      <c r="H214" s="136">
        <v>2087.627</v>
      </c>
      <c r="I214" s="137"/>
      <c r="J214" s="138">
        <f>ROUND(I214*H214,2)</f>
        <v>0</v>
      </c>
      <c r="K214" s="134" t="s">
        <v>146</v>
      </c>
      <c r="L214" s="32"/>
      <c r="M214" s="139" t="s">
        <v>1</v>
      </c>
      <c r="N214" s="140" t="s">
        <v>42</v>
      </c>
      <c r="P214" s="141">
        <f>O214*H214</f>
        <v>0</v>
      </c>
      <c r="Q214" s="141">
        <v>0</v>
      </c>
      <c r="R214" s="141">
        <f>Q214*H214</f>
        <v>0</v>
      </c>
      <c r="S214" s="141">
        <v>0</v>
      </c>
      <c r="T214" s="142">
        <f>S214*H214</f>
        <v>0</v>
      </c>
      <c r="AR214" s="143" t="s">
        <v>135</v>
      </c>
      <c r="AT214" s="143" t="s">
        <v>142</v>
      </c>
      <c r="AU214" s="143" t="s">
        <v>87</v>
      </c>
      <c r="AY214" s="17" t="s">
        <v>136</v>
      </c>
      <c r="BE214" s="144">
        <f>IF(N214="základní",J214,0)</f>
        <v>0</v>
      </c>
      <c r="BF214" s="144">
        <f>IF(N214="snížená",J214,0)</f>
        <v>0</v>
      </c>
      <c r="BG214" s="144">
        <f>IF(N214="zákl. přenesená",J214,0)</f>
        <v>0</v>
      </c>
      <c r="BH214" s="144">
        <f>IF(N214="sníž. přenesená",J214,0)</f>
        <v>0</v>
      </c>
      <c r="BI214" s="144">
        <f>IF(N214="nulová",J214,0)</f>
        <v>0</v>
      </c>
      <c r="BJ214" s="17" t="s">
        <v>85</v>
      </c>
      <c r="BK214" s="144">
        <f>ROUND(I214*H214,2)</f>
        <v>0</v>
      </c>
      <c r="BL214" s="17" t="s">
        <v>135</v>
      </c>
      <c r="BM214" s="143" t="s">
        <v>388</v>
      </c>
    </row>
    <row r="215" spans="2:65" s="1" customFormat="1" ht="19.2">
      <c r="B215" s="32"/>
      <c r="D215" s="145" t="s">
        <v>149</v>
      </c>
      <c r="F215" s="146" t="s">
        <v>389</v>
      </c>
      <c r="I215" s="147"/>
      <c r="L215" s="32"/>
      <c r="M215" s="148"/>
      <c r="T215" s="56"/>
      <c r="AT215" s="17" t="s">
        <v>149</v>
      </c>
      <c r="AU215" s="17" t="s">
        <v>87</v>
      </c>
    </row>
    <row r="216" spans="2:65" s="12" customFormat="1">
      <c r="B216" s="149"/>
      <c r="D216" s="145" t="s">
        <v>150</v>
      </c>
      <c r="E216" s="150" t="s">
        <v>1</v>
      </c>
      <c r="F216" s="151" t="s">
        <v>390</v>
      </c>
      <c r="H216" s="150" t="s">
        <v>1</v>
      </c>
      <c r="I216" s="152"/>
      <c r="L216" s="149"/>
      <c r="M216" s="153"/>
      <c r="T216" s="154"/>
      <c r="AT216" s="150" t="s">
        <v>150</v>
      </c>
      <c r="AU216" s="150" t="s">
        <v>87</v>
      </c>
      <c r="AV216" s="12" t="s">
        <v>85</v>
      </c>
      <c r="AW216" s="12" t="s">
        <v>33</v>
      </c>
      <c r="AX216" s="12" t="s">
        <v>77</v>
      </c>
      <c r="AY216" s="150" t="s">
        <v>136</v>
      </c>
    </row>
    <row r="217" spans="2:65" s="12" customFormat="1">
      <c r="B217" s="149"/>
      <c r="D217" s="145" t="s">
        <v>150</v>
      </c>
      <c r="E217" s="150" t="s">
        <v>1</v>
      </c>
      <c r="F217" s="151" t="s">
        <v>391</v>
      </c>
      <c r="H217" s="150" t="s">
        <v>1</v>
      </c>
      <c r="I217" s="152"/>
      <c r="L217" s="149"/>
      <c r="M217" s="153"/>
      <c r="T217" s="154"/>
      <c r="AT217" s="150" t="s">
        <v>150</v>
      </c>
      <c r="AU217" s="150" t="s">
        <v>87</v>
      </c>
      <c r="AV217" s="12" t="s">
        <v>85</v>
      </c>
      <c r="AW217" s="12" t="s">
        <v>33</v>
      </c>
      <c r="AX217" s="12" t="s">
        <v>77</v>
      </c>
      <c r="AY217" s="150" t="s">
        <v>136</v>
      </c>
    </row>
    <row r="218" spans="2:65" s="13" customFormat="1">
      <c r="B218" s="155"/>
      <c r="D218" s="145" t="s">
        <v>150</v>
      </c>
      <c r="E218" s="156" t="s">
        <v>1</v>
      </c>
      <c r="F218" s="157" t="s">
        <v>392</v>
      </c>
      <c r="H218" s="158">
        <v>2000.21</v>
      </c>
      <c r="I218" s="159"/>
      <c r="L218" s="155"/>
      <c r="M218" s="160"/>
      <c r="T218" s="161"/>
      <c r="AT218" s="156" t="s">
        <v>150</v>
      </c>
      <c r="AU218" s="156" t="s">
        <v>87</v>
      </c>
      <c r="AV218" s="13" t="s">
        <v>87</v>
      </c>
      <c r="AW218" s="13" t="s">
        <v>33</v>
      </c>
      <c r="AX218" s="13" t="s">
        <v>77</v>
      </c>
      <c r="AY218" s="156" t="s">
        <v>136</v>
      </c>
    </row>
    <row r="219" spans="2:65" s="13" customFormat="1">
      <c r="B219" s="155"/>
      <c r="D219" s="145" t="s">
        <v>150</v>
      </c>
      <c r="E219" s="156" t="s">
        <v>1</v>
      </c>
      <c r="F219" s="157" t="s">
        <v>393</v>
      </c>
      <c r="H219" s="158">
        <v>140.21</v>
      </c>
      <c r="I219" s="159"/>
      <c r="L219" s="155"/>
      <c r="M219" s="160"/>
      <c r="T219" s="161"/>
      <c r="AT219" s="156" t="s">
        <v>150</v>
      </c>
      <c r="AU219" s="156" t="s">
        <v>87</v>
      </c>
      <c r="AV219" s="13" t="s">
        <v>87</v>
      </c>
      <c r="AW219" s="13" t="s">
        <v>33</v>
      </c>
      <c r="AX219" s="13" t="s">
        <v>77</v>
      </c>
      <c r="AY219" s="156" t="s">
        <v>136</v>
      </c>
    </row>
    <row r="220" spans="2:65" s="13" customFormat="1">
      <c r="B220" s="155"/>
      <c r="D220" s="145" t="s">
        <v>150</v>
      </c>
      <c r="E220" s="156" t="s">
        <v>1</v>
      </c>
      <c r="F220" s="157" t="s">
        <v>394</v>
      </c>
      <c r="H220" s="158">
        <v>14.4</v>
      </c>
      <c r="I220" s="159"/>
      <c r="L220" s="155"/>
      <c r="M220" s="160"/>
      <c r="T220" s="161"/>
      <c r="AT220" s="156" t="s">
        <v>150</v>
      </c>
      <c r="AU220" s="156" t="s">
        <v>87</v>
      </c>
      <c r="AV220" s="13" t="s">
        <v>87</v>
      </c>
      <c r="AW220" s="13" t="s">
        <v>33</v>
      </c>
      <c r="AX220" s="13" t="s">
        <v>77</v>
      </c>
      <c r="AY220" s="156" t="s">
        <v>136</v>
      </c>
    </row>
    <row r="221" spans="2:65" s="13" customFormat="1">
      <c r="B221" s="155"/>
      <c r="D221" s="145" t="s">
        <v>150</v>
      </c>
      <c r="E221" s="156" t="s">
        <v>1</v>
      </c>
      <c r="F221" s="157" t="s">
        <v>395</v>
      </c>
      <c r="H221" s="158">
        <v>-43.503</v>
      </c>
      <c r="I221" s="159"/>
      <c r="L221" s="155"/>
      <c r="M221" s="160"/>
      <c r="T221" s="161"/>
      <c r="AT221" s="156" t="s">
        <v>150</v>
      </c>
      <c r="AU221" s="156" t="s">
        <v>87</v>
      </c>
      <c r="AV221" s="13" t="s">
        <v>87</v>
      </c>
      <c r="AW221" s="13" t="s">
        <v>33</v>
      </c>
      <c r="AX221" s="13" t="s">
        <v>77</v>
      </c>
      <c r="AY221" s="156" t="s">
        <v>136</v>
      </c>
    </row>
    <row r="222" spans="2:65" s="13" customFormat="1">
      <c r="B222" s="155"/>
      <c r="D222" s="145" t="s">
        <v>150</v>
      </c>
      <c r="E222" s="156" t="s">
        <v>1</v>
      </c>
      <c r="F222" s="157" t="s">
        <v>396</v>
      </c>
      <c r="H222" s="158">
        <v>-23.69</v>
      </c>
      <c r="I222" s="159"/>
      <c r="L222" s="155"/>
      <c r="M222" s="160"/>
      <c r="T222" s="161"/>
      <c r="AT222" s="156" t="s">
        <v>150</v>
      </c>
      <c r="AU222" s="156" t="s">
        <v>87</v>
      </c>
      <c r="AV222" s="13" t="s">
        <v>87</v>
      </c>
      <c r="AW222" s="13" t="s">
        <v>33</v>
      </c>
      <c r="AX222" s="13" t="s">
        <v>77</v>
      </c>
      <c r="AY222" s="156" t="s">
        <v>136</v>
      </c>
    </row>
    <row r="223" spans="2:65" s="14" customFormat="1">
      <c r="B223" s="165"/>
      <c r="D223" s="145" t="s">
        <v>150</v>
      </c>
      <c r="E223" s="166" t="s">
        <v>1</v>
      </c>
      <c r="F223" s="167" t="s">
        <v>278</v>
      </c>
      <c r="H223" s="168">
        <v>2087.627</v>
      </c>
      <c r="I223" s="169"/>
      <c r="L223" s="165"/>
      <c r="M223" s="170"/>
      <c r="T223" s="171"/>
      <c r="AT223" s="166" t="s">
        <v>150</v>
      </c>
      <c r="AU223" s="166" t="s">
        <v>87</v>
      </c>
      <c r="AV223" s="14" t="s">
        <v>135</v>
      </c>
      <c r="AW223" s="14" t="s">
        <v>33</v>
      </c>
      <c r="AX223" s="14" t="s">
        <v>85</v>
      </c>
      <c r="AY223" s="166" t="s">
        <v>136</v>
      </c>
    </row>
    <row r="224" spans="2:65" s="1" customFormat="1" ht="24.15" customHeight="1">
      <c r="B224" s="32"/>
      <c r="C224" s="132" t="s">
        <v>397</v>
      </c>
      <c r="D224" s="132" t="s">
        <v>142</v>
      </c>
      <c r="E224" s="133" t="s">
        <v>398</v>
      </c>
      <c r="F224" s="134" t="s">
        <v>399</v>
      </c>
      <c r="G224" s="135" t="s">
        <v>336</v>
      </c>
      <c r="H224" s="136">
        <v>14613.388999999999</v>
      </c>
      <c r="I224" s="137"/>
      <c r="J224" s="138">
        <f>ROUND(I224*H224,2)</f>
        <v>0</v>
      </c>
      <c r="K224" s="134" t="s">
        <v>146</v>
      </c>
      <c r="L224" s="32"/>
      <c r="M224" s="139" t="s">
        <v>1</v>
      </c>
      <c r="N224" s="140" t="s">
        <v>42</v>
      </c>
      <c r="P224" s="141">
        <f>O224*H224</f>
        <v>0</v>
      </c>
      <c r="Q224" s="141">
        <v>0</v>
      </c>
      <c r="R224" s="141">
        <f>Q224*H224</f>
        <v>0</v>
      </c>
      <c r="S224" s="141">
        <v>0</v>
      </c>
      <c r="T224" s="142">
        <f>S224*H224</f>
        <v>0</v>
      </c>
      <c r="AR224" s="143" t="s">
        <v>135</v>
      </c>
      <c r="AT224" s="143" t="s">
        <v>142</v>
      </c>
      <c r="AU224" s="143" t="s">
        <v>87</v>
      </c>
      <c r="AY224" s="17" t="s">
        <v>136</v>
      </c>
      <c r="BE224" s="144">
        <f>IF(N224="základní",J224,0)</f>
        <v>0</v>
      </c>
      <c r="BF224" s="144">
        <f>IF(N224="snížená",J224,0)</f>
        <v>0</v>
      </c>
      <c r="BG224" s="144">
        <f>IF(N224="zákl. přenesená",J224,0)</f>
        <v>0</v>
      </c>
      <c r="BH224" s="144">
        <f>IF(N224="sníž. přenesená",J224,0)</f>
        <v>0</v>
      </c>
      <c r="BI224" s="144">
        <f>IF(N224="nulová",J224,0)</f>
        <v>0</v>
      </c>
      <c r="BJ224" s="17" t="s">
        <v>85</v>
      </c>
      <c r="BK224" s="144">
        <f>ROUND(I224*H224,2)</f>
        <v>0</v>
      </c>
      <c r="BL224" s="17" t="s">
        <v>135</v>
      </c>
      <c r="BM224" s="143" t="s">
        <v>400</v>
      </c>
    </row>
    <row r="225" spans="2:65" s="1" customFormat="1" ht="28.8">
      <c r="B225" s="32"/>
      <c r="D225" s="145" t="s">
        <v>149</v>
      </c>
      <c r="F225" s="146" t="s">
        <v>401</v>
      </c>
      <c r="I225" s="147"/>
      <c r="L225" s="32"/>
      <c r="M225" s="148"/>
      <c r="T225" s="56"/>
      <c r="AT225" s="17" t="s">
        <v>149</v>
      </c>
      <c r="AU225" s="17" t="s">
        <v>87</v>
      </c>
    </row>
    <row r="226" spans="2:65" s="12" customFormat="1">
      <c r="B226" s="149"/>
      <c r="D226" s="145" t="s">
        <v>150</v>
      </c>
      <c r="E226" s="150" t="s">
        <v>1</v>
      </c>
      <c r="F226" s="151" t="s">
        <v>391</v>
      </c>
      <c r="H226" s="150" t="s">
        <v>1</v>
      </c>
      <c r="I226" s="152"/>
      <c r="L226" s="149"/>
      <c r="M226" s="153"/>
      <c r="T226" s="154"/>
      <c r="AT226" s="150" t="s">
        <v>150</v>
      </c>
      <c r="AU226" s="150" t="s">
        <v>87</v>
      </c>
      <c r="AV226" s="12" t="s">
        <v>85</v>
      </c>
      <c r="AW226" s="12" t="s">
        <v>33</v>
      </c>
      <c r="AX226" s="12" t="s">
        <v>77</v>
      </c>
      <c r="AY226" s="150" t="s">
        <v>136</v>
      </c>
    </row>
    <row r="227" spans="2:65" s="13" customFormat="1">
      <c r="B227" s="155"/>
      <c r="D227" s="145" t="s">
        <v>150</v>
      </c>
      <c r="E227" s="156" t="s">
        <v>1</v>
      </c>
      <c r="F227" s="157" t="s">
        <v>402</v>
      </c>
      <c r="H227" s="158">
        <v>14613.388999999999</v>
      </c>
      <c r="I227" s="159"/>
      <c r="L227" s="155"/>
      <c r="M227" s="160"/>
      <c r="T227" s="161"/>
      <c r="AT227" s="156" t="s">
        <v>150</v>
      </c>
      <c r="AU227" s="156" t="s">
        <v>87</v>
      </c>
      <c r="AV227" s="13" t="s">
        <v>87</v>
      </c>
      <c r="AW227" s="13" t="s">
        <v>33</v>
      </c>
      <c r="AX227" s="13" t="s">
        <v>85</v>
      </c>
      <c r="AY227" s="156" t="s">
        <v>136</v>
      </c>
    </row>
    <row r="228" spans="2:65" s="1" customFormat="1" ht="16.5" customHeight="1">
      <c r="B228" s="32"/>
      <c r="C228" s="132" t="s">
        <v>403</v>
      </c>
      <c r="D228" s="132" t="s">
        <v>142</v>
      </c>
      <c r="E228" s="133" t="s">
        <v>404</v>
      </c>
      <c r="F228" s="134" t="s">
        <v>405</v>
      </c>
      <c r="G228" s="135" t="s">
        <v>406</v>
      </c>
      <c r="H228" s="136">
        <v>3757.7289999999998</v>
      </c>
      <c r="I228" s="137"/>
      <c r="J228" s="138">
        <f>ROUND(I228*H228,2)</f>
        <v>0</v>
      </c>
      <c r="K228" s="134" t="s">
        <v>146</v>
      </c>
      <c r="L228" s="32"/>
      <c r="M228" s="139" t="s">
        <v>1</v>
      </c>
      <c r="N228" s="140" t="s">
        <v>42</v>
      </c>
      <c r="P228" s="141">
        <f>O228*H228</f>
        <v>0</v>
      </c>
      <c r="Q228" s="141">
        <v>0</v>
      </c>
      <c r="R228" s="141">
        <f>Q228*H228</f>
        <v>0</v>
      </c>
      <c r="S228" s="141">
        <v>0</v>
      </c>
      <c r="T228" s="142">
        <f>S228*H228</f>
        <v>0</v>
      </c>
      <c r="AR228" s="143" t="s">
        <v>135</v>
      </c>
      <c r="AT228" s="143" t="s">
        <v>142</v>
      </c>
      <c r="AU228" s="143" t="s">
        <v>87</v>
      </c>
      <c r="AY228" s="17" t="s">
        <v>136</v>
      </c>
      <c r="BE228" s="144">
        <f>IF(N228="základní",J228,0)</f>
        <v>0</v>
      </c>
      <c r="BF228" s="144">
        <f>IF(N228="snížená",J228,0)</f>
        <v>0</v>
      </c>
      <c r="BG228" s="144">
        <f>IF(N228="zákl. přenesená",J228,0)</f>
        <v>0</v>
      </c>
      <c r="BH228" s="144">
        <f>IF(N228="sníž. přenesená",J228,0)</f>
        <v>0</v>
      </c>
      <c r="BI228" s="144">
        <f>IF(N228="nulová",J228,0)</f>
        <v>0</v>
      </c>
      <c r="BJ228" s="17" t="s">
        <v>85</v>
      </c>
      <c r="BK228" s="144">
        <f>ROUND(I228*H228,2)</f>
        <v>0</v>
      </c>
      <c r="BL228" s="17" t="s">
        <v>135</v>
      </c>
      <c r="BM228" s="143" t="s">
        <v>407</v>
      </c>
    </row>
    <row r="229" spans="2:65" s="1" customFormat="1" ht="19.2">
      <c r="B229" s="32"/>
      <c r="D229" s="145" t="s">
        <v>149</v>
      </c>
      <c r="F229" s="146" t="s">
        <v>408</v>
      </c>
      <c r="I229" s="147"/>
      <c r="L229" s="32"/>
      <c r="M229" s="148"/>
      <c r="T229" s="56"/>
      <c r="AT229" s="17" t="s">
        <v>149</v>
      </c>
      <c r="AU229" s="17" t="s">
        <v>87</v>
      </c>
    </row>
    <row r="230" spans="2:65" s="13" customFormat="1">
      <c r="B230" s="155"/>
      <c r="D230" s="145" t="s">
        <v>150</v>
      </c>
      <c r="E230" s="156" t="s">
        <v>1</v>
      </c>
      <c r="F230" s="157" t="s">
        <v>409</v>
      </c>
      <c r="H230" s="158">
        <v>3757.7289999999998</v>
      </c>
      <c r="I230" s="159"/>
      <c r="L230" s="155"/>
      <c r="M230" s="160"/>
      <c r="T230" s="161"/>
      <c r="AT230" s="156" t="s">
        <v>150</v>
      </c>
      <c r="AU230" s="156" t="s">
        <v>87</v>
      </c>
      <c r="AV230" s="13" t="s">
        <v>87</v>
      </c>
      <c r="AW230" s="13" t="s">
        <v>33</v>
      </c>
      <c r="AX230" s="13" t="s">
        <v>85</v>
      </c>
      <c r="AY230" s="156" t="s">
        <v>136</v>
      </c>
    </row>
    <row r="231" spans="2:65" s="1" customFormat="1" ht="21.75" customHeight="1">
      <c r="B231" s="32"/>
      <c r="C231" s="132" t="s">
        <v>410</v>
      </c>
      <c r="D231" s="132" t="s">
        <v>142</v>
      </c>
      <c r="E231" s="133" t="s">
        <v>411</v>
      </c>
      <c r="F231" s="134" t="s">
        <v>412</v>
      </c>
      <c r="G231" s="135" t="s">
        <v>336</v>
      </c>
      <c r="H231" s="136">
        <v>23.69</v>
      </c>
      <c r="I231" s="137"/>
      <c r="J231" s="138">
        <f>ROUND(I231*H231,2)</f>
        <v>0</v>
      </c>
      <c r="K231" s="134" t="s">
        <v>146</v>
      </c>
      <c r="L231" s="32"/>
      <c r="M231" s="139" t="s">
        <v>1</v>
      </c>
      <c r="N231" s="140" t="s">
        <v>42</v>
      </c>
      <c r="P231" s="141">
        <f>O231*H231</f>
        <v>0</v>
      </c>
      <c r="Q231" s="141">
        <v>0</v>
      </c>
      <c r="R231" s="141">
        <f>Q231*H231</f>
        <v>0</v>
      </c>
      <c r="S231" s="141">
        <v>0</v>
      </c>
      <c r="T231" s="142">
        <f>S231*H231</f>
        <v>0</v>
      </c>
      <c r="AR231" s="143" t="s">
        <v>135</v>
      </c>
      <c r="AT231" s="143" t="s">
        <v>142</v>
      </c>
      <c r="AU231" s="143" t="s">
        <v>87</v>
      </c>
      <c r="AY231" s="17" t="s">
        <v>136</v>
      </c>
      <c r="BE231" s="144">
        <f>IF(N231="základní",J231,0)</f>
        <v>0</v>
      </c>
      <c r="BF231" s="144">
        <f>IF(N231="snížená",J231,0)</f>
        <v>0</v>
      </c>
      <c r="BG231" s="144">
        <f>IF(N231="zákl. přenesená",J231,0)</f>
        <v>0</v>
      </c>
      <c r="BH231" s="144">
        <f>IF(N231="sníž. přenesená",J231,0)</f>
        <v>0</v>
      </c>
      <c r="BI231" s="144">
        <f>IF(N231="nulová",J231,0)</f>
        <v>0</v>
      </c>
      <c r="BJ231" s="17" t="s">
        <v>85</v>
      </c>
      <c r="BK231" s="144">
        <f>ROUND(I231*H231,2)</f>
        <v>0</v>
      </c>
      <c r="BL231" s="17" t="s">
        <v>135</v>
      </c>
      <c r="BM231" s="143" t="s">
        <v>413</v>
      </c>
    </row>
    <row r="232" spans="2:65" s="1" customFormat="1" ht="19.2">
      <c r="B232" s="32"/>
      <c r="D232" s="145" t="s">
        <v>149</v>
      </c>
      <c r="F232" s="146" t="s">
        <v>414</v>
      </c>
      <c r="I232" s="147"/>
      <c r="L232" s="32"/>
      <c r="M232" s="148"/>
      <c r="T232" s="56"/>
      <c r="AT232" s="17" t="s">
        <v>149</v>
      </c>
      <c r="AU232" s="17" t="s">
        <v>87</v>
      </c>
    </row>
    <row r="233" spans="2:65" s="13" customFormat="1">
      <c r="B233" s="155"/>
      <c r="D233" s="145" t="s">
        <v>150</v>
      </c>
      <c r="E233" s="156" t="s">
        <v>1</v>
      </c>
      <c r="F233" s="157" t="s">
        <v>415</v>
      </c>
      <c r="H233" s="158">
        <v>23.69</v>
      </c>
      <c r="I233" s="159"/>
      <c r="L233" s="155"/>
      <c r="M233" s="160"/>
      <c r="T233" s="161"/>
      <c r="AT233" s="156" t="s">
        <v>150</v>
      </c>
      <c r="AU233" s="156" t="s">
        <v>87</v>
      </c>
      <c r="AV233" s="13" t="s">
        <v>87</v>
      </c>
      <c r="AW233" s="13" t="s">
        <v>33</v>
      </c>
      <c r="AX233" s="13" t="s">
        <v>85</v>
      </c>
      <c r="AY233" s="156" t="s">
        <v>136</v>
      </c>
    </row>
    <row r="234" spans="2:65" s="1" customFormat="1" ht="21.75" customHeight="1">
      <c r="B234" s="32"/>
      <c r="C234" s="132" t="s">
        <v>416</v>
      </c>
      <c r="D234" s="132" t="s">
        <v>142</v>
      </c>
      <c r="E234" s="133" t="s">
        <v>417</v>
      </c>
      <c r="F234" s="134" t="s">
        <v>418</v>
      </c>
      <c r="G234" s="135" t="s">
        <v>336</v>
      </c>
      <c r="H234" s="136">
        <v>1082.97</v>
      </c>
      <c r="I234" s="137"/>
      <c r="J234" s="138">
        <f>ROUND(I234*H234,2)</f>
        <v>0</v>
      </c>
      <c r="K234" s="134" t="s">
        <v>146</v>
      </c>
      <c r="L234" s="32"/>
      <c r="M234" s="139" t="s">
        <v>1</v>
      </c>
      <c r="N234" s="140" t="s">
        <v>42</v>
      </c>
      <c r="P234" s="141">
        <f>O234*H234</f>
        <v>0</v>
      </c>
      <c r="Q234" s="141">
        <v>0</v>
      </c>
      <c r="R234" s="141">
        <f>Q234*H234</f>
        <v>0</v>
      </c>
      <c r="S234" s="141">
        <v>0</v>
      </c>
      <c r="T234" s="142">
        <f>S234*H234</f>
        <v>0</v>
      </c>
      <c r="AR234" s="143" t="s">
        <v>135</v>
      </c>
      <c r="AT234" s="143" t="s">
        <v>142</v>
      </c>
      <c r="AU234" s="143" t="s">
        <v>87</v>
      </c>
      <c r="AY234" s="17" t="s">
        <v>136</v>
      </c>
      <c r="BE234" s="144">
        <f>IF(N234="základní",J234,0)</f>
        <v>0</v>
      </c>
      <c r="BF234" s="144">
        <f>IF(N234="snížená",J234,0)</f>
        <v>0</v>
      </c>
      <c r="BG234" s="144">
        <f>IF(N234="zákl. přenesená",J234,0)</f>
        <v>0</v>
      </c>
      <c r="BH234" s="144">
        <f>IF(N234="sníž. přenesená",J234,0)</f>
        <v>0</v>
      </c>
      <c r="BI234" s="144">
        <f>IF(N234="nulová",J234,0)</f>
        <v>0</v>
      </c>
      <c r="BJ234" s="17" t="s">
        <v>85</v>
      </c>
      <c r="BK234" s="144">
        <f>ROUND(I234*H234,2)</f>
        <v>0</v>
      </c>
      <c r="BL234" s="17" t="s">
        <v>135</v>
      </c>
      <c r="BM234" s="143" t="s">
        <v>419</v>
      </c>
    </row>
    <row r="235" spans="2:65" s="1" customFormat="1" ht="19.2">
      <c r="B235" s="32"/>
      <c r="D235" s="145" t="s">
        <v>149</v>
      </c>
      <c r="F235" s="146" t="s">
        <v>420</v>
      </c>
      <c r="I235" s="147"/>
      <c r="L235" s="32"/>
      <c r="M235" s="148"/>
      <c r="T235" s="56"/>
      <c r="AT235" s="17" t="s">
        <v>149</v>
      </c>
      <c r="AU235" s="17" t="s">
        <v>87</v>
      </c>
    </row>
    <row r="236" spans="2:65" s="13" customFormat="1">
      <c r="B236" s="155"/>
      <c r="D236" s="145" t="s">
        <v>150</v>
      </c>
      <c r="E236" s="156" t="s">
        <v>1</v>
      </c>
      <c r="F236" s="157" t="s">
        <v>421</v>
      </c>
      <c r="H236" s="158">
        <v>3.32</v>
      </c>
      <c r="I236" s="159"/>
      <c r="L236" s="155"/>
      <c r="M236" s="160"/>
      <c r="T236" s="161"/>
      <c r="AT236" s="156" t="s">
        <v>150</v>
      </c>
      <c r="AU236" s="156" t="s">
        <v>87</v>
      </c>
      <c r="AV236" s="13" t="s">
        <v>87</v>
      </c>
      <c r="AW236" s="13" t="s">
        <v>33</v>
      </c>
      <c r="AX236" s="13" t="s">
        <v>77</v>
      </c>
      <c r="AY236" s="156" t="s">
        <v>136</v>
      </c>
    </row>
    <row r="237" spans="2:65" s="13" customFormat="1">
      <c r="B237" s="155"/>
      <c r="D237" s="145" t="s">
        <v>150</v>
      </c>
      <c r="E237" s="156" t="s">
        <v>1</v>
      </c>
      <c r="F237" s="157" t="s">
        <v>422</v>
      </c>
      <c r="H237" s="158">
        <v>27.3</v>
      </c>
      <c r="I237" s="159"/>
      <c r="L237" s="155"/>
      <c r="M237" s="160"/>
      <c r="T237" s="161"/>
      <c r="AT237" s="156" t="s">
        <v>150</v>
      </c>
      <c r="AU237" s="156" t="s">
        <v>87</v>
      </c>
      <c r="AV237" s="13" t="s">
        <v>87</v>
      </c>
      <c r="AW237" s="13" t="s">
        <v>33</v>
      </c>
      <c r="AX237" s="13" t="s">
        <v>77</v>
      </c>
      <c r="AY237" s="156" t="s">
        <v>136</v>
      </c>
    </row>
    <row r="238" spans="2:65" s="13" customFormat="1">
      <c r="B238" s="155"/>
      <c r="D238" s="145" t="s">
        <v>150</v>
      </c>
      <c r="E238" s="156" t="s">
        <v>1</v>
      </c>
      <c r="F238" s="157" t="s">
        <v>423</v>
      </c>
      <c r="H238" s="158">
        <v>1052.3499999999999</v>
      </c>
      <c r="I238" s="159"/>
      <c r="L238" s="155"/>
      <c r="M238" s="160"/>
      <c r="T238" s="161"/>
      <c r="AT238" s="156" t="s">
        <v>150</v>
      </c>
      <c r="AU238" s="156" t="s">
        <v>87</v>
      </c>
      <c r="AV238" s="13" t="s">
        <v>87</v>
      </c>
      <c r="AW238" s="13" t="s">
        <v>33</v>
      </c>
      <c r="AX238" s="13" t="s">
        <v>77</v>
      </c>
      <c r="AY238" s="156" t="s">
        <v>136</v>
      </c>
    </row>
    <row r="239" spans="2:65" s="14" customFormat="1">
      <c r="B239" s="165"/>
      <c r="D239" s="145" t="s">
        <v>150</v>
      </c>
      <c r="E239" s="166" t="s">
        <v>1</v>
      </c>
      <c r="F239" s="167" t="s">
        <v>278</v>
      </c>
      <c r="H239" s="168">
        <v>1082.97</v>
      </c>
      <c r="I239" s="169"/>
      <c r="L239" s="165"/>
      <c r="M239" s="170"/>
      <c r="T239" s="171"/>
      <c r="AT239" s="166" t="s">
        <v>150</v>
      </c>
      <c r="AU239" s="166" t="s">
        <v>87</v>
      </c>
      <c r="AV239" s="14" t="s">
        <v>135</v>
      </c>
      <c r="AW239" s="14" t="s">
        <v>33</v>
      </c>
      <c r="AX239" s="14" t="s">
        <v>85</v>
      </c>
      <c r="AY239" s="166" t="s">
        <v>136</v>
      </c>
    </row>
    <row r="240" spans="2:65" s="1" customFormat="1" ht="16.5" customHeight="1">
      <c r="B240" s="32"/>
      <c r="C240" s="172" t="s">
        <v>424</v>
      </c>
      <c r="D240" s="172" t="s">
        <v>425</v>
      </c>
      <c r="E240" s="173" t="s">
        <v>426</v>
      </c>
      <c r="F240" s="174" t="s">
        <v>427</v>
      </c>
      <c r="G240" s="175" t="s">
        <v>406</v>
      </c>
      <c r="H240" s="176">
        <v>1904.6510000000001</v>
      </c>
      <c r="I240" s="177"/>
      <c r="J240" s="178">
        <f>ROUND(I240*H240,2)</f>
        <v>0</v>
      </c>
      <c r="K240" s="174" t="s">
        <v>146</v>
      </c>
      <c r="L240" s="179"/>
      <c r="M240" s="180" t="s">
        <v>1</v>
      </c>
      <c r="N240" s="181" t="s">
        <v>42</v>
      </c>
      <c r="P240" s="141">
        <f>O240*H240</f>
        <v>0</v>
      </c>
      <c r="Q240" s="141">
        <v>1</v>
      </c>
      <c r="R240" s="141">
        <f>Q240*H240</f>
        <v>1904.6510000000001</v>
      </c>
      <c r="S240" s="141">
        <v>0</v>
      </c>
      <c r="T240" s="142">
        <f>S240*H240</f>
        <v>0</v>
      </c>
      <c r="AR240" s="143" t="s">
        <v>190</v>
      </c>
      <c r="AT240" s="143" t="s">
        <v>425</v>
      </c>
      <c r="AU240" s="143" t="s">
        <v>87</v>
      </c>
      <c r="AY240" s="17" t="s">
        <v>136</v>
      </c>
      <c r="BE240" s="144">
        <f>IF(N240="základní",J240,0)</f>
        <v>0</v>
      </c>
      <c r="BF240" s="144">
        <f>IF(N240="snížená",J240,0)</f>
        <v>0</v>
      </c>
      <c r="BG240" s="144">
        <f>IF(N240="zákl. přenesená",J240,0)</f>
        <v>0</v>
      </c>
      <c r="BH240" s="144">
        <f>IF(N240="sníž. přenesená",J240,0)</f>
        <v>0</v>
      </c>
      <c r="BI240" s="144">
        <f>IF(N240="nulová",J240,0)</f>
        <v>0</v>
      </c>
      <c r="BJ240" s="17" t="s">
        <v>85</v>
      </c>
      <c r="BK240" s="144">
        <f>ROUND(I240*H240,2)</f>
        <v>0</v>
      </c>
      <c r="BL240" s="17" t="s">
        <v>135</v>
      </c>
      <c r="BM240" s="143" t="s">
        <v>428</v>
      </c>
    </row>
    <row r="241" spans="2:65" s="1" customFormat="1">
      <c r="B241" s="32"/>
      <c r="D241" s="145" t="s">
        <v>149</v>
      </c>
      <c r="F241" s="146" t="s">
        <v>427</v>
      </c>
      <c r="I241" s="147"/>
      <c r="L241" s="32"/>
      <c r="M241" s="148"/>
      <c r="T241" s="56"/>
      <c r="AT241" s="17" t="s">
        <v>149</v>
      </c>
      <c r="AU241" s="17" t="s">
        <v>87</v>
      </c>
    </row>
    <row r="242" spans="2:65" s="12" customFormat="1">
      <c r="B242" s="149"/>
      <c r="D242" s="145" t="s">
        <v>150</v>
      </c>
      <c r="E242" s="150" t="s">
        <v>1</v>
      </c>
      <c r="F242" s="151" t="s">
        <v>429</v>
      </c>
      <c r="H242" s="150" t="s">
        <v>1</v>
      </c>
      <c r="I242" s="152"/>
      <c r="L242" s="149"/>
      <c r="M242" s="153"/>
      <c r="T242" s="154"/>
      <c r="AT242" s="150" t="s">
        <v>150</v>
      </c>
      <c r="AU242" s="150" t="s">
        <v>87</v>
      </c>
      <c r="AV242" s="12" t="s">
        <v>85</v>
      </c>
      <c r="AW242" s="12" t="s">
        <v>33</v>
      </c>
      <c r="AX242" s="12" t="s">
        <v>77</v>
      </c>
      <c r="AY242" s="150" t="s">
        <v>136</v>
      </c>
    </row>
    <row r="243" spans="2:65" s="13" customFormat="1">
      <c r="B243" s="155"/>
      <c r="D243" s="145" t="s">
        <v>150</v>
      </c>
      <c r="E243" s="156" t="s">
        <v>1</v>
      </c>
      <c r="F243" s="157" t="s">
        <v>430</v>
      </c>
      <c r="H243" s="158">
        <v>2165.94</v>
      </c>
      <c r="I243" s="159"/>
      <c r="L243" s="155"/>
      <c r="M243" s="160"/>
      <c r="T243" s="161"/>
      <c r="AT243" s="156" t="s">
        <v>150</v>
      </c>
      <c r="AU243" s="156" t="s">
        <v>87</v>
      </c>
      <c r="AV243" s="13" t="s">
        <v>87</v>
      </c>
      <c r="AW243" s="13" t="s">
        <v>33</v>
      </c>
      <c r="AX243" s="13" t="s">
        <v>77</v>
      </c>
      <c r="AY243" s="156" t="s">
        <v>136</v>
      </c>
    </row>
    <row r="244" spans="2:65" s="13" customFormat="1">
      <c r="B244" s="155"/>
      <c r="D244" s="145" t="s">
        <v>150</v>
      </c>
      <c r="E244" s="156" t="s">
        <v>1</v>
      </c>
      <c r="F244" s="157" t="s">
        <v>431</v>
      </c>
      <c r="H244" s="158">
        <v>-201.84</v>
      </c>
      <c r="I244" s="159"/>
      <c r="L244" s="155"/>
      <c r="M244" s="160"/>
      <c r="T244" s="161"/>
      <c r="AT244" s="156" t="s">
        <v>150</v>
      </c>
      <c r="AU244" s="156" t="s">
        <v>87</v>
      </c>
      <c r="AV244" s="13" t="s">
        <v>87</v>
      </c>
      <c r="AW244" s="13" t="s">
        <v>33</v>
      </c>
      <c r="AX244" s="13" t="s">
        <v>77</v>
      </c>
      <c r="AY244" s="156" t="s">
        <v>136</v>
      </c>
    </row>
    <row r="245" spans="2:65" s="13" customFormat="1">
      <c r="B245" s="155"/>
      <c r="D245" s="145" t="s">
        <v>150</v>
      </c>
      <c r="E245" s="156" t="s">
        <v>1</v>
      </c>
      <c r="F245" s="157" t="s">
        <v>432</v>
      </c>
      <c r="H245" s="158">
        <v>-59.448999999999998</v>
      </c>
      <c r="I245" s="159"/>
      <c r="L245" s="155"/>
      <c r="M245" s="160"/>
      <c r="T245" s="161"/>
      <c r="AT245" s="156" t="s">
        <v>150</v>
      </c>
      <c r="AU245" s="156" t="s">
        <v>87</v>
      </c>
      <c r="AV245" s="13" t="s">
        <v>87</v>
      </c>
      <c r="AW245" s="13" t="s">
        <v>33</v>
      </c>
      <c r="AX245" s="13" t="s">
        <v>77</v>
      </c>
      <c r="AY245" s="156" t="s">
        <v>136</v>
      </c>
    </row>
    <row r="246" spans="2:65" s="12" customFormat="1">
      <c r="B246" s="149"/>
      <c r="D246" s="145" t="s">
        <v>150</v>
      </c>
      <c r="E246" s="150" t="s">
        <v>1</v>
      </c>
      <c r="F246" s="151" t="s">
        <v>433</v>
      </c>
      <c r="H246" s="150" t="s">
        <v>1</v>
      </c>
      <c r="I246" s="152"/>
      <c r="L246" s="149"/>
      <c r="M246" s="153"/>
      <c r="T246" s="154"/>
      <c r="AT246" s="150" t="s">
        <v>150</v>
      </c>
      <c r="AU246" s="150" t="s">
        <v>87</v>
      </c>
      <c r="AV246" s="12" t="s">
        <v>85</v>
      </c>
      <c r="AW246" s="12" t="s">
        <v>33</v>
      </c>
      <c r="AX246" s="12" t="s">
        <v>77</v>
      </c>
      <c r="AY246" s="150" t="s">
        <v>136</v>
      </c>
    </row>
    <row r="247" spans="2:65" s="14" customFormat="1">
      <c r="B247" s="165"/>
      <c r="D247" s="145" t="s">
        <v>150</v>
      </c>
      <c r="E247" s="166" t="s">
        <v>1</v>
      </c>
      <c r="F247" s="167" t="s">
        <v>278</v>
      </c>
      <c r="H247" s="168">
        <v>1904.6510000000001</v>
      </c>
      <c r="I247" s="169"/>
      <c r="L247" s="165"/>
      <c r="M247" s="170"/>
      <c r="T247" s="171"/>
      <c r="AT247" s="166" t="s">
        <v>150</v>
      </c>
      <c r="AU247" s="166" t="s">
        <v>87</v>
      </c>
      <c r="AV247" s="14" t="s">
        <v>135</v>
      </c>
      <c r="AW247" s="14" t="s">
        <v>33</v>
      </c>
      <c r="AX247" s="14" t="s">
        <v>85</v>
      </c>
      <c r="AY247" s="166" t="s">
        <v>136</v>
      </c>
    </row>
    <row r="248" spans="2:65" s="1" customFormat="1" ht="16.5" customHeight="1">
      <c r="B248" s="32"/>
      <c r="C248" s="132" t="s">
        <v>434</v>
      </c>
      <c r="D248" s="132" t="s">
        <v>142</v>
      </c>
      <c r="E248" s="133" t="s">
        <v>435</v>
      </c>
      <c r="F248" s="134" t="s">
        <v>436</v>
      </c>
      <c r="G248" s="135" t="s">
        <v>336</v>
      </c>
      <c r="H248" s="136">
        <v>43.503</v>
      </c>
      <c r="I248" s="137"/>
      <c r="J248" s="138">
        <f>ROUND(I248*H248,2)</f>
        <v>0</v>
      </c>
      <c r="K248" s="134" t="s">
        <v>146</v>
      </c>
      <c r="L248" s="32"/>
      <c r="M248" s="139" t="s">
        <v>1</v>
      </c>
      <c r="N248" s="140" t="s">
        <v>42</v>
      </c>
      <c r="P248" s="141">
        <f>O248*H248</f>
        <v>0</v>
      </c>
      <c r="Q248" s="141">
        <v>0</v>
      </c>
      <c r="R248" s="141">
        <f>Q248*H248</f>
        <v>0</v>
      </c>
      <c r="S248" s="141">
        <v>0</v>
      </c>
      <c r="T248" s="142">
        <f>S248*H248</f>
        <v>0</v>
      </c>
      <c r="AR248" s="143" t="s">
        <v>135</v>
      </c>
      <c r="AT248" s="143" t="s">
        <v>142</v>
      </c>
      <c r="AU248" s="143" t="s">
        <v>87</v>
      </c>
      <c r="AY248" s="17" t="s">
        <v>136</v>
      </c>
      <c r="BE248" s="144">
        <f>IF(N248="základní",J248,0)</f>
        <v>0</v>
      </c>
      <c r="BF248" s="144">
        <f>IF(N248="snížená",J248,0)</f>
        <v>0</v>
      </c>
      <c r="BG248" s="144">
        <f>IF(N248="zákl. přenesená",J248,0)</f>
        <v>0</v>
      </c>
      <c r="BH248" s="144">
        <f>IF(N248="sníž. přenesená",J248,0)</f>
        <v>0</v>
      </c>
      <c r="BI248" s="144">
        <f>IF(N248="nulová",J248,0)</f>
        <v>0</v>
      </c>
      <c r="BJ248" s="17" t="s">
        <v>85</v>
      </c>
      <c r="BK248" s="144">
        <f>ROUND(I248*H248,2)</f>
        <v>0</v>
      </c>
      <c r="BL248" s="17" t="s">
        <v>135</v>
      </c>
      <c r="BM248" s="143" t="s">
        <v>437</v>
      </c>
    </row>
    <row r="249" spans="2:65" s="1" customFormat="1" ht="19.2">
      <c r="B249" s="32"/>
      <c r="D249" s="145" t="s">
        <v>149</v>
      </c>
      <c r="F249" s="146" t="s">
        <v>438</v>
      </c>
      <c r="I249" s="147"/>
      <c r="L249" s="32"/>
      <c r="M249" s="148"/>
      <c r="T249" s="56"/>
      <c r="AT249" s="17" t="s">
        <v>149</v>
      </c>
      <c r="AU249" s="17" t="s">
        <v>87</v>
      </c>
    </row>
    <row r="250" spans="2:65" s="13" customFormat="1">
      <c r="B250" s="155"/>
      <c r="D250" s="145" t="s">
        <v>150</v>
      </c>
      <c r="E250" s="156" t="s">
        <v>1</v>
      </c>
      <c r="F250" s="157" t="s">
        <v>439</v>
      </c>
      <c r="H250" s="158">
        <v>50.543999999999997</v>
      </c>
      <c r="I250" s="159"/>
      <c r="L250" s="155"/>
      <c r="M250" s="160"/>
      <c r="T250" s="161"/>
      <c r="AT250" s="156" t="s">
        <v>150</v>
      </c>
      <c r="AU250" s="156" t="s">
        <v>87</v>
      </c>
      <c r="AV250" s="13" t="s">
        <v>87</v>
      </c>
      <c r="AW250" s="13" t="s">
        <v>33</v>
      </c>
      <c r="AX250" s="13" t="s">
        <v>77</v>
      </c>
      <c r="AY250" s="156" t="s">
        <v>136</v>
      </c>
    </row>
    <row r="251" spans="2:65" s="13" customFormat="1">
      <c r="B251" s="155"/>
      <c r="D251" s="145" t="s">
        <v>150</v>
      </c>
      <c r="E251" s="156" t="s">
        <v>1</v>
      </c>
      <c r="F251" s="157" t="s">
        <v>440</v>
      </c>
      <c r="H251" s="158">
        <v>14.4</v>
      </c>
      <c r="I251" s="159"/>
      <c r="L251" s="155"/>
      <c r="M251" s="160"/>
      <c r="T251" s="161"/>
      <c r="AT251" s="156" t="s">
        <v>150</v>
      </c>
      <c r="AU251" s="156" t="s">
        <v>87</v>
      </c>
      <c r="AV251" s="13" t="s">
        <v>87</v>
      </c>
      <c r="AW251" s="13" t="s">
        <v>33</v>
      </c>
      <c r="AX251" s="13" t="s">
        <v>77</v>
      </c>
      <c r="AY251" s="156" t="s">
        <v>136</v>
      </c>
    </row>
    <row r="252" spans="2:65" s="13" customFormat="1">
      <c r="B252" s="155"/>
      <c r="D252" s="145" t="s">
        <v>150</v>
      </c>
      <c r="E252" s="156" t="s">
        <v>1</v>
      </c>
      <c r="F252" s="157" t="s">
        <v>441</v>
      </c>
      <c r="H252" s="158">
        <v>0.33900000000000002</v>
      </c>
      <c r="I252" s="159"/>
      <c r="L252" s="155"/>
      <c r="M252" s="160"/>
      <c r="T252" s="161"/>
      <c r="AT252" s="156" t="s">
        <v>150</v>
      </c>
      <c r="AU252" s="156" t="s">
        <v>87</v>
      </c>
      <c r="AV252" s="13" t="s">
        <v>87</v>
      </c>
      <c r="AW252" s="13" t="s">
        <v>33</v>
      </c>
      <c r="AX252" s="13" t="s">
        <v>77</v>
      </c>
      <c r="AY252" s="156" t="s">
        <v>136</v>
      </c>
    </row>
    <row r="253" spans="2:65" s="13" customFormat="1">
      <c r="B253" s="155"/>
      <c r="D253" s="145" t="s">
        <v>150</v>
      </c>
      <c r="E253" s="156" t="s">
        <v>1</v>
      </c>
      <c r="F253" s="157" t="s">
        <v>442</v>
      </c>
      <c r="H253" s="158">
        <v>-15.795</v>
      </c>
      <c r="I253" s="159"/>
      <c r="L253" s="155"/>
      <c r="M253" s="160"/>
      <c r="T253" s="161"/>
      <c r="AT253" s="156" t="s">
        <v>150</v>
      </c>
      <c r="AU253" s="156" t="s">
        <v>87</v>
      </c>
      <c r="AV253" s="13" t="s">
        <v>87</v>
      </c>
      <c r="AW253" s="13" t="s">
        <v>33</v>
      </c>
      <c r="AX253" s="13" t="s">
        <v>77</v>
      </c>
      <c r="AY253" s="156" t="s">
        <v>136</v>
      </c>
    </row>
    <row r="254" spans="2:65" s="12" customFormat="1">
      <c r="B254" s="149"/>
      <c r="D254" s="145" t="s">
        <v>150</v>
      </c>
      <c r="E254" s="150" t="s">
        <v>1</v>
      </c>
      <c r="F254" s="151" t="s">
        <v>443</v>
      </c>
      <c r="H254" s="150" t="s">
        <v>1</v>
      </c>
      <c r="I254" s="152"/>
      <c r="L254" s="149"/>
      <c r="M254" s="153"/>
      <c r="T254" s="154"/>
      <c r="AT254" s="150" t="s">
        <v>150</v>
      </c>
      <c r="AU254" s="150" t="s">
        <v>87</v>
      </c>
      <c r="AV254" s="12" t="s">
        <v>85</v>
      </c>
      <c r="AW254" s="12" t="s">
        <v>33</v>
      </c>
      <c r="AX254" s="12" t="s">
        <v>77</v>
      </c>
      <c r="AY254" s="150" t="s">
        <v>136</v>
      </c>
    </row>
    <row r="255" spans="2:65" s="13" customFormat="1">
      <c r="B255" s="155"/>
      <c r="D255" s="145" t="s">
        <v>150</v>
      </c>
      <c r="E255" s="156" t="s">
        <v>1</v>
      </c>
      <c r="F255" s="157" t="s">
        <v>444</v>
      </c>
      <c r="H255" s="158">
        <v>-2.8260000000000001</v>
      </c>
      <c r="I255" s="159"/>
      <c r="L255" s="155"/>
      <c r="M255" s="160"/>
      <c r="T255" s="161"/>
      <c r="AT255" s="156" t="s">
        <v>150</v>
      </c>
      <c r="AU255" s="156" t="s">
        <v>87</v>
      </c>
      <c r="AV255" s="13" t="s">
        <v>87</v>
      </c>
      <c r="AW255" s="13" t="s">
        <v>33</v>
      </c>
      <c r="AX255" s="13" t="s">
        <v>77</v>
      </c>
      <c r="AY255" s="156" t="s">
        <v>136</v>
      </c>
    </row>
    <row r="256" spans="2:65" s="12" customFormat="1">
      <c r="B256" s="149"/>
      <c r="D256" s="145" t="s">
        <v>150</v>
      </c>
      <c r="E256" s="150" t="s">
        <v>1</v>
      </c>
      <c r="F256" s="151" t="s">
        <v>445</v>
      </c>
      <c r="H256" s="150" t="s">
        <v>1</v>
      </c>
      <c r="I256" s="152"/>
      <c r="L256" s="149"/>
      <c r="M256" s="153"/>
      <c r="T256" s="154"/>
      <c r="AT256" s="150" t="s">
        <v>150</v>
      </c>
      <c r="AU256" s="150" t="s">
        <v>87</v>
      </c>
      <c r="AV256" s="12" t="s">
        <v>85</v>
      </c>
      <c r="AW256" s="12" t="s">
        <v>33</v>
      </c>
      <c r="AX256" s="12" t="s">
        <v>77</v>
      </c>
      <c r="AY256" s="150" t="s">
        <v>136</v>
      </c>
    </row>
    <row r="257" spans="2:65" s="13" customFormat="1">
      <c r="B257" s="155"/>
      <c r="D257" s="145" t="s">
        <v>150</v>
      </c>
      <c r="E257" s="156" t="s">
        <v>1</v>
      </c>
      <c r="F257" s="157" t="s">
        <v>446</v>
      </c>
      <c r="H257" s="158">
        <v>-3.1589999999999998</v>
      </c>
      <c r="I257" s="159"/>
      <c r="L257" s="155"/>
      <c r="M257" s="160"/>
      <c r="T257" s="161"/>
      <c r="AT257" s="156" t="s">
        <v>150</v>
      </c>
      <c r="AU257" s="156" t="s">
        <v>87</v>
      </c>
      <c r="AV257" s="13" t="s">
        <v>87</v>
      </c>
      <c r="AW257" s="13" t="s">
        <v>33</v>
      </c>
      <c r="AX257" s="13" t="s">
        <v>77</v>
      </c>
      <c r="AY257" s="156" t="s">
        <v>136</v>
      </c>
    </row>
    <row r="258" spans="2:65" s="14" customFormat="1">
      <c r="B258" s="165"/>
      <c r="D258" s="145" t="s">
        <v>150</v>
      </c>
      <c r="E258" s="166" t="s">
        <v>1</v>
      </c>
      <c r="F258" s="167" t="s">
        <v>278</v>
      </c>
      <c r="H258" s="168">
        <v>43.503</v>
      </c>
      <c r="I258" s="169"/>
      <c r="L258" s="165"/>
      <c r="M258" s="170"/>
      <c r="T258" s="171"/>
      <c r="AT258" s="166" t="s">
        <v>150</v>
      </c>
      <c r="AU258" s="166" t="s">
        <v>87</v>
      </c>
      <c r="AV258" s="14" t="s">
        <v>135</v>
      </c>
      <c r="AW258" s="14" t="s">
        <v>33</v>
      </c>
      <c r="AX258" s="14" t="s">
        <v>85</v>
      </c>
      <c r="AY258" s="166" t="s">
        <v>136</v>
      </c>
    </row>
    <row r="259" spans="2:65" s="1" customFormat="1" ht="16.5" customHeight="1">
      <c r="B259" s="32"/>
      <c r="C259" s="132" t="s">
        <v>447</v>
      </c>
      <c r="D259" s="132" t="s">
        <v>142</v>
      </c>
      <c r="E259" s="133" t="s">
        <v>448</v>
      </c>
      <c r="F259" s="134" t="s">
        <v>449</v>
      </c>
      <c r="G259" s="135" t="s">
        <v>336</v>
      </c>
      <c r="H259" s="136">
        <v>14.693</v>
      </c>
      <c r="I259" s="137"/>
      <c r="J259" s="138">
        <f>ROUND(I259*H259,2)</f>
        <v>0</v>
      </c>
      <c r="K259" s="134" t="s">
        <v>146</v>
      </c>
      <c r="L259" s="32"/>
      <c r="M259" s="139" t="s">
        <v>1</v>
      </c>
      <c r="N259" s="140" t="s">
        <v>42</v>
      </c>
      <c r="P259" s="141">
        <f>O259*H259</f>
        <v>0</v>
      </c>
      <c r="Q259" s="141">
        <v>0</v>
      </c>
      <c r="R259" s="141">
        <f>Q259*H259</f>
        <v>0</v>
      </c>
      <c r="S259" s="141">
        <v>0</v>
      </c>
      <c r="T259" s="142">
        <f>S259*H259</f>
        <v>0</v>
      </c>
      <c r="AR259" s="143" t="s">
        <v>135</v>
      </c>
      <c r="AT259" s="143" t="s">
        <v>142</v>
      </c>
      <c r="AU259" s="143" t="s">
        <v>87</v>
      </c>
      <c r="AY259" s="17" t="s">
        <v>136</v>
      </c>
      <c r="BE259" s="144">
        <f>IF(N259="základní",J259,0)</f>
        <v>0</v>
      </c>
      <c r="BF259" s="144">
        <f>IF(N259="snížená",J259,0)</f>
        <v>0</v>
      </c>
      <c r="BG259" s="144">
        <f>IF(N259="zákl. přenesená",J259,0)</f>
        <v>0</v>
      </c>
      <c r="BH259" s="144">
        <f>IF(N259="sníž. přenesená",J259,0)</f>
        <v>0</v>
      </c>
      <c r="BI259" s="144">
        <f>IF(N259="nulová",J259,0)</f>
        <v>0</v>
      </c>
      <c r="BJ259" s="17" t="s">
        <v>85</v>
      </c>
      <c r="BK259" s="144">
        <f>ROUND(I259*H259,2)</f>
        <v>0</v>
      </c>
      <c r="BL259" s="17" t="s">
        <v>135</v>
      </c>
      <c r="BM259" s="143" t="s">
        <v>450</v>
      </c>
    </row>
    <row r="260" spans="2:65" s="1" customFormat="1" ht="19.2">
      <c r="B260" s="32"/>
      <c r="D260" s="145" t="s">
        <v>149</v>
      </c>
      <c r="F260" s="146" t="s">
        <v>451</v>
      </c>
      <c r="I260" s="147"/>
      <c r="L260" s="32"/>
      <c r="M260" s="148"/>
      <c r="T260" s="56"/>
      <c r="AT260" s="17" t="s">
        <v>149</v>
      </c>
      <c r="AU260" s="17" t="s">
        <v>87</v>
      </c>
    </row>
    <row r="261" spans="2:65" s="12" customFormat="1">
      <c r="B261" s="149"/>
      <c r="D261" s="145" t="s">
        <v>150</v>
      </c>
      <c r="E261" s="150" t="s">
        <v>1</v>
      </c>
      <c r="F261" s="151" t="s">
        <v>452</v>
      </c>
      <c r="H261" s="150" t="s">
        <v>1</v>
      </c>
      <c r="I261" s="152"/>
      <c r="L261" s="149"/>
      <c r="M261" s="153"/>
      <c r="T261" s="154"/>
      <c r="AT261" s="150" t="s">
        <v>150</v>
      </c>
      <c r="AU261" s="150" t="s">
        <v>87</v>
      </c>
      <c r="AV261" s="12" t="s">
        <v>85</v>
      </c>
      <c r="AW261" s="12" t="s">
        <v>33</v>
      </c>
      <c r="AX261" s="12" t="s">
        <v>77</v>
      </c>
      <c r="AY261" s="150" t="s">
        <v>136</v>
      </c>
    </row>
    <row r="262" spans="2:65" s="13" customFormat="1">
      <c r="B262" s="155"/>
      <c r="D262" s="145" t="s">
        <v>150</v>
      </c>
      <c r="E262" s="156" t="s">
        <v>1</v>
      </c>
      <c r="F262" s="157" t="s">
        <v>453</v>
      </c>
      <c r="H262" s="158">
        <v>15.795</v>
      </c>
      <c r="I262" s="159"/>
      <c r="L262" s="155"/>
      <c r="M262" s="160"/>
      <c r="T262" s="161"/>
      <c r="AT262" s="156" t="s">
        <v>150</v>
      </c>
      <c r="AU262" s="156" t="s">
        <v>87</v>
      </c>
      <c r="AV262" s="13" t="s">
        <v>87</v>
      </c>
      <c r="AW262" s="13" t="s">
        <v>33</v>
      </c>
      <c r="AX262" s="13" t="s">
        <v>77</v>
      </c>
      <c r="AY262" s="156" t="s">
        <v>136</v>
      </c>
    </row>
    <row r="263" spans="2:65" s="12" customFormat="1">
      <c r="B263" s="149"/>
      <c r="D263" s="145" t="s">
        <v>150</v>
      </c>
      <c r="E263" s="150" t="s">
        <v>1</v>
      </c>
      <c r="F263" s="151" t="s">
        <v>454</v>
      </c>
      <c r="H263" s="150" t="s">
        <v>1</v>
      </c>
      <c r="I263" s="152"/>
      <c r="L263" s="149"/>
      <c r="M263" s="153"/>
      <c r="T263" s="154"/>
      <c r="AT263" s="150" t="s">
        <v>150</v>
      </c>
      <c r="AU263" s="150" t="s">
        <v>87</v>
      </c>
      <c r="AV263" s="12" t="s">
        <v>85</v>
      </c>
      <c r="AW263" s="12" t="s">
        <v>33</v>
      </c>
      <c r="AX263" s="12" t="s">
        <v>77</v>
      </c>
      <c r="AY263" s="150" t="s">
        <v>136</v>
      </c>
    </row>
    <row r="264" spans="2:65" s="13" customFormat="1">
      <c r="B264" s="155"/>
      <c r="D264" s="145" t="s">
        <v>150</v>
      </c>
      <c r="E264" s="156" t="s">
        <v>1</v>
      </c>
      <c r="F264" s="157" t="s">
        <v>455</v>
      </c>
      <c r="H264" s="158">
        <v>-1.1020000000000001</v>
      </c>
      <c r="I264" s="159"/>
      <c r="L264" s="155"/>
      <c r="M264" s="160"/>
      <c r="T264" s="161"/>
      <c r="AT264" s="156" t="s">
        <v>150</v>
      </c>
      <c r="AU264" s="156" t="s">
        <v>87</v>
      </c>
      <c r="AV264" s="13" t="s">
        <v>87</v>
      </c>
      <c r="AW264" s="13" t="s">
        <v>33</v>
      </c>
      <c r="AX264" s="13" t="s">
        <v>77</v>
      </c>
      <c r="AY264" s="156" t="s">
        <v>136</v>
      </c>
    </row>
    <row r="265" spans="2:65" s="14" customFormat="1">
      <c r="B265" s="165"/>
      <c r="D265" s="145" t="s">
        <v>150</v>
      </c>
      <c r="E265" s="166" t="s">
        <v>1</v>
      </c>
      <c r="F265" s="167" t="s">
        <v>278</v>
      </c>
      <c r="H265" s="168">
        <v>14.693</v>
      </c>
      <c r="I265" s="169"/>
      <c r="L265" s="165"/>
      <c r="M265" s="170"/>
      <c r="T265" s="171"/>
      <c r="AT265" s="166" t="s">
        <v>150</v>
      </c>
      <c r="AU265" s="166" t="s">
        <v>87</v>
      </c>
      <c r="AV265" s="14" t="s">
        <v>135</v>
      </c>
      <c r="AW265" s="14" t="s">
        <v>33</v>
      </c>
      <c r="AX265" s="14" t="s">
        <v>85</v>
      </c>
      <c r="AY265" s="166" t="s">
        <v>136</v>
      </c>
    </row>
    <row r="266" spans="2:65" s="1" customFormat="1" ht="16.5" customHeight="1">
      <c r="B266" s="32"/>
      <c r="C266" s="172" t="s">
        <v>456</v>
      </c>
      <c r="D266" s="172" t="s">
        <v>425</v>
      </c>
      <c r="E266" s="173" t="s">
        <v>457</v>
      </c>
      <c r="F266" s="174" t="s">
        <v>458</v>
      </c>
      <c r="G266" s="175" t="s">
        <v>406</v>
      </c>
      <c r="H266" s="176">
        <v>29.385999999999999</v>
      </c>
      <c r="I266" s="177"/>
      <c r="J266" s="178">
        <f>ROUND(I266*H266,2)</f>
        <v>0</v>
      </c>
      <c r="K266" s="174" t="s">
        <v>146</v>
      </c>
      <c r="L266" s="179"/>
      <c r="M266" s="180" t="s">
        <v>1</v>
      </c>
      <c r="N266" s="181" t="s">
        <v>42</v>
      </c>
      <c r="P266" s="141">
        <f>O266*H266</f>
        <v>0</v>
      </c>
      <c r="Q266" s="141">
        <v>1</v>
      </c>
      <c r="R266" s="141">
        <f>Q266*H266</f>
        <v>29.385999999999999</v>
      </c>
      <c r="S266" s="141">
        <v>0</v>
      </c>
      <c r="T266" s="142">
        <f>S266*H266</f>
        <v>0</v>
      </c>
      <c r="AR266" s="143" t="s">
        <v>190</v>
      </c>
      <c r="AT266" s="143" t="s">
        <v>425</v>
      </c>
      <c r="AU266" s="143" t="s">
        <v>87</v>
      </c>
      <c r="AY266" s="17" t="s">
        <v>136</v>
      </c>
      <c r="BE266" s="144">
        <f>IF(N266="základní",J266,0)</f>
        <v>0</v>
      </c>
      <c r="BF266" s="144">
        <f>IF(N266="snížená",J266,0)</f>
        <v>0</v>
      </c>
      <c r="BG266" s="144">
        <f>IF(N266="zákl. přenesená",J266,0)</f>
        <v>0</v>
      </c>
      <c r="BH266" s="144">
        <f>IF(N266="sníž. přenesená",J266,0)</f>
        <v>0</v>
      </c>
      <c r="BI266" s="144">
        <f>IF(N266="nulová",J266,0)</f>
        <v>0</v>
      </c>
      <c r="BJ266" s="17" t="s">
        <v>85</v>
      </c>
      <c r="BK266" s="144">
        <f>ROUND(I266*H266,2)</f>
        <v>0</v>
      </c>
      <c r="BL266" s="17" t="s">
        <v>135</v>
      </c>
      <c r="BM266" s="143" t="s">
        <v>459</v>
      </c>
    </row>
    <row r="267" spans="2:65" s="1" customFormat="1">
      <c r="B267" s="32"/>
      <c r="D267" s="145" t="s">
        <v>149</v>
      </c>
      <c r="F267" s="146" t="s">
        <v>458</v>
      </c>
      <c r="I267" s="147"/>
      <c r="L267" s="32"/>
      <c r="M267" s="148"/>
      <c r="T267" s="56"/>
      <c r="AT267" s="17" t="s">
        <v>149</v>
      </c>
      <c r="AU267" s="17" t="s">
        <v>87</v>
      </c>
    </row>
    <row r="268" spans="2:65" s="13" customFormat="1">
      <c r="B268" s="155"/>
      <c r="D268" s="145" t="s">
        <v>150</v>
      </c>
      <c r="E268" s="156" t="s">
        <v>1</v>
      </c>
      <c r="F268" s="157" t="s">
        <v>460</v>
      </c>
      <c r="H268" s="158">
        <v>29.385999999999999</v>
      </c>
      <c r="I268" s="159"/>
      <c r="L268" s="155"/>
      <c r="M268" s="160"/>
      <c r="T268" s="161"/>
      <c r="AT268" s="156" t="s">
        <v>150</v>
      </c>
      <c r="AU268" s="156" t="s">
        <v>87</v>
      </c>
      <c r="AV268" s="13" t="s">
        <v>87</v>
      </c>
      <c r="AW268" s="13" t="s">
        <v>33</v>
      </c>
      <c r="AX268" s="13" t="s">
        <v>85</v>
      </c>
      <c r="AY268" s="156" t="s">
        <v>136</v>
      </c>
    </row>
    <row r="269" spans="2:65" s="1" customFormat="1" ht="21.75" customHeight="1">
      <c r="B269" s="32"/>
      <c r="C269" s="132" t="s">
        <v>461</v>
      </c>
      <c r="D269" s="132" t="s">
        <v>142</v>
      </c>
      <c r="E269" s="133" t="s">
        <v>462</v>
      </c>
      <c r="F269" s="134" t="s">
        <v>463</v>
      </c>
      <c r="G269" s="135" t="s">
        <v>266</v>
      </c>
      <c r="H269" s="136">
        <v>314.39999999999998</v>
      </c>
      <c r="I269" s="137"/>
      <c r="J269" s="138">
        <f>ROUND(I269*H269,2)</f>
        <v>0</v>
      </c>
      <c r="K269" s="134" t="s">
        <v>146</v>
      </c>
      <c r="L269" s="32"/>
      <c r="M269" s="139" t="s">
        <v>1</v>
      </c>
      <c r="N269" s="140" t="s">
        <v>42</v>
      </c>
      <c r="P269" s="141">
        <f>O269*H269</f>
        <v>0</v>
      </c>
      <c r="Q269" s="141">
        <v>0</v>
      </c>
      <c r="R269" s="141">
        <f>Q269*H269</f>
        <v>0</v>
      </c>
      <c r="S269" s="141">
        <v>0</v>
      </c>
      <c r="T269" s="142">
        <f>S269*H269</f>
        <v>0</v>
      </c>
      <c r="AR269" s="143" t="s">
        <v>135</v>
      </c>
      <c r="AT269" s="143" t="s">
        <v>142</v>
      </c>
      <c r="AU269" s="143" t="s">
        <v>87</v>
      </c>
      <c r="AY269" s="17" t="s">
        <v>136</v>
      </c>
      <c r="BE269" s="144">
        <f>IF(N269="základní",J269,0)</f>
        <v>0</v>
      </c>
      <c r="BF269" s="144">
        <f>IF(N269="snížená",J269,0)</f>
        <v>0</v>
      </c>
      <c r="BG269" s="144">
        <f>IF(N269="zákl. přenesená",J269,0)</f>
        <v>0</v>
      </c>
      <c r="BH269" s="144">
        <f>IF(N269="sníž. přenesená",J269,0)</f>
        <v>0</v>
      </c>
      <c r="BI269" s="144">
        <f>IF(N269="nulová",J269,0)</f>
        <v>0</v>
      </c>
      <c r="BJ269" s="17" t="s">
        <v>85</v>
      </c>
      <c r="BK269" s="144">
        <f>ROUND(I269*H269,2)</f>
        <v>0</v>
      </c>
      <c r="BL269" s="17" t="s">
        <v>135</v>
      </c>
      <c r="BM269" s="143" t="s">
        <v>464</v>
      </c>
    </row>
    <row r="270" spans="2:65" s="1" customFormat="1" ht="19.2">
      <c r="B270" s="32"/>
      <c r="D270" s="145" t="s">
        <v>149</v>
      </c>
      <c r="F270" s="146" t="s">
        <v>465</v>
      </c>
      <c r="I270" s="147"/>
      <c r="L270" s="32"/>
      <c r="M270" s="148"/>
      <c r="T270" s="56"/>
      <c r="AT270" s="17" t="s">
        <v>149</v>
      </c>
      <c r="AU270" s="17" t="s">
        <v>87</v>
      </c>
    </row>
    <row r="271" spans="2:65" s="13" customFormat="1">
      <c r="B271" s="155"/>
      <c r="D271" s="145" t="s">
        <v>150</v>
      </c>
      <c r="E271" s="156" t="s">
        <v>1</v>
      </c>
      <c r="F271" s="157" t="s">
        <v>466</v>
      </c>
      <c r="H271" s="158">
        <v>314.39999999999998</v>
      </c>
      <c r="I271" s="159"/>
      <c r="L271" s="155"/>
      <c r="M271" s="160"/>
      <c r="T271" s="161"/>
      <c r="AT271" s="156" t="s">
        <v>150</v>
      </c>
      <c r="AU271" s="156" t="s">
        <v>87</v>
      </c>
      <c r="AV271" s="13" t="s">
        <v>87</v>
      </c>
      <c r="AW271" s="13" t="s">
        <v>33</v>
      </c>
      <c r="AX271" s="13" t="s">
        <v>85</v>
      </c>
      <c r="AY271" s="156" t="s">
        <v>136</v>
      </c>
    </row>
    <row r="272" spans="2:65" s="1" customFormat="1" ht="16.5" customHeight="1">
      <c r="B272" s="32"/>
      <c r="C272" s="132" t="s">
        <v>467</v>
      </c>
      <c r="D272" s="132" t="s">
        <v>142</v>
      </c>
      <c r="E272" s="133" t="s">
        <v>468</v>
      </c>
      <c r="F272" s="134" t="s">
        <v>469</v>
      </c>
      <c r="G272" s="135" t="s">
        <v>266</v>
      </c>
      <c r="H272" s="136">
        <v>57.64</v>
      </c>
      <c r="I272" s="137"/>
      <c r="J272" s="138">
        <f>ROUND(I272*H272,2)</f>
        <v>0</v>
      </c>
      <c r="K272" s="134" t="s">
        <v>146</v>
      </c>
      <c r="L272" s="32"/>
      <c r="M272" s="139" t="s">
        <v>1</v>
      </c>
      <c r="N272" s="140" t="s">
        <v>42</v>
      </c>
      <c r="P272" s="141">
        <f>O272*H272</f>
        <v>0</v>
      </c>
      <c r="Q272" s="141">
        <v>0</v>
      </c>
      <c r="R272" s="141">
        <f>Q272*H272</f>
        <v>0</v>
      </c>
      <c r="S272" s="141">
        <v>0</v>
      </c>
      <c r="T272" s="142">
        <f>S272*H272</f>
        <v>0</v>
      </c>
      <c r="AR272" s="143" t="s">
        <v>135</v>
      </c>
      <c r="AT272" s="143" t="s">
        <v>142</v>
      </c>
      <c r="AU272" s="143" t="s">
        <v>87</v>
      </c>
      <c r="AY272" s="17" t="s">
        <v>136</v>
      </c>
      <c r="BE272" s="144">
        <f>IF(N272="základní",J272,0)</f>
        <v>0</v>
      </c>
      <c r="BF272" s="144">
        <f>IF(N272="snížená",J272,0)</f>
        <v>0</v>
      </c>
      <c r="BG272" s="144">
        <f>IF(N272="zákl. přenesená",J272,0)</f>
        <v>0</v>
      </c>
      <c r="BH272" s="144">
        <f>IF(N272="sníž. přenesená",J272,0)</f>
        <v>0</v>
      </c>
      <c r="BI272" s="144">
        <f>IF(N272="nulová",J272,0)</f>
        <v>0</v>
      </c>
      <c r="BJ272" s="17" t="s">
        <v>85</v>
      </c>
      <c r="BK272" s="144">
        <f>ROUND(I272*H272,2)</f>
        <v>0</v>
      </c>
      <c r="BL272" s="17" t="s">
        <v>135</v>
      </c>
      <c r="BM272" s="143" t="s">
        <v>470</v>
      </c>
    </row>
    <row r="273" spans="2:65" s="1" customFormat="1">
      <c r="B273" s="32"/>
      <c r="D273" s="145" t="s">
        <v>149</v>
      </c>
      <c r="F273" s="146" t="s">
        <v>471</v>
      </c>
      <c r="I273" s="147"/>
      <c r="L273" s="32"/>
      <c r="M273" s="148"/>
      <c r="T273" s="56"/>
      <c r="AT273" s="17" t="s">
        <v>149</v>
      </c>
      <c r="AU273" s="17" t="s">
        <v>87</v>
      </c>
    </row>
    <row r="274" spans="2:65" s="13" customFormat="1">
      <c r="B274" s="155"/>
      <c r="D274" s="145" t="s">
        <v>150</v>
      </c>
      <c r="E274" s="156" t="s">
        <v>1</v>
      </c>
      <c r="F274" s="157" t="s">
        <v>472</v>
      </c>
      <c r="H274" s="158">
        <v>57.64</v>
      </c>
      <c r="I274" s="159"/>
      <c r="L274" s="155"/>
      <c r="M274" s="160"/>
      <c r="T274" s="161"/>
      <c r="AT274" s="156" t="s">
        <v>150</v>
      </c>
      <c r="AU274" s="156" t="s">
        <v>87</v>
      </c>
      <c r="AV274" s="13" t="s">
        <v>87</v>
      </c>
      <c r="AW274" s="13" t="s">
        <v>33</v>
      </c>
      <c r="AX274" s="13" t="s">
        <v>85</v>
      </c>
      <c r="AY274" s="156" t="s">
        <v>136</v>
      </c>
    </row>
    <row r="275" spans="2:65" s="1" customFormat="1" ht="16.5" customHeight="1">
      <c r="B275" s="32"/>
      <c r="C275" s="132" t="s">
        <v>473</v>
      </c>
      <c r="D275" s="132" t="s">
        <v>142</v>
      </c>
      <c r="E275" s="133" t="s">
        <v>474</v>
      </c>
      <c r="F275" s="134" t="s">
        <v>475</v>
      </c>
      <c r="G275" s="135" t="s">
        <v>266</v>
      </c>
      <c r="H275" s="136">
        <v>314.39999999999998</v>
      </c>
      <c r="I275" s="137"/>
      <c r="J275" s="138">
        <f>ROUND(I275*H275,2)</f>
        <v>0</v>
      </c>
      <c r="K275" s="134" t="s">
        <v>146</v>
      </c>
      <c r="L275" s="32"/>
      <c r="M275" s="139" t="s">
        <v>1</v>
      </c>
      <c r="N275" s="140" t="s">
        <v>42</v>
      </c>
      <c r="P275" s="141">
        <f>O275*H275</f>
        <v>0</v>
      </c>
      <c r="Q275" s="141">
        <v>0</v>
      </c>
      <c r="R275" s="141">
        <f>Q275*H275</f>
        <v>0</v>
      </c>
      <c r="S275" s="141">
        <v>0</v>
      </c>
      <c r="T275" s="142">
        <f>S275*H275</f>
        <v>0</v>
      </c>
      <c r="AR275" s="143" t="s">
        <v>135</v>
      </c>
      <c r="AT275" s="143" t="s">
        <v>142</v>
      </c>
      <c r="AU275" s="143" t="s">
        <v>87</v>
      </c>
      <c r="AY275" s="17" t="s">
        <v>136</v>
      </c>
      <c r="BE275" s="144">
        <f>IF(N275="základní",J275,0)</f>
        <v>0</v>
      </c>
      <c r="BF275" s="144">
        <f>IF(N275="snížená",J275,0)</f>
        <v>0</v>
      </c>
      <c r="BG275" s="144">
        <f>IF(N275="zákl. přenesená",J275,0)</f>
        <v>0</v>
      </c>
      <c r="BH275" s="144">
        <f>IF(N275="sníž. přenesená",J275,0)</f>
        <v>0</v>
      </c>
      <c r="BI275" s="144">
        <f>IF(N275="nulová",J275,0)</f>
        <v>0</v>
      </c>
      <c r="BJ275" s="17" t="s">
        <v>85</v>
      </c>
      <c r="BK275" s="144">
        <f>ROUND(I275*H275,2)</f>
        <v>0</v>
      </c>
      <c r="BL275" s="17" t="s">
        <v>135</v>
      </c>
      <c r="BM275" s="143" t="s">
        <v>476</v>
      </c>
    </row>
    <row r="276" spans="2:65" s="1" customFormat="1" ht="19.2">
      <c r="B276" s="32"/>
      <c r="D276" s="145" t="s">
        <v>149</v>
      </c>
      <c r="F276" s="146" t="s">
        <v>477</v>
      </c>
      <c r="I276" s="147"/>
      <c r="L276" s="32"/>
      <c r="M276" s="148"/>
      <c r="T276" s="56"/>
      <c r="AT276" s="17" t="s">
        <v>149</v>
      </c>
      <c r="AU276" s="17" t="s">
        <v>87</v>
      </c>
    </row>
    <row r="277" spans="2:65" s="13" customFormat="1">
      <c r="B277" s="155"/>
      <c r="D277" s="145" t="s">
        <v>150</v>
      </c>
      <c r="E277" s="156" t="s">
        <v>1</v>
      </c>
      <c r="F277" s="157" t="s">
        <v>478</v>
      </c>
      <c r="H277" s="158">
        <v>314.39999999999998</v>
      </c>
      <c r="I277" s="159"/>
      <c r="L277" s="155"/>
      <c r="M277" s="160"/>
      <c r="T277" s="161"/>
      <c r="AT277" s="156" t="s">
        <v>150</v>
      </c>
      <c r="AU277" s="156" t="s">
        <v>87</v>
      </c>
      <c r="AV277" s="13" t="s">
        <v>87</v>
      </c>
      <c r="AW277" s="13" t="s">
        <v>33</v>
      </c>
      <c r="AX277" s="13" t="s">
        <v>85</v>
      </c>
      <c r="AY277" s="156" t="s">
        <v>136</v>
      </c>
    </row>
    <row r="278" spans="2:65" s="1" customFormat="1" ht="16.5" customHeight="1">
      <c r="B278" s="32"/>
      <c r="C278" s="132" t="s">
        <v>479</v>
      </c>
      <c r="D278" s="132" t="s">
        <v>142</v>
      </c>
      <c r="E278" s="133" t="s">
        <v>480</v>
      </c>
      <c r="F278" s="134" t="s">
        <v>481</v>
      </c>
      <c r="G278" s="135" t="s">
        <v>266</v>
      </c>
      <c r="H278" s="136">
        <v>57.64</v>
      </c>
      <c r="I278" s="137"/>
      <c r="J278" s="138">
        <f>ROUND(I278*H278,2)</f>
        <v>0</v>
      </c>
      <c r="K278" s="134" t="s">
        <v>146</v>
      </c>
      <c r="L278" s="32"/>
      <c r="M278" s="139" t="s">
        <v>1</v>
      </c>
      <c r="N278" s="140" t="s">
        <v>42</v>
      </c>
      <c r="P278" s="141">
        <f>O278*H278</f>
        <v>0</v>
      </c>
      <c r="Q278" s="141">
        <v>0</v>
      </c>
      <c r="R278" s="141">
        <f>Q278*H278</f>
        <v>0</v>
      </c>
      <c r="S278" s="141">
        <v>0</v>
      </c>
      <c r="T278" s="142">
        <f>S278*H278</f>
        <v>0</v>
      </c>
      <c r="AR278" s="143" t="s">
        <v>135</v>
      </c>
      <c r="AT278" s="143" t="s">
        <v>142</v>
      </c>
      <c r="AU278" s="143" t="s">
        <v>87</v>
      </c>
      <c r="AY278" s="17" t="s">
        <v>136</v>
      </c>
      <c r="BE278" s="144">
        <f>IF(N278="základní",J278,0)</f>
        <v>0</v>
      </c>
      <c r="BF278" s="144">
        <f>IF(N278="snížená",J278,0)</f>
        <v>0</v>
      </c>
      <c r="BG278" s="144">
        <f>IF(N278="zákl. přenesená",J278,0)</f>
        <v>0</v>
      </c>
      <c r="BH278" s="144">
        <f>IF(N278="sníž. přenesená",J278,0)</f>
        <v>0</v>
      </c>
      <c r="BI278" s="144">
        <f>IF(N278="nulová",J278,0)</f>
        <v>0</v>
      </c>
      <c r="BJ278" s="17" t="s">
        <v>85</v>
      </c>
      <c r="BK278" s="144">
        <f>ROUND(I278*H278,2)</f>
        <v>0</v>
      </c>
      <c r="BL278" s="17" t="s">
        <v>135</v>
      </c>
      <c r="BM278" s="143" t="s">
        <v>482</v>
      </c>
    </row>
    <row r="279" spans="2:65" s="1" customFormat="1" ht="19.2">
      <c r="B279" s="32"/>
      <c r="D279" s="145" t="s">
        <v>149</v>
      </c>
      <c r="F279" s="146" t="s">
        <v>483</v>
      </c>
      <c r="I279" s="147"/>
      <c r="L279" s="32"/>
      <c r="M279" s="148"/>
      <c r="T279" s="56"/>
      <c r="AT279" s="17" t="s">
        <v>149</v>
      </c>
      <c r="AU279" s="17" t="s">
        <v>87</v>
      </c>
    </row>
    <row r="280" spans="2:65" s="13" customFormat="1">
      <c r="B280" s="155"/>
      <c r="D280" s="145" t="s">
        <v>150</v>
      </c>
      <c r="E280" s="156" t="s">
        <v>1</v>
      </c>
      <c r="F280" s="157" t="s">
        <v>484</v>
      </c>
      <c r="H280" s="158">
        <v>57.64</v>
      </c>
      <c r="I280" s="159"/>
      <c r="L280" s="155"/>
      <c r="M280" s="160"/>
      <c r="T280" s="161"/>
      <c r="AT280" s="156" t="s">
        <v>150</v>
      </c>
      <c r="AU280" s="156" t="s">
        <v>87</v>
      </c>
      <c r="AV280" s="13" t="s">
        <v>87</v>
      </c>
      <c r="AW280" s="13" t="s">
        <v>33</v>
      </c>
      <c r="AX280" s="13" t="s">
        <v>85</v>
      </c>
      <c r="AY280" s="156" t="s">
        <v>136</v>
      </c>
    </row>
    <row r="281" spans="2:65" s="1" customFormat="1" ht="16.5" customHeight="1">
      <c r="B281" s="32"/>
      <c r="C281" s="172" t="s">
        <v>485</v>
      </c>
      <c r="D281" s="172" t="s">
        <v>425</v>
      </c>
      <c r="E281" s="173" t="s">
        <v>486</v>
      </c>
      <c r="F281" s="174" t="s">
        <v>487</v>
      </c>
      <c r="G281" s="175" t="s">
        <v>488</v>
      </c>
      <c r="H281" s="176">
        <v>11.161</v>
      </c>
      <c r="I281" s="177"/>
      <c r="J281" s="178">
        <f>ROUND(I281*H281,2)</f>
        <v>0</v>
      </c>
      <c r="K281" s="174" t="s">
        <v>146</v>
      </c>
      <c r="L281" s="179"/>
      <c r="M281" s="180" t="s">
        <v>1</v>
      </c>
      <c r="N281" s="181" t="s">
        <v>42</v>
      </c>
      <c r="P281" s="141">
        <f>O281*H281</f>
        <v>0</v>
      </c>
      <c r="Q281" s="141">
        <v>1E-3</v>
      </c>
      <c r="R281" s="141">
        <f>Q281*H281</f>
        <v>1.1160999999999999E-2</v>
      </c>
      <c r="S281" s="141">
        <v>0</v>
      </c>
      <c r="T281" s="142">
        <f>S281*H281</f>
        <v>0</v>
      </c>
      <c r="AR281" s="143" t="s">
        <v>190</v>
      </c>
      <c r="AT281" s="143" t="s">
        <v>425</v>
      </c>
      <c r="AU281" s="143" t="s">
        <v>87</v>
      </c>
      <c r="AY281" s="17" t="s">
        <v>136</v>
      </c>
      <c r="BE281" s="144">
        <f>IF(N281="základní",J281,0)</f>
        <v>0</v>
      </c>
      <c r="BF281" s="144">
        <f>IF(N281="snížená",J281,0)</f>
        <v>0</v>
      </c>
      <c r="BG281" s="144">
        <f>IF(N281="zákl. přenesená",J281,0)</f>
        <v>0</v>
      </c>
      <c r="BH281" s="144">
        <f>IF(N281="sníž. přenesená",J281,0)</f>
        <v>0</v>
      </c>
      <c r="BI281" s="144">
        <f>IF(N281="nulová",J281,0)</f>
        <v>0</v>
      </c>
      <c r="BJ281" s="17" t="s">
        <v>85</v>
      </c>
      <c r="BK281" s="144">
        <f>ROUND(I281*H281,2)</f>
        <v>0</v>
      </c>
      <c r="BL281" s="17" t="s">
        <v>135</v>
      </c>
      <c r="BM281" s="143" t="s">
        <v>489</v>
      </c>
    </row>
    <row r="282" spans="2:65" s="1" customFormat="1">
      <c r="B282" s="32"/>
      <c r="D282" s="145" t="s">
        <v>149</v>
      </c>
      <c r="F282" s="146" t="s">
        <v>487</v>
      </c>
      <c r="I282" s="147"/>
      <c r="L282" s="32"/>
      <c r="M282" s="148"/>
      <c r="T282" s="56"/>
      <c r="AT282" s="17" t="s">
        <v>149</v>
      </c>
      <c r="AU282" s="17" t="s">
        <v>87</v>
      </c>
    </row>
    <row r="283" spans="2:65" s="12" customFormat="1">
      <c r="B283" s="149"/>
      <c r="D283" s="145" t="s">
        <v>150</v>
      </c>
      <c r="E283" s="150" t="s">
        <v>1</v>
      </c>
      <c r="F283" s="151" t="s">
        <v>490</v>
      </c>
      <c r="H283" s="150" t="s">
        <v>1</v>
      </c>
      <c r="I283" s="152"/>
      <c r="L283" s="149"/>
      <c r="M283" s="153"/>
      <c r="T283" s="154"/>
      <c r="AT283" s="150" t="s">
        <v>150</v>
      </c>
      <c r="AU283" s="150" t="s">
        <v>87</v>
      </c>
      <c r="AV283" s="12" t="s">
        <v>85</v>
      </c>
      <c r="AW283" s="12" t="s">
        <v>33</v>
      </c>
      <c r="AX283" s="12" t="s">
        <v>77</v>
      </c>
      <c r="AY283" s="150" t="s">
        <v>136</v>
      </c>
    </row>
    <row r="284" spans="2:65" s="13" customFormat="1">
      <c r="B284" s="155"/>
      <c r="D284" s="145" t="s">
        <v>150</v>
      </c>
      <c r="E284" s="156" t="s">
        <v>1</v>
      </c>
      <c r="F284" s="157" t="s">
        <v>491</v>
      </c>
      <c r="H284" s="158">
        <v>11.161</v>
      </c>
      <c r="I284" s="159"/>
      <c r="L284" s="155"/>
      <c r="M284" s="160"/>
      <c r="T284" s="161"/>
      <c r="AT284" s="156" t="s">
        <v>150</v>
      </c>
      <c r="AU284" s="156" t="s">
        <v>87</v>
      </c>
      <c r="AV284" s="13" t="s">
        <v>87</v>
      </c>
      <c r="AW284" s="13" t="s">
        <v>33</v>
      </c>
      <c r="AX284" s="13" t="s">
        <v>85</v>
      </c>
      <c r="AY284" s="156" t="s">
        <v>136</v>
      </c>
    </row>
    <row r="285" spans="2:65" s="1" customFormat="1" ht="16.5" customHeight="1">
      <c r="B285" s="32"/>
      <c r="C285" s="132" t="s">
        <v>492</v>
      </c>
      <c r="D285" s="132" t="s">
        <v>142</v>
      </c>
      <c r="E285" s="133" t="s">
        <v>493</v>
      </c>
      <c r="F285" s="134" t="s">
        <v>494</v>
      </c>
      <c r="G285" s="135" t="s">
        <v>266</v>
      </c>
      <c r="H285" s="136">
        <v>314.39999999999998</v>
      </c>
      <c r="I285" s="137"/>
      <c r="J285" s="138">
        <f>ROUND(I285*H285,2)</f>
        <v>0</v>
      </c>
      <c r="K285" s="134" t="s">
        <v>146</v>
      </c>
      <c r="L285" s="32"/>
      <c r="M285" s="139" t="s">
        <v>1</v>
      </c>
      <c r="N285" s="140" t="s">
        <v>42</v>
      </c>
      <c r="P285" s="141">
        <f>O285*H285</f>
        <v>0</v>
      </c>
      <c r="Q285" s="141">
        <v>0</v>
      </c>
      <c r="R285" s="141">
        <f>Q285*H285</f>
        <v>0</v>
      </c>
      <c r="S285" s="141">
        <v>0</v>
      </c>
      <c r="T285" s="142">
        <f>S285*H285</f>
        <v>0</v>
      </c>
      <c r="AR285" s="143" t="s">
        <v>135</v>
      </c>
      <c r="AT285" s="143" t="s">
        <v>142</v>
      </c>
      <c r="AU285" s="143" t="s">
        <v>87</v>
      </c>
      <c r="AY285" s="17" t="s">
        <v>136</v>
      </c>
      <c r="BE285" s="144">
        <f>IF(N285="základní",J285,0)</f>
        <v>0</v>
      </c>
      <c r="BF285" s="144">
        <f>IF(N285="snížená",J285,0)</f>
        <v>0</v>
      </c>
      <c r="BG285" s="144">
        <f>IF(N285="zákl. přenesená",J285,0)</f>
        <v>0</v>
      </c>
      <c r="BH285" s="144">
        <f>IF(N285="sníž. přenesená",J285,0)</f>
        <v>0</v>
      </c>
      <c r="BI285" s="144">
        <f>IF(N285="nulová",J285,0)</f>
        <v>0</v>
      </c>
      <c r="BJ285" s="17" t="s">
        <v>85</v>
      </c>
      <c r="BK285" s="144">
        <f>ROUND(I285*H285,2)</f>
        <v>0</v>
      </c>
      <c r="BL285" s="17" t="s">
        <v>135</v>
      </c>
      <c r="BM285" s="143" t="s">
        <v>495</v>
      </c>
    </row>
    <row r="286" spans="2:65" s="1" customFormat="1">
      <c r="B286" s="32"/>
      <c r="D286" s="145" t="s">
        <v>149</v>
      </c>
      <c r="F286" s="146" t="s">
        <v>496</v>
      </c>
      <c r="I286" s="147"/>
      <c r="L286" s="32"/>
      <c r="M286" s="148"/>
      <c r="T286" s="56"/>
      <c r="AT286" s="17" t="s">
        <v>149</v>
      </c>
      <c r="AU286" s="17" t="s">
        <v>87</v>
      </c>
    </row>
    <row r="287" spans="2:65" s="13" customFormat="1">
      <c r="B287" s="155"/>
      <c r="D287" s="145" t="s">
        <v>150</v>
      </c>
      <c r="E287" s="156" t="s">
        <v>1</v>
      </c>
      <c r="F287" s="157" t="s">
        <v>497</v>
      </c>
      <c r="H287" s="158">
        <v>314.39999999999998</v>
      </c>
      <c r="I287" s="159"/>
      <c r="L287" s="155"/>
      <c r="M287" s="160"/>
      <c r="T287" s="161"/>
      <c r="AT287" s="156" t="s">
        <v>150</v>
      </c>
      <c r="AU287" s="156" t="s">
        <v>87</v>
      </c>
      <c r="AV287" s="13" t="s">
        <v>87</v>
      </c>
      <c r="AW287" s="13" t="s">
        <v>33</v>
      </c>
      <c r="AX287" s="13" t="s">
        <v>85</v>
      </c>
      <c r="AY287" s="156" t="s">
        <v>136</v>
      </c>
    </row>
    <row r="288" spans="2:65" s="1" customFormat="1" ht="16.5" customHeight="1">
      <c r="B288" s="32"/>
      <c r="C288" s="132" t="s">
        <v>498</v>
      </c>
      <c r="D288" s="132" t="s">
        <v>142</v>
      </c>
      <c r="E288" s="133" t="s">
        <v>499</v>
      </c>
      <c r="F288" s="134" t="s">
        <v>500</v>
      </c>
      <c r="G288" s="135" t="s">
        <v>266</v>
      </c>
      <c r="H288" s="136">
        <v>4996.5600000000004</v>
      </c>
      <c r="I288" s="137"/>
      <c r="J288" s="138">
        <f>ROUND(I288*H288,2)</f>
        <v>0</v>
      </c>
      <c r="K288" s="134" t="s">
        <v>146</v>
      </c>
      <c r="L288" s="32"/>
      <c r="M288" s="139" t="s">
        <v>1</v>
      </c>
      <c r="N288" s="140" t="s">
        <v>42</v>
      </c>
      <c r="P288" s="141">
        <f>O288*H288</f>
        <v>0</v>
      </c>
      <c r="Q288" s="141">
        <v>0</v>
      </c>
      <c r="R288" s="141">
        <f>Q288*H288</f>
        <v>0</v>
      </c>
      <c r="S288" s="141">
        <v>0</v>
      </c>
      <c r="T288" s="142">
        <f>S288*H288</f>
        <v>0</v>
      </c>
      <c r="AR288" s="143" t="s">
        <v>135</v>
      </c>
      <c r="AT288" s="143" t="s">
        <v>142</v>
      </c>
      <c r="AU288" s="143" t="s">
        <v>87</v>
      </c>
      <c r="AY288" s="17" t="s">
        <v>136</v>
      </c>
      <c r="BE288" s="144">
        <f>IF(N288="základní",J288,0)</f>
        <v>0</v>
      </c>
      <c r="BF288" s="144">
        <f>IF(N288="snížená",J288,0)</f>
        <v>0</v>
      </c>
      <c r="BG288" s="144">
        <f>IF(N288="zákl. přenesená",J288,0)</f>
        <v>0</v>
      </c>
      <c r="BH288" s="144">
        <f>IF(N288="sníž. přenesená",J288,0)</f>
        <v>0</v>
      </c>
      <c r="BI288" s="144">
        <f>IF(N288="nulová",J288,0)</f>
        <v>0</v>
      </c>
      <c r="BJ288" s="17" t="s">
        <v>85</v>
      </c>
      <c r="BK288" s="144">
        <f>ROUND(I288*H288,2)</f>
        <v>0</v>
      </c>
      <c r="BL288" s="17" t="s">
        <v>135</v>
      </c>
      <c r="BM288" s="143" t="s">
        <v>501</v>
      </c>
    </row>
    <row r="289" spans="2:65" s="1" customFormat="1">
      <c r="B289" s="32"/>
      <c r="D289" s="145" t="s">
        <v>149</v>
      </c>
      <c r="F289" s="146" t="s">
        <v>502</v>
      </c>
      <c r="I289" s="147"/>
      <c r="L289" s="32"/>
      <c r="M289" s="148"/>
      <c r="T289" s="56"/>
      <c r="AT289" s="17" t="s">
        <v>149</v>
      </c>
      <c r="AU289" s="17" t="s">
        <v>87</v>
      </c>
    </row>
    <row r="290" spans="2:65" s="13" customFormat="1">
      <c r="B290" s="155"/>
      <c r="D290" s="145" t="s">
        <v>150</v>
      </c>
      <c r="E290" s="156" t="s">
        <v>1</v>
      </c>
      <c r="F290" s="157" t="s">
        <v>503</v>
      </c>
      <c r="H290" s="158">
        <v>2989.45</v>
      </c>
      <c r="I290" s="159"/>
      <c r="L290" s="155"/>
      <c r="M290" s="160"/>
      <c r="T290" s="161"/>
      <c r="AT290" s="156" t="s">
        <v>150</v>
      </c>
      <c r="AU290" s="156" t="s">
        <v>87</v>
      </c>
      <c r="AV290" s="13" t="s">
        <v>87</v>
      </c>
      <c r="AW290" s="13" t="s">
        <v>33</v>
      </c>
      <c r="AX290" s="13" t="s">
        <v>77</v>
      </c>
      <c r="AY290" s="156" t="s">
        <v>136</v>
      </c>
    </row>
    <row r="291" spans="2:65" s="13" customFormat="1">
      <c r="B291" s="155"/>
      <c r="D291" s="145" t="s">
        <v>150</v>
      </c>
      <c r="E291" s="156" t="s">
        <v>1</v>
      </c>
      <c r="F291" s="157" t="s">
        <v>504</v>
      </c>
      <c r="H291" s="158">
        <v>2007.11</v>
      </c>
      <c r="I291" s="159"/>
      <c r="L291" s="155"/>
      <c r="M291" s="160"/>
      <c r="T291" s="161"/>
      <c r="AT291" s="156" t="s">
        <v>150</v>
      </c>
      <c r="AU291" s="156" t="s">
        <v>87</v>
      </c>
      <c r="AV291" s="13" t="s">
        <v>87</v>
      </c>
      <c r="AW291" s="13" t="s">
        <v>33</v>
      </c>
      <c r="AX291" s="13" t="s">
        <v>77</v>
      </c>
      <c r="AY291" s="156" t="s">
        <v>136</v>
      </c>
    </row>
    <row r="292" spans="2:65" s="14" customFormat="1">
      <c r="B292" s="165"/>
      <c r="D292" s="145" t="s">
        <v>150</v>
      </c>
      <c r="E292" s="166" t="s">
        <v>1</v>
      </c>
      <c r="F292" s="167" t="s">
        <v>278</v>
      </c>
      <c r="H292" s="168">
        <v>4996.5600000000004</v>
      </c>
      <c r="I292" s="169"/>
      <c r="L292" s="165"/>
      <c r="M292" s="170"/>
      <c r="T292" s="171"/>
      <c r="AT292" s="166" t="s">
        <v>150</v>
      </c>
      <c r="AU292" s="166" t="s">
        <v>87</v>
      </c>
      <c r="AV292" s="14" t="s">
        <v>135</v>
      </c>
      <c r="AW292" s="14" t="s">
        <v>33</v>
      </c>
      <c r="AX292" s="14" t="s">
        <v>85</v>
      </c>
      <c r="AY292" s="166" t="s">
        <v>136</v>
      </c>
    </row>
    <row r="293" spans="2:65" s="1" customFormat="1" ht="16.5" customHeight="1">
      <c r="B293" s="32"/>
      <c r="C293" s="132" t="s">
        <v>505</v>
      </c>
      <c r="D293" s="132" t="s">
        <v>142</v>
      </c>
      <c r="E293" s="133" t="s">
        <v>506</v>
      </c>
      <c r="F293" s="134" t="s">
        <v>507</v>
      </c>
      <c r="G293" s="135" t="s">
        <v>266</v>
      </c>
      <c r="H293" s="136">
        <v>57.64</v>
      </c>
      <c r="I293" s="137"/>
      <c r="J293" s="138">
        <f>ROUND(I293*H293,2)</f>
        <v>0</v>
      </c>
      <c r="K293" s="134" t="s">
        <v>146</v>
      </c>
      <c r="L293" s="32"/>
      <c r="M293" s="139" t="s">
        <v>1</v>
      </c>
      <c r="N293" s="140" t="s">
        <v>42</v>
      </c>
      <c r="P293" s="141">
        <f>O293*H293</f>
        <v>0</v>
      </c>
      <c r="Q293" s="141">
        <v>0</v>
      </c>
      <c r="R293" s="141">
        <f>Q293*H293</f>
        <v>0</v>
      </c>
      <c r="S293" s="141">
        <v>0</v>
      </c>
      <c r="T293" s="142">
        <f>S293*H293</f>
        <v>0</v>
      </c>
      <c r="AR293" s="143" t="s">
        <v>135</v>
      </c>
      <c r="AT293" s="143" t="s">
        <v>142</v>
      </c>
      <c r="AU293" s="143" t="s">
        <v>87</v>
      </c>
      <c r="AY293" s="17" t="s">
        <v>136</v>
      </c>
      <c r="BE293" s="144">
        <f>IF(N293="základní",J293,0)</f>
        <v>0</v>
      </c>
      <c r="BF293" s="144">
        <f>IF(N293="snížená",J293,0)</f>
        <v>0</v>
      </c>
      <c r="BG293" s="144">
        <f>IF(N293="zákl. přenesená",J293,0)</f>
        <v>0</v>
      </c>
      <c r="BH293" s="144">
        <f>IF(N293="sníž. přenesená",J293,0)</f>
        <v>0</v>
      </c>
      <c r="BI293" s="144">
        <f>IF(N293="nulová",J293,0)</f>
        <v>0</v>
      </c>
      <c r="BJ293" s="17" t="s">
        <v>85</v>
      </c>
      <c r="BK293" s="144">
        <f>ROUND(I293*H293,2)</f>
        <v>0</v>
      </c>
      <c r="BL293" s="17" t="s">
        <v>135</v>
      </c>
      <c r="BM293" s="143" t="s">
        <v>508</v>
      </c>
    </row>
    <row r="294" spans="2:65" s="1" customFormat="1" ht="19.2">
      <c r="B294" s="32"/>
      <c r="D294" s="145" t="s">
        <v>149</v>
      </c>
      <c r="F294" s="146" t="s">
        <v>509</v>
      </c>
      <c r="I294" s="147"/>
      <c r="L294" s="32"/>
      <c r="M294" s="148"/>
      <c r="T294" s="56"/>
      <c r="AT294" s="17" t="s">
        <v>149</v>
      </c>
      <c r="AU294" s="17" t="s">
        <v>87</v>
      </c>
    </row>
    <row r="295" spans="2:65" s="13" customFormat="1">
      <c r="B295" s="155"/>
      <c r="D295" s="145" t="s">
        <v>150</v>
      </c>
      <c r="E295" s="156" t="s">
        <v>1</v>
      </c>
      <c r="F295" s="157" t="s">
        <v>510</v>
      </c>
      <c r="H295" s="158">
        <v>57.64</v>
      </c>
      <c r="I295" s="159"/>
      <c r="L295" s="155"/>
      <c r="M295" s="160"/>
      <c r="T295" s="161"/>
      <c r="AT295" s="156" t="s">
        <v>150</v>
      </c>
      <c r="AU295" s="156" t="s">
        <v>87</v>
      </c>
      <c r="AV295" s="13" t="s">
        <v>87</v>
      </c>
      <c r="AW295" s="13" t="s">
        <v>33</v>
      </c>
      <c r="AX295" s="13" t="s">
        <v>85</v>
      </c>
      <c r="AY295" s="156" t="s">
        <v>136</v>
      </c>
    </row>
    <row r="296" spans="2:65" s="1" customFormat="1" ht="21.75" customHeight="1">
      <c r="B296" s="32"/>
      <c r="C296" s="132" t="s">
        <v>511</v>
      </c>
      <c r="D296" s="132" t="s">
        <v>142</v>
      </c>
      <c r="E296" s="133" t="s">
        <v>512</v>
      </c>
      <c r="F296" s="134" t="s">
        <v>513</v>
      </c>
      <c r="G296" s="135" t="s">
        <v>226</v>
      </c>
      <c r="H296" s="136">
        <v>7</v>
      </c>
      <c r="I296" s="137"/>
      <c r="J296" s="138">
        <f>ROUND(I296*H296,2)</f>
        <v>0</v>
      </c>
      <c r="K296" s="134" t="s">
        <v>146</v>
      </c>
      <c r="L296" s="32"/>
      <c r="M296" s="139" t="s">
        <v>1</v>
      </c>
      <c r="N296" s="140" t="s">
        <v>42</v>
      </c>
      <c r="P296" s="141">
        <f>O296*H296</f>
        <v>0</v>
      </c>
      <c r="Q296" s="141">
        <v>0</v>
      </c>
      <c r="R296" s="141">
        <f>Q296*H296</f>
        <v>0</v>
      </c>
      <c r="S296" s="141">
        <v>0</v>
      </c>
      <c r="T296" s="142">
        <f>S296*H296</f>
        <v>0</v>
      </c>
      <c r="AR296" s="143" t="s">
        <v>135</v>
      </c>
      <c r="AT296" s="143" t="s">
        <v>142</v>
      </c>
      <c r="AU296" s="143" t="s">
        <v>87</v>
      </c>
      <c r="AY296" s="17" t="s">
        <v>136</v>
      </c>
      <c r="BE296" s="144">
        <f>IF(N296="základní",J296,0)</f>
        <v>0</v>
      </c>
      <c r="BF296" s="144">
        <f>IF(N296="snížená",J296,0)</f>
        <v>0</v>
      </c>
      <c r="BG296" s="144">
        <f>IF(N296="zákl. přenesená",J296,0)</f>
        <v>0</v>
      </c>
      <c r="BH296" s="144">
        <f>IF(N296="sníž. přenesená",J296,0)</f>
        <v>0</v>
      </c>
      <c r="BI296" s="144">
        <f>IF(N296="nulová",J296,0)</f>
        <v>0</v>
      </c>
      <c r="BJ296" s="17" t="s">
        <v>85</v>
      </c>
      <c r="BK296" s="144">
        <f>ROUND(I296*H296,2)</f>
        <v>0</v>
      </c>
      <c r="BL296" s="17" t="s">
        <v>135</v>
      </c>
      <c r="BM296" s="143" t="s">
        <v>514</v>
      </c>
    </row>
    <row r="297" spans="2:65" s="1" customFormat="1" ht="19.2">
      <c r="B297" s="32"/>
      <c r="D297" s="145" t="s">
        <v>149</v>
      </c>
      <c r="F297" s="146" t="s">
        <v>515</v>
      </c>
      <c r="I297" s="147"/>
      <c r="L297" s="32"/>
      <c r="M297" s="148"/>
      <c r="T297" s="56"/>
      <c r="AT297" s="17" t="s">
        <v>149</v>
      </c>
      <c r="AU297" s="17" t="s">
        <v>87</v>
      </c>
    </row>
    <row r="298" spans="2:65" s="13" customFormat="1">
      <c r="B298" s="155"/>
      <c r="D298" s="145" t="s">
        <v>150</v>
      </c>
      <c r="E298" s="156" t="s">
        <v>1</v>
      </c>
      <c r="F298" s="157" t="s">
        <v>516</v>
      </c>
      <c r="H298" s="158">
        <v>7</v>
      </c>
      <c r="I298" s="159"/>
      <c r="L298" s="155"/>
      <c r="M298" s="160"/>
      <c r="T298" s="161"/>
      <c r="AT298" s="156" t="s">
        <v>150</v>
      </c>
      <c r="AU298" s="156" t="s">
        <v>87</v>
      </c>
      <c r="AV298" s="13" t="s">
        <v>87</v>
      </c>
      <c r="AW298" s="13" t="s">
        <v>33</v>
      </c>
      <c r="AX298" s="13" t="s">
        <v>85</v>
      </c>
      <c r="AY298" s="156" t="s">
        <v>136</v>
      </c>
    </row>
    <row r="299" spans="2:65" s="12" customFormat="1">
      <c r="B299" s="149"/>
      <c r="D299" s="145" t="s">
        <v>150</v>
      </c>
      <c r="E299" s="150" t="s">
        <v>1</v>
      </c>
      <c r="F299" s="151" t="s">
        <v>517</v>
      </c>
      <c r="H299" s="150" t="s">
        <v>1</v>
      </c>
      <c r="I299" s="152"/>
      <c r="L299" s="149"/>
      <c r="M299" s="153"/>
      <c r="T299" s="154"/>
      <c r="AT299" s="150" t="s">
        <v>150</v>
      </c>
      <c r="AU299" s="150" t="s">
        <v>87</v>
      </c>
      <c r="AV299" s="12" t="s">
        <v>85</v>
      </c>
      <c r="AW299" s="12" t="s">
        <v>33</v>
      </c>
      <c r="AX299" s="12" t="s">
        <v>77</v>
      </c>
      <c r="AY299" s="150" t="s">
        <v>136</v>
      </c>
    </row>
    <row r="300" spans="2:65" s="1" customFormat="1" ht="16.5" customHeight="1">
      <c r="B300" s="32"/>
      <c r="C300" s="172" t="s">
        <v>518</v>
      </c>
      <c r="D300" s="172" t="s">
        <v>425</v>
      </c>
      <c r="E300" s="173" t="s">
        <v>519</v>
      </c>
      <c r="F300" s="174" t="s">
        <v>520</v>
      </c>
      <c r="G300" s="175" t="s">
        <v>336</v>
      </c>
      <c r="H300" s="176">
        <v>3.5</v>
      </c>
      <c r="I300" s="177"/>
      <c r="J300" s="178">
        <f>ROUND(I300*H300,2)</f>
        <v>0</v>
      </c>
      <c r="K300" s="174" t="s">
        <v>146</v>
      </c>
      <c r="L300" s="179"/>
      <c r="M300" s="180" t="s">
        <v>1</v>
      </c>
      <c r="N300" s="181" t="s">
        <v>42</v>
      </c>
      <c r="P300" s="141">
        <f>O300*H300</f>
        <v>0</v>
      </c>
      <c r="Q300" s="141">
        <v>0.22</v>
      </c>
      <c r="R300" s="141">
        <f>Q300*H300</f>
        <v>0.77</v>
      </c>
      <c r="S300" s="141">
        <v>0</v>
      </c>
      <c r="T300" s="142">
        <f>S300*H300</f>
        <v>0</v>
      </c>
      <c r="AR300" s="143" t="s">
        <v>190</v>
      </c>
      <c r="AT300" s="143" t="s">
        <v>425</v>
      </c>
      <c r="AU300" s="143" t="s">
        <v>87</v>
      </c>
      <c r="AY300" s="17" t="s">
        <v>136</v>
      </c>
      <c r="BE300" s="144">
        <f>IF(N300="základní",J300,0)</f>
        <v>0</v>
      </c>
      <c r="BF300" s="144">
        <f>IF(N300="snížená",J300,0)</f>
        <v>0</v>
      </c>
      <c r="BG300" s="144">
        <f>IF(N300="zákl. přenesená",J300,0)</f>
        <v>0</v>
      </c>
      <c r="BH300" s="144">
        <f>IF(N300="sníž. přenesená",J300,0)</f>
        <v>0</v>
      </c>
      <c r="BI300" s="144">
        <f>IF(N300="nulová",J300,0)</f>
        <v>0</v>
      </c>
      <c r="BJ300" s="17" t="s">
        <v>85</v>
      </c>
      <c r="BK300" s="144">
        <f>ROUND(I300*H300,2)</f>
        <v>0</v>
      </c>
      <c r="BL300" s="17" t="s">
        <v>135</v>
      </c>
      <c r="BM300" s="143" t="s">
        <v>521</v>
      </c>
    </row>
    <row r="301" spans="2:65" s="1" customFormat="1">
      <c r="B301" s="32"/>
      <c r="D301" s="145" t="s">
        <v>149</v>
      </c>
      <c r="F301" s="146" t="s">
        <v>520</v>
      </c>
      <c r="I301" s="147"/>
      <c r="L301" s="32"/>
      <c r="M301" s="148"/>
      <c r="T301" s="56"/>
      <c r="AT301" s="17" t="s">
        <v>149</v>
      </c>
      <c r="AU301" s="17" t="s">
        <v>87</v>
      </c>
    </row>
    <row r="302" spans="2:65" s="13" customFormat="1">
      <c r="B302" s="155"/>
      <c r="D302" s="145" t="s">
        <v>150</v>
      </c>
      <c r="E302" s="156" t="s">
        <v>1</v>
      </c>
      <c r="F302" s="157" t="s">
        <v>522</v>
      </c>
      <c r="H302" s="158">
        <v>3.5</v>
      </c>
      <c r="I302" s="159"/>
      <c r="L302" s="155"/>
      <c r="M302" s="160"/>
      <c r="T302" s="161"/>
      <c r="AT302" s="156" t="s">
        <v>150</v>
      </c>
      <c r="AU302" s="156" t="s">
        <v>87</v>
      </c>
      <c r="AV302" s="13" t="s">
        <v>87</v>
      </c>
      <c r="AW302" s="13" t="s">
        <v>33</v>
      </c>
      <c r="AX302" s="13" t="s">
        <v>85</v>
      </c>
      <c r="AY302" s="156" t="s">
        <v>136</v>
      </c>
    </row>
    <row r="303" spans="2:65" s="1" customFormat="1" ht="16.5" customHeight="1">
      <c r="B303" s="32"/>
      <c r="C303" s="132" t="s">
        <v>523</v>
      </c>
      <c r="D303" s="132" t="s">
        <v>142</v>
      </c>
      <c r="E303" s="133" t="s">
        <v>524</v>
      </c>
      <c r="F303" s="134" t="s">
        <v>525</v>
      </c>
      <c r="G303" s="135" t="s">
        <v>226</v>
      </c>
      <c r="H303" s="136">
        <v>7</v>
      </c>
      <c r="I303" s="137"/>
      <c r="J303" s="138">
        <f>ROUND(I303*H303,2)</f>
        <v>0</v>
      </c>
      <c r="K303" s="134" t="s">
        <v>146</v>
      </c>
      <c r="L303" s="32"/>
      <c r="M303" s="139" t="s">
        <v>1</v>
      </c>
      <c r="N303" s="140" t="s">
        <v>42</v>
      </c>
      <c r="P303" s="141">
        <f>O303*H303</f>
        <v>0</v>
      </c>
      <c r="Q303" s="141">
        <v>0</v>
      </c>
      <c r="R303" s="141">
        <f>Q303*H303</f>
        <v>0</v>
      </c>
      <c r="S303" s="141">
        <v>0</v>
      </c>
      <c r="T303" s="142">
        <f>S303*H303</f>
        <v>0</v>
      </c>
      <c r="AR303" s="143" t="s">
        <v>135</v>
      </c>
      <c r="AT303" s="143" t="s">
        <v>142</v>
      </c>
      <c r="AU303" s="143" t="s">
        <v>87</v>
      </c>
      <c r="AY303" s="17" t="s">
        <v>136</v>
      </c>
      <c r="BE303" s="144">
        <f>IF(N303="základní",J303,0)</f>
        <v>0</v>
      </c>
      <c r="BF303" s="144">
        <f>IF(N303="snížená",J303,0)</f>
        <v>0</v>
      </c>
      <c r="BG303" s="144">
        <f>IF(N303="zákl. přenesená",J303,0)</f>
        <v>0</v>
      </c>
      <c r="BH303" s="144">
        <f>IF(N303="sníž. přenesená",J303,0)</f>
        <v>0</v>
      </c>
      <c r="BI303" s="144">
        <f>IF(N303="nulová",J303,0)</f>
        <v>0</v>
      </c>
      <c r="BJ303" s="17" t="s">
        <v>85</v>
      </c>
      <c r="BK303" s="144">
        <f>ROUND(I303*H303,2)</f>
        <v>0</v>
      </c>
      <c r="BL303" s="17" t="s">
        <v>135</v>
      </c>
      <c r="BM303" s="143" t="s">
        <v>526</v>
      </c>
    </row>
    <row r="304" spans="2:65" s="1" customFormat="1" ht="19.2">
      <c r="B304" s="32"/>
      <c r="D304" s="145" t="s">
        <v>149</v>
      </c>
      <c r="F304" s="146" t="s">
        <v>527</v>
      </c>
      <c r="I304" s="147"/>
      <c r="L304" s="32"/>
      <c r="M304" s="148"/>
      <c r="T304" s="56"/>
      <c r="AT304" s="17" t="s">
        <v>149</v>
      </c>
      <c r="AU304" s="17" t="s">
        <v>87</v>
      </c>
    </row>
    <row r="305" spans="2:65" s="13" customFormat="1">
      <c r="B305" s="155"/>
      <c r="D305" s="145" t="s">
        <v>150</v>
      </c>
      <c r="E305" s="156" t="s">
        <v>1</v>
      </c>
      <c r="F305" s="157" t="s">
        <v>528</v>
      </c>
      <c r="H305" s="158">
        <v>7</v>
      </c>
      <c r="I305" s="159"/>
      <c r="L305" s="155"/>
      <c r="M305" s="160"/>
      <c r="T305" s="161"/>
      <c r="AT305" s="156" t="s">
        <v>150</v>
      </c>
      <c r="AU305" s="156" t="s">
        <v>87</v>
      </c>
      <c r="AV305" s="13" t="s">
        <v>87</v>
      </c>
      <c r="AW305" s="13" t="s">
        <v>33</v>
      </c>
      <c r="AX305" s="13" t="s">
        <v>85</v>
      </c>
      <c r="AY305" s="156" t="s">
        <v>136</v>
      </c>
    </row>
    <row r="306" spans="2:65" s="1" customFormat="1" ht="16.5" customHeight="1">
      <c r="B306" s="32"/>
      <c r="C306" s="172" t="s">
        <v>529</v>
      </c>
      <c r="D306" s="172" t="s">
        <v>425</v>
      </c>
      <c r="E306" s="173" t="s">
        <v>530</v>
      </c>
      <c r="F306" s="174" t="s">
        <v>531</v>
      </c>
      <c r="G306" s="175" t="s">
        <v>226</v>
      </c>
      <c r="H306" s="176">
        <v>7</v>
      </c>
      <c r="I306" s="177"/>
      <c r="J306" s="178">
        <f>ROUND(I306*H306,2)</f>
        <v>0</v>
      </c>
      <c r="K306" s="174" t="s">
        <v>1</v>
      </c>
      <c r="L306" s="179"/>
      <c r="M306" s="180" t="s">
        <v>1</v>
      </c>
      <c r="N306" s="181" t="s">
        <v>42</v>
      </c>
      <c r="P306" s="141">
        <f>O306*H306</f>
        <v>0</v>
      </c>
      <c r="Q306" s="141">
        <v>0.04</v>
      </c>
      <c r="R306" s="141">
        <f>Q306*H306</f>
        <v>0.28000000000000003</v>
      </c>
      <c r="S306" s="141">
        <v>0</v>
      </c>
      <c r="T306" s="142">
        <f>S306*H306</f>
        <v>0</v>
      </c>
      <c r="AR306" s="143" t="s">
        <v>190</v>
      </c>
      <c r="AT306" s="143" t="s">
        <v>425</v>
      </c>
      <c r="AU306" s="143" t="s">
        <v>87</v>
      </c>
      <c r="AY306" s="17" t="s">
        <v>136</v>
      </c>
      <c r="BE306" s="144">
        <f>IF(N306="základní",J306,0)</f>
        <v>0</v>
      </c>
      <c r="BF306" s="144">
        <f>IF(N306="snížená",J306,0)</f>
        <v>0</v>
      </c>
      <c r="BG306" s="144">
        <f>IF(N306="zákl. přenesená",J306,0)</f>
        <v>0</v>
      </c>
      <c r="BH306" s="144">
        <f>IF(N306="sníž. přenesená",J306,0)</f>
        <v>0</v>
      </c>
      <c r="BI306" s="144">
        <f>IF(N306="nulová",J306,0)</f>
        <v>0</v>
      </c>
      <c r="BJ306" s="17" t="s">
        <v>85</v>
      </c>
      <c r="BK306" s="144">
        <f>ROUND(I306*H306,2)</f>
        <v>0</v>
      </c>
      <c r="BL306" s="17" t="s">
        <v>135</v>
      </c>
      <c r="BM306" s="143" t="s">
        <v>532</v>
      </c>
    </row>
    <row r="307" spans="2:65" s="1" customFormat="1">
      <c r="B307" s="32"/>
      <c r="D307" s="145" t="s">
        <v>149</v>
      </c>
      <c r="F307" s="146" t="s">
        <v>533</v>
      </c>
      <c r="I307" s="147"/>
      <c r="L307" s="32"/>
      <c r="M307" s="148"/>
      <c r="T307" s="56"/>
      <c r="AT307" s="17" t="s">
        <v>149</v>
      </c>
      <c r="AU307" s="17" t="s">
        <v>87</v>
      </c>
    </row>
    <row r="308" spans="2:65" s="13" customFormat="1">
      <c r="B308" s="155"/>
      <c r="D308" s="145" t="s">
        <v>150</v>
      </c>
      <c r="E308" s="156" t="s">
        <v>1</v>
      </c>
      <c r="F308" s="157" t="s">
        <v>534</v>
      </c>
      <c r="H308" s="158">
        <v>7</v>
      </c>
      <c r="I308" s="159"/>
      <c r="L308" s="155"/>
      <c r="M308" s="160"/>
      <c r="T308" s="161"/>
      <c r="AT308" s="156" t="s">
        <v>150</v>
      </c>
      <c r="AU308" s="156" t="s">
        <v>87</v>
      </c>
      <c r="AV308" s="13" t="s">
        <v>87</v>
      </c>
      <c r="AW308" s="13" t="s">
        <v>33</v>
      </c>
      <c r="AX308" s="13" t="s">
        <v>85</v>
      </c>
      <c r="AY308" s="156" t="s">
        <v>136</v>
      </c>
    </row>
    <row r="309" spans="2:65" s="1" customFormat="1" ht="21.75" customHeight="1">
      <c r="B309" s="32"/>
      <c r="C309" s="132" t="s">
        <v>535</v>
      </c>
      <c r="D309" s="132" t="s">
        <v>142</v>
      </c>
      <c r="E309" s="133" t="s">
        <v>536</v>
      </c>
      <c r="F309" s="134" t="s">
        <v>537</v>
      </c>
      <c r="G309" s="135" t="s">
        <v>226</v>
      </c>
      <c r="H309" s="136">
        <v>7</v>
      </c>
      <c r="I309" s="137"/>
      <c r="J309" s="138">
        <f>ROUND(I309*H309,2)</f>
        <v>0</v>
      </c>
      <c r="K309" s="134" t="s">
        <v>146</v>
      </c>
      <c r="L309" s="32"/>
      <c r="M309" s="139" t="s">
        <v>1</v>
      </c>
      <c r="N309" s="140" t="s">
        <v>42</v>
      </c>
      <c r="P309" s="141">
        <f>O309*H309</f>
        <v>0</v>
      </c>
      <c r="Q309" s="141">
        <v>5.0000000000000002E-5</v>
      </c>
      <c r="R309" s="141">
        <f>Q309*H309</f>
        <v>3.5E-4</v>
      </c>
      <c r="S309" s="141">
        <v>0</v>
      </c>
      <c r="T309" s="142">
        <f>S309*H309</f>
        <v>0</v>
      </c>
      <c r="AR309" s="143" t="s">
        <v>135</v>
      </c>
      <c r="AT309" s="143" t="s">
        <v>142</v>
      </c>
      <c r="AU309" s="143" t="s">
        <v>87</v>
      </c>
      <c r="AY309" s="17" t="s">
        <v>136</v>
      </c>
      <c r="BE309" s="144">
        <f>IF(N309="základní",J309,0)</f>
        <v>0</v>
      </c>
      <c r="BF309" s="144">
        <f>IF(N309="snížená",J309,0)</f>
        <v>0</v>
      </c>
      <c r="BG309" s="144">
        <f>IF(N309="zákl. přenesená",J309,0)</f>
        <v>0</v>
      </c>
      <c r="BH309" s="144">
        <f>IF(N309="sníž. přenesená",J309,0)</f>
        <v>0</v>
      </c>
      <c r="BI309" s="144">
        <f>IF(N309="nulová",J309,0)</f>
        <v>0</v>
      </c>
      <c r="BJ309" s="17" t="s">
        <v>85</v>
      </c>
      <c r="BK309" s="144">
        <f>ROUND(I309*H309,2)</f>
        <v>0</v>
      </c>
      <c r="BL309" s="17" t="s">
        <v>135</v>
      </c>
      <c r="BM309" s="143" t="s">
        <v>538</v>
      </c>
    </row>
    <row r="310" spans="2:65" s="1" customFormat="1">
      <c r="B310" s="32"/>
      <c r="D310" s="145" t="s">
        <v>149</v>
      </c>
      <c r="F310" s="146" t="s">
        <v>539</v>
      </c>
      <c r="I310" s="147"/>
      <c r="L310" s="32"/>
      <c r="M310" s="148"/>
      <c r="T310" s="56"/>
      <c r="AT310" s="17" t="s">
        <v>149</v>
      </c>
      <c r="AU310" s="17" t="s">
        <v>87</v>
      </c>
    </row>
    <row r="311" spans="2:65" s="13" customFormat="1">
      <c r="B311" s="155"/>
      <c r="D311" s="145" t="s">
        <v>150</v>
      </c>
      <c r="E311" s="156" t="s">
        <v>1</v>
      </c>
      <c r="F311" s="157" t="s">
        <v>540</v>
      </c>
      <c r="H311" s="158">
        <v>7</v>
      </c>
      <c r="I311" s="159"/>
      <c r="L311" s="155"/>
      <c r="M311" s="160"/>
      <c r="T311" s="161"/>
      <c r="AT311" s="156" t="s">
        <v>150</v>
      </c>
      <c r="AU311" s="156" t="s">
        <v>87</v>
      </c>
      <c r="AV311" s="13" t="s">
        <v>87</v>
      </c>
      <c r="AW311" s="13" t="s">
        <v>33</v>
      </c>
      <c r="AX311" s="13" t="s">
        <v>85</v>
      </c>
      <c r="AY311" s="156" t="s">
        <v>136</v>
      </c>
    </row>
    <row r="312" spans="2:65" s="1" customFormat="1" ht="16.5" customHeight="1">
      <c r="B312" s="32"/>
      <c r="C312" s="172" t="s">
        <v>541</v>
      </c>
      <c r="D312" s="172" t="s">
        <v>425</v>
      </c>
      <c r="E312" s="173" t="s">
        <v>542</v>
      </c>
      <c r="F312" s="174" t="s">
        <v>543</v>
      </c>
      <c r="G312" s="175" t="s">
        <v>226</v>
      </c>
      <c r="H312" s="176">
        <v>21</v>
      </c>
      <c r="I312" s="177"/>
      <c r="J312" s="178">
        <f>ROUND(I312*H312,2)</f>
        <v>0</v>
      </c>
      <c r="K312" s="174" t="s">
        <v>146</v>
      </c>
      <c r="L312" s="179"/>
      <c r="M312" s="180" t="s">
        <v>1</v>
      </c>
      <c r="N312" s="181" t="s">
        <v>42</v>
      </c>
      <c r="P312" s="141">
        <f>O312*H312</f>
        <v>0</v>
      </c>
      <c r="Q312" s="141">
        <v>4.7200000000000002E-3</v>
      </c>
      <c r="R312" s="141">
        <f>Q312*H312</f>
        <v>9.912E-2</v>
      </c>
      <c r="S312" s="141">
        <v>0</v>
      </c>
      <c r="T312" s="142">
        <f>S312*H312</f>
        <v>0</v>
      </c>
      <c r="AR312" s="143" t="s">
        <v>190</v>
      </c>
      <c r="AT312" s="143" t="s">
        <v>425</v>
      </c>
      <c r="AU312" s="143" t="s">
        <v>87</v>
      </c>
      <c r="AY312" s="17" t="s">
        <v>136</v>
      </c>
      <c r="BE312" s="144">
        <f>IF(N312="základní",J312,0)</f>
        <v>0</v>
      </c>
      <c r="BF312" s="144">
        <f>IF(N312="snížená",J312,0)</f>
        <v>0</v>
      </c>
      <c r="BG312" s="144">
        <f>IF(N312="zákl. přenesená",J312,0)</f>
        <v>0</v>
      </c>
      <c r="BH312" s="144">
        <f>IF(N312="sníž. přenesená",J312,0)</f>
        <v>0</v>
      </c>
      <c r="BI312" s="144">
        <f>IF(N312="nulová",J312,0)</f>
        <v>0</v>
      </c>
      <c r="BJ312" s="17" t="s">
        <v>85</v>
      </c>
      <c r="BK312" s="144">
        <f>ROUND(I312*H312,2)</f>
        <v>0</v>
      </c>
      <c r="BL312" s="17" t="s">
        <v>135</v>
      </c>
      <c r="BM312" s="143" t="s">
        <v>544</v>
      </c>
    </row>
    <row r="313" spans="2:65" s="1" customFormat="1">
      <c r="B313" s="32"/>
      <c r="D313" s="145" t="s">
        <v>149</v>
      </c>
      <c r="F313" s="146" t="s">
        <v>543</v>
      </c>
      <c r="I313" s="147"/>
      <c r="L313" s="32"/>
      <c r="M313" s="148"/>
      <c r="T313" s="56"/>
      <c r="AT313" s="17" t="s">
        <v>149</v>
      </c>
      <c r="AU313" s="17" t="s">
        <v>87</v>
      </c>
    </row>
    <row r="314" spans="2:65" s="13" customFormat="1">
      <c r="B314" s="155"/>
      <c r="D314" s="145" t="s">
        <v>150</v>
      </c>
      <c r="E314" s="156" t="s">
        <v>1</v>
      </c>
      <c r="F314" s="157" t="s">
        <v>545</v>
      </c>
      <c r="H314" s="158">
        <v>21</v>
      </c>
      <c r="I314" s="159"/>
      <c r="L314" s="155"/>
      <c r="M314" s="160"/>
      <c r="T314" s="161"/>
      <c r="AT314" s="156" t="s">
        <v>150</v>
      </c>
      <c r="AU314" s="156" t="s">
        <v>87</v>
      </c>
      <c r="AV314" s="13" t="s">
        <v>87</v>
      </c>
      <c r="AW314" s="13" t="s">
        <v>33</v>
      </c>
      <c r="AX314" s="13" t="s">
        <v>85</v>
      </c>
      <c r="AY314" s="156" t="s">
        <v>136</v>
      </c>
    </row>
    <row r="315" spans="2:65" s="1" customFormat="1" ht="16.5" customHeight="1">
      <c r="B315" s="32"/>
      <c r="C315" s="132" t="s">
        <v>546</v>
      </c>
      <c r="D315" s="132" t="s">
        <v>142</v>
      </c>
      <c r="E315" s="133" t="s">
        <v>547</v>
      </c>
      <c r="F315" s="134" t="s">
        <v>548</v>
      </c>
      <c r="G315" s="135" t="s">
        <v>226</v>
      </c>
      <c r="H315" s="136">
        <v>7</v>
      </c>
      <c r="I315" s="137"/>
      <c r="J315" s="138">
        <f>ROUND(I315*H315,2)</f>
        <v>0</v>
      </c>
      <c r="K315" s="134" t="s">
        <v>146</v>
      </c>
      <c r="L315" s="32"/>
      <c r="M315" s="139" t="s">
        <v>1</v>
      </c>
      <c r="N315" s="140" t="s">
        <v>42</v>
      </c>
      <c r="P315" s="141">
        <f>O315*H315</f>
        <v>0</v>
      </c>
      <c r="Q315" s="141">
        <v>0</v>
      </c>
      <c r="R315" s="141">
        <f>Q315*H315</f>
        <v>0</v>
      </c>
      <c r="S315" s="141">
        <v>0</v>
      </c>
      <c r="T315" s="142">
        <f>S315*H315</f>
        <v>0</v>
      </c>
      <c r="AR315" s="143" t="s">
        <v>135</v>
      </c>
      <c r="AT315" s="143" t="s">
        <v>142</v>
      </c>
      <c r="AU315" s="143" t="s">
        <v>87</v>
      </c>
      <c r="AY315" s="17" t="s">
        <v>136</v>
      </c>
      <c r="BE315" s="144">
        <f>IF(N315="základní",J315,0)</f>
        <v>0</v>
      </c>
      <c r="BF315" s="144">
        <f>IF(N315="snížená",J315,0)</f>
        <v>0</v>
      </c>
      <c r="BG315" s="144">
        <f>IF(N315="zákl. přenesená",J315,0)</f>
        <v>0</v>
      </c>
      <c r="BH315" s="144">
        <f>IF(N315="sníž. přenesená",J315,0)</f>
        <v>0</v>
      </c>
      <c r="BI315" s="144">
        <f>IF(N315="nulová",J315,0)</f>
        <v>0</v>
      </c>
      <c r="BJ315" s="17" t="s">
        <v>85</v>
      </c>
      <c r="BK315" s="144">
        <f>ROUND(I315*H315,2)</f>
        <v>0</v>
      </c>
      <c r="BL315" s="17" t="s">
        <v>135</v>
      </c>
      <c r="BM315" s="143" t="s">
        <v>549</v>
      </c>
    </row>
    <row r="316" spans="2:65" s="1" customFormat="1">
      <c r="B316" s="32"/>
      <c r="D316" s="145" t="s">
        <v>149</v>
      </c>
      <c r="F316" s="146" t="s">
        <v>550</v>
      </c>
      <c r="I316" s="147"/>
      <c r="L316" s="32"/>
      <c r="M316" s="148"/>
      <c r="T316" s="56"/>
      <c r="AT316" s="17" t="s">
        <v>149</v>
      </c>
      <c r="AU316" s="17" t="s">
        <v>87</v>
      </c>
    </row>
    <row r="317" spans="2:65" s="13" customFormat="1">
      <c r="B317" s="155"/>
      <c r="D317" s="145" t="s">
        <v>150</v>
      </c>
      <c r="E317" s="156" t="s">
        <v>1</v>
      </c>
      <c r="F317" s="157" t="s">
        <v>551</v>
      </c>
      <c r="H317" s="158">
        <v>7</v>
      </c>
      <c r="I317" s="159"/>
      <c r="L317" s="155"/>
      <c r="M317" s="160"/>
      <c r="T317" s="161"/>
      <c r="AT317" s="156" t="s">
        <v>150</v>
      </c>
      <c r="AU317" s="156" t="s">
        <v>87</v>
      </c>
      <c r="AV317" s="13" t="s">
        <v>87</v>
      </c>
      <c r="AW317" s="13" t="s">
        <v>33</v>
      </c>
      <c r="AX317" s="13" t="s">
        <v>85</v>
      </c>
      <c r="AY317" s="156" t="s">
        <v>136</v>
      </c>
    </row>
    <row r="318" spans="2:65" s="1" customFormat="1" ht="16.5" customHeight="1">
      <c r="B318" s="32"/>
      <c r="C318" s="132" t="s">
        <v>552</v>
      </c>
      <c r="D318" s="132" t="s">
        <v>142</v>
      </c>
      <c r="E318" s="133" t="s">
        <v>553</v>
      </c>
      <c r="F318" s="134" t="s">
        <v>554</v>
      </c>
      <c r="G318" s="135" t="s">
        <v>266</v>
      </c>
      <c r="H318" s="136">
        <v>7</v>
      </c>
      <c r="I318" s="137"/>
      <c r="J318" s="138">
        <f>ROUND(I318*H318,2)</f>
        <v>0</v>
      </c>
      <c r="K318" s="134" t="s">
        <v>146</v>
      </c>
      <c r="L318" s="32"/>
      <c r="M318" s="139" t="s">
        <v>1</v>
      </c>
      <c r="N318" s="140" t="s">
        <v>42</v>
      </c>
      <c r="P318" s="141">
        <f>O318*H318</f>
        <v>0</v>
      </c>
      <c r="Q318" s="141">
        <v>0</v>
      </c>
      <c r="R318" s="141">
        <f>Q318*H318</f>
        <v>0</v>
      </c>
      <c r="S318" s="141">
        <v>0</v>
      </c>
      <c r="T318" s="142">
        <f>S318*H318</f>
        <v>0</v>
      </c>
      <c r="AR318" s="143" t="s">
        <v>135</v>
      </c>
      <c r="AT318" s="143" t="s">
        <v>142</v>
      </c>
      <c r="AU318" s="143" t="s">
        <v>87</v>
      </c>
      <c r="AY318" s="17" t="s">
        <v>136</v>
      </c>
      <c r="BE318" s="144">
        <f>IF(N318="základní",J318,0)</f>
        <v>0</v>
      </c>
      <c r="BF318" s="144">
        <f>IF(N318="snížená",J318,0)</f>
        <v>0</v>
      </c>
      <c r="BG318" s="144">
        <f>IF(N318="zákl. přenesená",J318,0)</f>
        <v>0</v>
      </c>
      <c r="BH318" s="144">
        <f>IF(N318="sníž. přenesená",J318,0)</f>
        <v>0</v>
      </c>
      <c r="BI318" s="144">
        <f>IF(N318="nulová",J318,0)</f>
        <v>0</v>
      </c>
      <c r="BJ318" s="17" t="s">
        <v>85</v>
      </c>
      <c r="BK318" s="144">
        <f>ROUND(I318*H318,2)</f>
        <v>0</v>
      </c>
      <c r="BL318" s="17" t="s">
        <v>135</v>
      </c>
      <c r="BM318" s="143" t="s">
        <v>555</v>
      </c>
    </row>
    <row r="319" spans="2:65" s="1" customFormat="1">
      <c r="B319" s="32"/>
      <c r="D319" s="145" t="s">
        <v>149</v>
      </c>
      <c r="F319" s="146" t="s">
        <v>556</v>
      </c>
      <c r="I319" s="147"/>
      <c r="L319" s="32"/>
      <c r="M319" s="148"/>
      <c r="T319" s="56"/>
      <c r="AT319" s="17" t="s">
        <v>149</v>
      </c>
      <c r="AU319" s="17" t="s">
        <v>87</v>
      </c>
    </row>
    <row r="320" spans="2:65" s="13" customFormat="1">
      <c r="B320" s="155"/>
      <c r="D320" s="145" t="s">
        <v>150</v>
      </c>
      <c r="E320" s="156" t="s">
        <v>1</v>
      </c>
      <c r="F320" s="157" t="s">
        <v>557</v>
      </c>
      <c r="H320" s="158">
        <v>7</v>
      </c>
      <c r="I320" s="159"/>
      <c r="L320" s="155"/>
      <c r="M320" s="160"/>
      <c r="T320" s="161"/>
      <c r="AT320" s="156" t="s">
        <v>150</v>
      </c>
      <c r="AU320" s="156" t="s">
        <v>87</v>
      </c>
      <c r="AV320" s="13" t="s">
        <v>87</v>
      </c>
      <c r="AW320" s="13" t="s">
        <v>33</v>
      </c>
      <c r="AX320" s="13" t="s">
        <v>85</v>
      </c>
      <c r="AY320" s="156" t="s">
        <v>136</v>
      </c>
    </row>
    <row r="321" spans="2:65" s="1" customFormat="1" ht="16.5" customHeight="1">
      <c r="B321" s="32"/>
      <c r="C321" s="172" t="s">
        <v>558</v>
      </c>
      <c r="D321" s="172" t="s">
        <v>425</v>
      </c>
      <c r="E321" s="173" t="s">
        <v>559</v>
      </c>
      <c r="F321" s="174" t="s">
        <v>560</v>
      </c>
      <c r="G321" s="175" t="s">
        <v>336</v>
      </c>
      <c r="H321" s="176">
        <v>1.05</v>
      </c>
      <c r="I321" s="177"/>
      <c r="J321" s="178">
        <f>ROUND(I321*H321,2)</f>
        <v>0</v>
      </c>
      <c r="K321" s="174" t="s">
        <v>146</v>
      </c>
      <c r="L321" s="179"/>
      <c r="M321" s="180" t="s">
        <v>1</v>
      </c>
      <c r="N321" s="181" t="s">
        <v>42</v>
      </c>
      <c r="P321" s="141">
        <f>O321*H321</f>
        <v>0</v>
      </c>
      <c r="Q321" s="141">
        <v>0.2</v>
      </c>
      <c r="R321" s="141">
        <f>Q321*H321</f>
        <v>0.21000000000000002</v>
      </c>
      <c r="S321" s="141">
        <v>0</v>
      </c>
      <c r="T321" s="142">
        <f>S321*H321</f>
        <v>0</v>
      </c>
      <c r="AR321" s="143" t="s">
        <v>190</v>
      </c>
      <c r="AT321" s="143" t="s">
        <v>425</v>
      </c>
      <c r="AU321" s="143" t="s">
        <v>87</v>
      </c>
      <c r="AY321" s="17" t="s">
        <v>136</v>
      </c>
      <c r="BE321" s="144">
        <f>IF(N321="základní",J321,0)</f>
        <v>0</v>
      </c>
      <c r="BF321" s="144">
        <f>IF(N321="snížená",J321,0)</f>
        <v>0</v>
      </c>
      <c r="BG321" s="144">
        <f>IF(N321="zákl. přenesená",J321,0)</f>
        <v>0</v>
      </c>
      <c r="BH321" s="144">
        <f>IF(N321="sníž. přenesená",J321,0)</f>
        <v>0</v>
      </c>
      <c r="BI321" s="144">
        <f>IF(N321="nulová",J321,0)</f>
        <v>0</v>
      </c>
      <c r="BJ321" s="17" t="s">
        <v>85</v>
      </c>
      <c r="BK321" s="144">
        <f>ROUND(I321*H321,2)</f>
        <v>0</v>
      </c>
      <c r="BL321" s="17" t="s">
        <v>135</v>
      </c>
      <c r="BM321" s="143" t="s">
        <v>561</v>
      </c>
    </row>
    <row r="322" spans="2:65" s="1" customFormat="1">
      <c r="B322" s="32"/>
      <c r="D322" s="145" t="s">
        <v>149</v>
      </c>
      <c r="F322" s="146" t="s">
        <v>560</v>
      </c>
      <c r="I322" s="147"/>
      <c r="L322" s="32"/>
      <c r="M322" s="148"/>
      <c r="T322" s="56"/>
      <c r="AT322" s="17" t="s">
        <v>149</v>
      </c>
      <c r="AU322" s="17" t="s">
        <v>87</v>
      </c>
    </row>
    <row r="323" spans="2:65" s="13" customFormat="1">
      <c r="B323" s="155"/>
      <c r="D323" s="145" t="s">
        <v>150</v>
      </c>
      <c r="E323" s="156" t="s">
        <v>1</v>
      </c>
      <c r="F323" s="157" t="s">
        <v>562</v>
      </c>
      <c r="H323" s="158">
        <v>1.05</v>
      </c>
      <c r="I323" s="159"/>
      <c r="L323" s="155"/>
      <c r="M323" s="160"/>
      <c r="T323" s="161"/>
      <c r="AT323" s="156" t="s">
        <v>150</v>
      </c>
      <c r="AU323" s="156" t="s">
        <v>87</v>
      </c>
      <c r="AV323" s="13" t="s">
        <v>87</v>
      </c>
      <c r="AW323" s="13" t="s">
        <v>33</v>
      </c>
      <c r="AX323" s="13" t="s">
        <v>85</v>
      </c>
      <c r="AY323" s="156" t="s">
        <v>136</v>
      </c>
    </row>
    <row r="324" spans="2:65" s="1" customFormat="1" ht="16.5" customHeight="1">
      <c r="B324" s="32"/>
      <c r="C324" s="132" t="s">
        <v>563</v>
      </c>
      <c r="D324" s="132" t="s">
        <v>142</v>
      </c>
      <c r="E324" s="133" t="s">
        <v>564</v>
      </c>
      <c r="F324" s="134" t="s">
        <v>565</v>
      </c>
      <c r="G324" s="135" t="s">
        <v>336</v>
      </c>
      <c r="H324" s="136">
        <v>37.204000000000001</v>
      </c>
      <c r="I324" s="137"/>
      <c r="J324" s="138">
        <f>ROUND(I324*H324,2)</f>
        <v>0</v>
      </c>
      <c r="K324" s="134" t="s">
        <v>146</v>
      </c>
      <c r="L324" s="32"/>
      <c r="M324" s="139" t="s">
        <v>1</v>
      </c>
      <c r="N324" s="140" t="s">
        <v>42</v>
      </c>
      <c r="P324" s="141">
        <f>O324*H324</f>
        <v>0</v>
      </c>
      <c r="Q324" s="141">
        <v>0</v>
      </c>
      <c r="R324" s="141">
        <f>Q324*H324</f>
        <v>0</v>
      </c>
      <c r="S324" s="141">
        <v>0</v>
      </c>
      <c r="T324" s="142">
        <f>S324*H324</f>
        <v>0</v>
      </c>
      <c r="AR324" s="143" t="s">
        <v>135</v>
      </c>
      <c r="AT324" s="143" t="s">
        <v>142</v>
      </c>
      <c r="AU324" s="143" t="s">
        <v>87</v>
      </c>
      <c r="AY324" s="17" t="s">
        <v>136</v>
      </c>
      <c r="BE324" s="144">
        <f>IF(N324="základní",J324,0)</f>
        <v>0</v>
      </c>
      <c r="BF324" s="144">
        <f>IF(N324="snížená",J324,0)</f>
        <v>0</v>
      </c>
      <c r="BG324" s="144">
        <f>IF(N324="zákl. přenesená",J324,0)</f>
        <v>0</v>
      </c>
      <c r="BH324" s="144">
        <f>IF(N324="sníž. přenesená",J324,0)</f>
        <v>0</v>
      </c>
      <c r="BI324" s="144">
        <f>IF(N324="nulová",J324,0)</f>
        <v>0</v>
      </c>
      <c r="BJ324" s="17" t="s">
        <v>85</v>
      </c>
      <c r="BK324" s="144">
        <f>ROUND(I324*H324,2)</f>
        <v>0</v>
      </c>
      <c r="BL324" s="17" t="s">
        <v>135</v>
      </c>
      <c r="BM324" s="143" t="s">
        <v>566</v>
      </c>
    </row>
    <row r="325" spans="2:65" s="1" customFormat="1">
      <c r="B325" s="32"/>
      <c r="D325" s="145" t="s">
        <v>149</v>
      </c>
      <c r="F325" s="146" t="s">
        <v>567</v>
      </c>
      <c r="I325" s="147"/>
      <c r="L325" s="32"/>
      <c r="M325" s="148"/>
      <c r="T325" s="56"/>
      <c r="AT325" s="17" t="s">
        <v>149</v>
      </c>
      <c r="AU325" s="17" t="s">
        <v>87</v>
      </c>
    </row>
    <row r="326" spans="2:65" s="12" customFormat="1">
      <c r="B326" s="149"/>
      <c r="D326" s="145" t="s">
        <v>150</v>
      </c>
      <c r="E326" s="150" t="s">
        <v>1</v>
      </c>
      <c r="F326" s="151" t="s">
        <v>568</v>
      </c>
      <c r="H326" s="150" t="s">
        <v>1</v>
      </c>
      <c r="I326" s="152"/>
      <c r="L326" s="149"/>
      <c r="M326" s="153"/>
      <c r="T326" s="154"/>
      <c r="AT326" s="150" t="s">
        <v>150</v>
      </c>
      <c r="AU326" s="150" t="s">
        <v>87</v>
      </c>
      <c r="AV326" s="12" t="s">
        <v>85</v>
      </c>
      <c r="AW326" s="12" t="s">
        <v>33</v>
      </c>
      <c r="AX326" s="12" t="s">
        <v>77</v>
      </c>
      <c r="AY326" s="150" t="s">
        <v>136</v>
      </c>
    </row>
    <row r="327" spans="2:65" s="13" customFormat="1">
      <c r="B327" s="155"/>
      <c r="D327" s="145" t="s">
        <v>150</v>
      </c>
      <c r="E327" s="156" t="s">
        <v>1</v>
      </c>
      <c r="F327" s="157" t="s">
        <v>569</v>
      </c>
      <c r="H327" s="158">
        <v>37.204000000000001</v>
      </c>
      <c r="I327" s="159"/>
      <c r="L327" s="155"/>
      <c r="M327" s="160"/>
      <c r="T327" s="161"/>
      <c r="AT327" s="156" t="s">
        <v>150</v>
      </c>
      <c r="AU327" s="156" t="s">
        <v>87</v>
      </c>
      <c r="AV327" s="13" t="s">
        <v>87</v>
      </c>
      <c r="AW327" s="13" t="s">
        <v>33</v>
      </c>
      <c r="AX327" s="13" t="s">
        <v>85</v>
      </c>
      <c r="AY327" s="156" t="s">
        <v>136</v>
      </c>
    </row>
    <row r="328" spans="2:65" s="11" customFormat="1" ht="22.95" customHeight="1">
      <c r="B328" s="120"/>
      <c r="D328" s="121" t="s">
        <v>76</v>
      </c>
      <c r="E328" s="130" t="s">
        <v>87</v>
      </c>
      <c r="F328" s="130" t="s">
        <v>570</v>
      </c>
      <c r="I328" s="123"/>
      <c r="J328" s="131">
        <f>BK328</f>
        <v>0</v>
      </c>
      <c r="L328" s="120"/>
      <c r="M328" s="125"/>
      <c r="P328" s="126">
        <f>SUM(P329:P346)</f>
        <v>0</v>
      </c>
      <c r="R328" s="126">
        <f>SUM(R329:R346)</f>
        <v>61.184466199999996</v>
      </c>
      <c r="T328" s="127">
        <f>SUM(T329:T346)</f>
        <v>0</v>
      </c>
      <c r="AR328" s="121" t="s">
        <v>85</v>
      </c>
      <c r="AT328" s="128" t="s">
        <v>76</v>
      </c>
      <c r="AU328" s="128" t="s">
        <v>85</v>
      </c>
      <c r="AY328" s="121" t="s">
        <v>136</v>
      </c>
      <c r="BK328" s="129">
        <f>SUM(BK329:BK346)</f>
        <v>0</v>
      </c>
    </row>
    <row r="329" spans="2:65" s="1" customFormat="1" ht="16.5" customHeight="1">
      <c r="B329" s="32"/>
      <c r="C329" s="132" t="s">
        <v>571</v>
      </c>
      <c r="D329" s="132" t="s">
        <v>142</v>
      </c>
      <c r="E329" s="133" t="s">
        <v>572</v>
      </c>
      <c r="F329" s="134" t="s">
        <v>573</v>
      </c>
      <c r="G329" s="135" t="s">
        <v>336</v>
      </c>
      <c r="H329" s="136">
        <v>126.685</v>
      </c>
      <c r="I329" s="137"/>
      <c r="J329" s="138">
        <f>ROUND(I329*H329,2)</f>
        <v>0</v>
      </c>
      <c r="K329" s="134" t="s">
        <v>146</v>
      </c>
      <c r="L329" s="32"/>
      <c r="M329" s="139" t="s">
        <v>1</v>
      </c>
      <c r="N329" s="140" t="s">
        <v>42</v>
      </c>
      <c r="P329" s="141">
        <f>O329*H329</f>
        <v>0</v>
      </c>
      <c r="Q329" s="141">
        <v>0</v>
      </c>
      <c r="R329" s="141">
        <f>Q329*H329</f>
        <v>0</v>
      </c>
      <c r="S329" s="141">
        <v>0</v>
      </c>
      <c r="T329" s="142">
        <f>S329*H329</f>
        <v>0</v>
      </c>
      <c r="AR329" s="143" t="s">
        <v>135</v>
      </c>
      <c r="AT329" s="143" t="s">
        <v>142</v>
      </c>
      <c r="AU329" s="143" t="s">
        <v>87</v>
      </c>
      <c r="AY329" s="17" t="s">
        <v>136</v>
      </c>
      <c r="BE329" s="144">
        <f>IF(N329="základní",J329,0)</f>
        <v>0</v>
      </c>
      <c r="BF329" s="144">
        <f>IF(N329="snížená",J329,0)</f>
        <v>0</v>
      </c>
      <c r="BG329" s="144">
        <f>IF(N329="zákl. přenesená",J329,0)</f>
        <v>0</v>
      </c>
      <c r="BH329" s="144">
        <f>IF(N329="sníž. přenesená",J329,0)</f>
        <v>0</v>
      </c>
      <c r="BI329" s="144">
        <f>IF(N329="nulová",J329,0)</f>
        <v>0</v>
      </c>
      <c r="BJ329" s="17" t="s">
        <v>85</v>
      </c>
      <c r="BK329" s="144">
        <f>ROUND(I329*H329,2)</f>
        <v>0</v>
      </c>
      <c r="BL329" s="17" t="s">
        <v>135</v>
      </c>
      <c r="BM329" s="143" t="s">
        <v>574</v>
      </c>
    </row>
    <row r="330" spans="2:65" s="1" customFormat="1" ht="19.2">
      <c r="B330" s="32"/>
      <c r="D330" s="145" t="s">
        <v>149</v>
      </c>
      <c r="F330" s="146" t="s">
        <v>575</v>
      </c>
      <c r="I330" s="147"/>
      <c r="L330" s="32"/>
      <c r="M330" s="148"/>
      <c r="T330" s="56"/>
      <c r="AT330" s="17" t="s">
        <v>149</v>
      </c>
      <c r="AU330" s="17" t="s">
        <v>87</v>
      </c>
    </row>
    <row r="331" spans="2:65" s="12" customFormat="1">
      <c r="B331" s="149"/>
      <c r="D331" s="145" t="s">
        <v>150</v>
      </c>
      <c r="E331" s="150" t="s">
        <v>1</v>
      </c>
      <c r="F331" s="151" t="s">
        <v>576</v>
      </c>
      <c r="H331" s="150" t="s">
        <v>1</v>
      </c>
      <c r="I331" s="152"/>
      <c r="L331" s="149"/>
      <c r="M331" s="153"/>
      <c r="T331" s="154"/>
      <c r="AT331" s="150" t="s">
        <v>150</v>
      </c>
      <c r="AU331" s="150" t="s">
        <v>87</v>
      </c>
      <c r="AV331" s="12" t="s">
        <v>85</v>
      </c>
      <c r="AW331" s="12" t="s">
        <v>33</v>
      </c>
      <c r="AX331" s="12" t="s">
        <v>77</v>
      </c>
      <c r="AY331" s="150" t="s">
        <v>136</v>
      </c>
    </row>
    <row r="332" spans="2:65" s="12" customFormat="1">
      <c r="B332" s="149"/>
      <c r="D332" s="145" t="s">
        <v>150</v>
      </c>
      <c r="E332" s="150" t="s">
        <v>1</v>
      </c>
      <c r="F332" s="151" t="s">
        <v>577</v>
      </c>
      <c r="H332" s="150" t="s">
        <v>1</v>
      </c>
      <c r="I332" s="152"/>
      <c r="L332" s="149"/>
      <c r="M332" s="153"/>
      <c r="T332" s="154"/>
      <c r="AT332" s="150" t="s">
        <v>150</v>
      </c>
      <c r="AU332" s="150" t="s">
        <v>87</v>
      </c>
      <c r="AV332" s="12" t="s">
        <v>85</v>
      </c>
      <c r="AW332" s="12" t="s">
        <v>33</v>
      </c>
      <c r="AX332" s="12" t="s">
        <v>77</v>
      </c>
      <c r="AY332" s="150" t="s">
        <v>136</v>
      </c>
    </row>
    <row r="333" spans="2:65" s="13" customFormat="1">
      <c r="B333" s="155"/>
      <c r="D333" s="145" t="s">
        <v>150</v>
      </c>
      <c r="E333" s="156" t="s">
        <v>1</v>
      </c>
      <c r="F333" s="157" t="s">
        <v>578</v>
      </c>
      <c r="H333" s="158">
        <v>44.835000000000001</v>
      </c>
      <c r="I333" s="159"/>
      <c r="L333" s="155"/>
      <c r="M333" s="160"/>
      <c r="T333" s="161"/>
      <c r="AT333" s="156" t="s">
        <v>150</v>
      </c>
      <c r="AU333" s="156" t="s">
        <v>87</v>
      </c>
      <c r="AV333" s="13" t="s">
        <v>87</v>
      </c>
      <c r="AW333" s="13" t="s">
        <v>33</v>
      </c>
      <c r="AX333" s="13" t="s">
        <v>77</v>
      </c>
      <c r="AY333" s="156" t="s">
        <v>136</v>
      </c>
    </row>
    <row r="334" spans="2:65" s="12" customFormat="1">
      <c r="B334" s="149"/>
      <c r="D334" s="145" t="s">
        <v>150</v>
      </c>
      <c r="E334" s="150" t="s">
        <v>1</v>
      </c>
      <c r="F334" s="151" t="s">
        <v>579</v>
      </c>
      <c r="H334" s="150" t="s">
        <v>1</v>
      </c>
      <c r="I334" s="152"/>
      <c r="L334" s="149"/>
      <c r="M334" s="153"/>
      <c r="T334" s="154"/>
      <c r="AT334" s="150" t="s">
        <v>150</v>
      </c>
      <c r="AU334" s="150" t="s">
        <v>87</v>
      </c>
      <c r="AV334" s="12" t="s">
        <v>85</v>
      </c>
      <c r="AW334" s="12" t="s">
        <v>33</v>
      </c>
      <c r="AX334" s="12" t="s">
        <v>77</v>
      </c>
      <c r="AY334" s="150" t="s">
        <v>136</v>
      </c>
    </row>
    <row r="335" spans="2:65" s="13" customFormat="1">
      <c r="B335" s="155"/>
      <c r="D335" s="145" t="s">
        <v>150</v>
      </c>
      <c r="E335" s="156" t="s">
        <v>1</v>
      </c>
      <c r="F335" s="157" t="s">
        <v>580</v>
      </c>
      <c r="H335" s="158">
        <v>81.849999999999994</v>
      </c>
      <c r="I335" s="159"/>
      <c r="L335" s="155"/>
      <c r="M335" s="160"/>
      <c r="T335" s="161"/>
      <c r="AT335" s="156" t="s">
        <v>150</v>
      </c>
      <c r="AU335" s="156" t="s">
        <v>87</v>
      </c>
      <c r="AV335" s="13" t="s">
        <v>87</v>
      </c>
      <c r="AW335" s="13" t="s">
        <v>33</v>
      </c>
      <c r="AX335" s="13" t="s">
        <v>77</v>
      </c>
      <c r="AY335" s="156" t="s">
        <v>136</v>
      </c>
    </row>
    <row r="336" spans="2:65" s="14" customFormat="1">
      <c r="B336" s="165"/>
      <c r="D336" s="145" t="s">
        <v>150</v>
      </c>
      <c r="E336" s="166" t="s">
        <v>1</v>
      </c>
      <c r="F336" s="167" t="s">
        <v>278</v>
      </c>
      <c r="H336" s="168">
        <v>126.685</v>
      </c>
      <c r="I336" s="169"/>
      <c r="L336" s="165"/>
      <c r="M336" s="170"/>
      <c r="T336" s="171"/>
      <c r="AT336" s="166" t="s">
        <v>150</v>
      </c>
      <c r="AU336" s="166" t="s">
        <v>87</v>
      </c>
      <c r="AV336" s="14" t="s">
        <v>135</v>
      </c>
      <c r="AW336" s="14" t="s">
        <v>33</v>
      </c>
      <c r="AX336" s="14" t="s">
        <v>85</v>
      </c>
      <c r="AY336" s="166" t="s">
        <v>136</v>
      </c>
    </row>
    <row r="337" spans="2:65" s="1" customFormat="1" ht="16.5" customHeight="1">
      <c r="B337" s="32"/>
      <c r="C337" s="132" t="s">
        <v>581</v>
      </c>
      <c r="D337" s="132" t="s">
        <v>142</v>
      </c>
      <c r="E337" s="133" t="s">
        <v>582</v>
      </c>
      <c r="F337" s="134" t="s">
        <v>583</v>
      </c>
      <c r="G337" s="135" t="s">
        <v>266</v>
      </c>
      <c r="H337" s="136">
        <v>4.8</v>
      </c>
      <c r="I337" s="137"/>
      <c r="J337" s="138">
        <f>ROUND(I337*H337,2)</f>
        <v>0</v>
      </c>
      <c r="K337" s="134" t="s">
        <v>146</v>
      </c>
      <c r="L337" s="32"/>
      <c r="M337" s="139" t="s">
        <v>1</v>
      </c>
      <c r="N337" s="140" t="s">
        <v>42</v>
      </c>
      <c r="P337" s="141">
        <f>O337*H337</f>
        <v>0</v>
      </c>
      <c r="Q337" s="141">
        <v>3.1E-4</v>
      </c>
      <c r="R337" s="141">
        <f>Q337*H337</f>
        <v>1.488E-3</v>
      </c>
      <c r="S337" s="141">
        <v>0</v>
      </c>
      <c r="T337" s="142">
        <f>S337*H337</f>
        <v>0</v>
      </c>
      <c r="AR337" s="143" t="s">
        <v>135</v>
      </c>
      <c r="AT337" s="143" t="s">
        <v>142</v>
      </c>
      <c r="AU337" s="143" t="s">
        <v>87</v>
      </c>
      <c r="AY337" s="17" t="s">
        <v>136</v>
      </c>
      <c r="BE337" s="144">
        <f>IF(N337="základní",J337,0)</f>
        <v>0</v>
      </c>
      <c r="BF337" s="144">
        <f>IF(N337="snížená",J337,0)</f>
        <v>0</v>
      </c>
      <c r="BG337" s="144">
        <f>IF(N337="zákl. přenesená",J337,0)</f>
        <v>0</v>
      </c>
      <c r="BH337" s="144">
        <f>IF(N337="sníž. přenesená",J337,0)</f>
        <v>0</v>
      </c>
      <c r="BI337" s="144">
        <f>IF(N337="nulová",J337,0)</f>
        <v>0</v>
      </c>
      <c r="BJ337" s="17" t="s">
        <v>85</v>
      </c>
      <c r="BK337" s="144">
        <f>ROUND(I337*H337,2)</f>
        <v>0</v>
      </c>
      <c r="BL337" s="17" t="s">
        <v>135</v>
      </c>
      <c r="BM337" s="143" t="s">
        <v>584</v>
      </c>
    </row>
    <row r="338" spans="2:65" s="1" customFormat="1" ht="19.2">
      <c r="B338" s="32"/>
      <c r="D338" s="145" t="s">
        <v>149</v>
      </c>
      <c r="F338" s="146" t="s">
        <v>585</v>
      </c>
      <c r="I338" s="147"/>
      <c r="L338" s="32"/>
      <c r="M338" s="148"/>
      <c r="T338" s="56"/>
      <c r="AT338" s="17" t="s">
        <v>149</v>
      </c>
      <c r="AU338" s="17" t="s">
        <v>87</v>
      </c>
    </row>
    <row r="339" spans="2:65" s="13" customFormat="1">
      <c r="B339" s="155"/>
      <c r="D339" s="145" t="s">
        <v>150</v>
      </c>
      <c r="E339" s="156" t="s">
        <v>1</v>
      </c>
      <c r="F339" s="157" t="s">
        <v>586</v>
      </c>
      <c r="H339" s="158">
        <v>4.8</v>
      </c>
      <c r="I339" s="159"/>
      <c r="L339" s="155"/>
      <c r="M339" s="160"/>
      <c r="T339" s="161"/>
      <c r="AT339" s="156" t="s">
        <v>150</v>
      </c>
      <c r="AU339" s="156" t="s">
        <v>87</v>
      </c>
      <c r="AV339" s="13" t="s">
        <v>87</v>
      </c>
      <c r="AW339" s="13" t="s">
        <v>33</v>
      </c>
      <c r="AX339" s="13" t="s">
        <v>85</v>
      </c>
      <c r="AY339" s="156" t="s">
        <v>136</v>
      </c>
    </row>
    <row r="340" spans="2:65" s="1" customFormat="1" ht="16.5" customHeight="1">
      <c r="B340" s="32"/>
      <c r="C340" s="172" t="s">
        <v>587</v>
      </c>
      <c r="D340" s="172" t="s">
        <v>425</v>
      </c>
      <c r="E340" s="173" t="s">
        <v>588</v>
      </c>
      <c r="F340" s="174" t="s">
        <v>589</v>
      </c>
      <c r="G340" s="175" t="s">
        <v>266</v>
      </c>
      <c r="H340" s="176">
        <v>5.6859999999999999</v>
      </c>
      <c r="I340" s="177"/>
      <c r="J340" s="178">
        <f>ROUND(I340*H340,2)</f>
        <v>0</v>
      </c>
      <c r="K340" s="174" t="s">
        <v>146</v>
      </c>
      <c r="L340" s="179"/>
      <c r="M340" s="180" t="s">
        <v>1</v>
      </c>
      <c r="N340" s="181" t="s">
        <v>42</v>
      </c>
      <c r="P340" s="141">
        <f>O340*H340</f>
        <v>0</v>
      </c>
      <c r="Q340" s="141">
        <v>2.0000000000000001E-4</v>
      </c>
      <c r="R340" s="141">
        <f>Q340*H340</f>
        <v>1.1372000000000001E-3</v>
      </c>
      <c r="S340" s="141">
        <v>0</v>
      </c>
      <c r="T340" s="142">
        <f>S340*H340</f>
        <v>0</v>
      </c>
      <c r="AR340" s="143" t="s">
        <v>190</v>
      </c>
      <c r="AT340" s="143" t="s">
        <v>425</v>
      </c>
      <c r="AU340" s="143" t="s">
        <v>87</v>
      </c>
      <c r="AY340" s="17" t="s">
        <v>136</v>
      </c>
      <c r="BE340" s="144">
        <f>IF(N340="základní",J340,0)</f>
        <v>0</v>
      </c>
      <c r="BF340" s="144">
        <f>IF(N340="snížená",J340,0)</f>
        <v>0</v>
      </c>
      <c r="BG340" s="144">
        <f>IF(N340="zákl. přenesená",J340,0)</f>
        <v>0</v>
      </c>
      <c r="BH340" s="144">
        <f>IF(N340="sníž. přenesená",J340,0)</f>
        <v>0</v>
      </c>
      <c r="BI340" s="144">
        <f>IF(N340="nulová",J340,0)</f>
        <v>0</v>
      </c>
      <c r="BJ340" s="17" t="s">
        <v>85</v>
      </c>
      <c r="BK340" s="144">
        <f>ROUND(I340*H340,2)</f>
        <v>0</v>
      </c>
      <c r="BL340" s="17" t="s">
        <v>135</v>
      </c>
      <c r="BM340" s="143" t="s">
        <v>590</v>
      </c>
    </row>
    <row r="341" spans="2:65" s="1" customFormat="1">
      <c r="B341" s="32"/>
      <c r="D341" s="145" t="s">
        <v>149</v>
      </c>
      <c r="F341" s="146" t="s">
        <v>589</v>
      </c>
      <c r="I341" s="147"/>
      <c r="L341" s="32"/>
      <c r="M341" s="148"/>
      <c r="T341" s="56"/>
      <c r="AT341" s="17" t="s">
        <v>149</v>
      </c>
      <c r="AU341" s="17" t="s">
        <v>87</v>
      </c>
    </row>
    <row r="342" spans="2:65" s="13" customFormat="1">
      <c r="B342" s="155"/>
      <c r="D342" s="145" t="s">
        <v>150</v>
      </c>
      <c r="E342" s="156" t="s">
        <v>1</v>
      </c>
      <c r="F342" s="157" t="s">
        <v>591</v>
      </c>
      <c r="H342" s="158">
        <v>4.8</v>
      </c>
      <c r="I342" s="159"/>
      <c r="L342" s="155"/>
      <c r="M342" s="160"/>
      <c r="T342" s="161"/>
      <c r="AT342" s="156" t="s">
        <v>150</v>
      </c>
      <c r="AU342" s="156" t="s">
        <v>87</v>
      </c>
      <c r="AV342" s="13" t="s">
        <v>87</v>
      </c>
      <c r="AW342" s="13" t="s">
        <v>33</v>
      </c>
      <c r="AX342" s="13" t="s">
        <v>85</v>
      </c>
      <c r="AY342" s="156" t="s">
        <v>136</v>
      </c>
    </row>
    <row r="343" spans="2:65" s="13" customFormat="1">
      <c r="B343" s="155"/>
      <c r="D343" s="145" t="s">
        <v>150</v>
      </c>
      <c r="F343" s="157" t="s">
        <v>592</v>
      </c>
      <c r="H343" s="158">
        <v>5.6859999999999999</v>
      </c>
      <c r="I343" s="159"/>
      <c r="L343" s="155"/>
      <c r="M343" s="160"/>
      <c r="T343" s="161"/>
      <c r="AT343" s="156" t="s">
        <v>150</v>
      </c>
      <c r="AU343" s="156" t="s">
        <v>87</v>
      </c>
      <c r="AV343" s="13" t="s">
        <v>87</v>
      </c>
      <c r="AW343" s="13" t="s">
        <v>4</v>
      </c>
      <c r="AX343" s="13" t="s">
        <v>85</v>
      </c>
      <c r="AY343" s="156" t="s">
        <v>136</v>
      </c>
    </row>
    <row r="344" spans="2:65" s="1" customFormat="1" ht="24.15" customHeight="1">
      <c r="B344" s="32"/>
      <c r="C344" s="132" t="s">
        <v>593</v>
      </c>
      <c r="D344" s="132" t="s">
        <v>142</v>
      </c>
      <c r="E344" s="133" t="s">
        <v>594</v>
      </c>
      <c r="F344" s="134" t="s">
        <v>595</v>
      </c>
      <c r="G344" s="135" t="s">
        <v>317</v>
      </c>
      <c r="H344" s="136">
        <v>298.89999999999998</v>
      </c>
      <c r="I344" s="137"/>
      <c r="J344" s="138">
        <f>ROUND(I344*H344,2)</f>
        <v>0</v>
      </c>
      <c r="K344" s="134" t="s">
        <v>146</v>
      </c>
      <c r="L344" s="32"/>
      <c r="M344" s="139" t="s">
        <v>1</v>
      </c>
      <c r="N344" s="140" t="s">
        <v>42</v>
      </c>
      <c r="P344" s="141">
        <f>O344*H344</f>
        <v>0</v>
      </c>
      <c r="Q344" s="141">
        <v>0.20469000000000001</v>
      </c>
      <c r="R344" s="141">
        <f>Q344*H344</f>
        <v>61.181840999999999</v>
      </c>
      <c r="S344" s="141">
        <v>0</v>
      </c>
      <c r="T344" s="142">
        <f>S344*H344</f>
        <v>0</v>
      </c>
      <c r="AR344" s="143" t="s">
        <v>135</v>
      </c>
      <c r="AT344" s="143" t="s">
        <v>142</v>
      </c>
      <c r="AU344" s="143" t="s">
        <v>87</v>
      </c>
      <c r="AY344" s="17" t="s">
        <v>136</v>
      </c>
      <c r="BE344" s="144">
        <f>IF(N344="základní",J344,0)</f>
        <v>0</v>
      </c>
      <c r="BF344" s="144">
        <f>IF(N344="snížená",J344,0)</f>
        <v>0</v>
      </c>
      <c r="BG344" s="144">
        <f>IF(N344="zákl. přenesená",J344,0)</f>
        <v>0</v>
      </c>
      <c r="BH344" s="144">
        <f>IF(N344="sníž. přenesená",J344,0)</f>
        <v>0</v>
      </c>
      <c r="BI344" s="144">
        <f>IF(N344="nulová",J344,0)</f>
        <v>0</v>
      </c>
      <c r="BJ344" s="17" t="s">
        <v>85</v>
      </c>
      <c r="BK344" s="144">
        <f>ROUND(I344*H344,2)</f>
        <v>0</v>
      </c>
      <c r="BL344" s="17" t="s">
        <v>135</v>
      </c>
      <c r="BM344" s="143" t="s">
        <v>596</v>
      </c>
    </row>
    <row r="345" spans="2:65" s="1" customFormat="1" ht="19.2">
      <c r="B345" s="32"/>
      <c r="D345" s="145" t="s">
        <v>149</v>
      </c>
      <c r="F345" s="146" t="s">
        <v>597</v>
      </c>
      <c r="I345" s="147"/>
      <c r="L345" s="32"/>
      <c r="M345" s="148"/>
      <c r="T345" s="56"/>
      <c r="AT345" s="17" t="s">
        <v>149</v>
      </c>
      <c r="AU345" s="17" t="s">
        <v>87</v>
      </c>
    </row>
    <row r="346" spans="2:65" s="13" customFormat="1">
      <c r="B346" s="155"/>
      <c r="D346" s="145" t="s">
        <v>150</v>
      </c>
      <c r="E346" s="156" t="s">
        <v>1</v>
      </c>
      <c r="F346" s="157" t="s">
        <v>598</v>
      </c>
      <c r="H346" s="158">
        <v>298.89999999999998</v>
      </c>
      <c r="I346" s="159"/>
      <c r="L346" s="155"/>
      <c r="M346" s="160"/>
      <c r="T346" s="161"/>
      <c r="AT346" s="156" t="s">
        <v>150</v>
      </c>
      <c r="AU346" s="156" t="s">
        <v>87</v>
      </c>
      <c r="AV346" s="13" t="s">
        <v>87</v>
      </c>
      <c r="AW346" s="13" t="s">
        <v>33</v>
      </c>
      <c r="AX346" s="13" t="s">
        <v>85</v>
      </c>
      <c r="AY346" s="156" t="s">
        <v>136</v>
      </c>
    </row>
    <row r="347" spans="2:65" s="11" customFormat="1" ht="22.95" customHeight="1">
      <c r="B347" s="120"/>
      <c r="D347" s="121" t="s">
        <v>76</v>
      </c>
      <c r="E347" s="130" t="s">
        <v>135</v>
      </c>
      <c r="F347" s="130" t="s">
        <v>599</v>
      </c>
      <c r="I347" s="123"/>
      <c r="J347" s="131">
        <f>BK347</f>
        <v>0</v>
      </c>
      <c r="L347" s="120"/>
      <c r="M347" s="125"/>
      <c r="P347" s="126">
        <f>SUM(P348:P365)</f>
        <v>0</v>
      </c>
      <c r="R347" s="126">
        <f>SUM(R348:R365)</f>
        <v>10.740432429999998</v>
      </c>
      <c r="T347" s="127">
        <f>SUM(T348:T365)</f>
        <v>0</v>
      </c>
      <c r="AR347" s="121" t="s">
        <v>85</v>
      </c>
      <c r="AT347" s="128" t="s">
        <v>76</v>
      </c>
      <c r="AU347" s="128" t="s">
        <v>85</v>
      </c>
      <c r="AY347" s="121" t="s">
        <v>136</v>
      </c>
      <c r="BK347" s="129">
        <f>SUM(BK348:BK365)</f>
        <v>0</v>
      </c>
    </row>
    <row r="348" spans="2:65" s="1" customFormat="1" ht="16.5" customHeight="1">
      <c r="B348" s="32"/>
      <c r="C348" s="132" t="s">
        <v>600</v>
      </c>
      <c r="D348" s="132" t="s">
        <v>142</v>
      </c>
      <c r="E348" s="133" t="s">
        <v>601</v>
      </c>
      <c r="F348" s="134" t="s">
        <v>602</v>
      </c>
      <c r="G348" s="135" t="s">
        <v>266</v>
      </c>
      <c r="H348" s="136">
        <v>4.5</v>
      </c>
      <c r="I348" s="137"/>
      <c r="J348" s="138">
        <f>ROUND(I348*H348,2)</f>
        <v>0</v>
      </c>
      <c r="K348" s="134" t="s">
        <v>146</v>
      </c>
      <c r="L348" s="32"/>
      <c r="M348" s="139" t="s">
        <v>1</v>
      </c>
      <c r="N348" s="140" t="s">
        <v>42</v>
      </c>
      <c r="P348" s="141">
        <f>O348*H348</f>
        <v>0</v>
      </c>
      <c r="Q348" s="141">
        <v>0</v>
      </c>
      <c r="R348" s="141">
        <f>Q348*H348</f>
        <v>0</v>
      </c>
      <c r="S348" s="141">
        <v>0</v>
      </c>
      <c r="T348" s="142">
        <f>S348*H348</f>
        <v>0</v>
      </c>
      <c r="AR348" s="143" t="s">
        <v>135</v>
      </c>
      <c r="AT348" s="143" t="s">
        <v>142</v>
      </c>
      <c r="AU348" s="143" t="s">
        <v>87</v>
      </c>
      <c r="AY348" s="17" t="s">
        <v>136</v>
      </c>
      <c r="BE348" s="144">
        <f>IF(N348="základní",J348,0)</f>
        <v>0</v>
      </c>
      <c r="BF348" s="144">
        <f>IF(N348="snížená",J348,0)</f>
        <v>0</v>
      </c>
      <c r="BG348" s="144">
        <f>IF(N348="zákl. přenesená",J348,0)</f>
        <v>0</v>
      </c>
      <c r="BH348" s="144">
        <f>IF(N348="sníž. přenesená",J348,0)</f>
        <v>0</v>
      </c>
      <c r="BI348" s="144">
        <f>IF(N348="nulová",J348,0)</f>
        <v>0</v>
      </c>
      <c r="BJ348" s="17" t="s">
        <v>85</v>
      </c>
      <c r="BK348" s="144">
        <f>ROUND(I348*H348,2)</f>
        <v>0</v>
      </c>
      <c r="BL348" s="17" t="s">
        <v>135</v>
      </c>
      <c r="BM348" s="143" t="s">
        <v>603</v>
      </c>
    </row>
    <row r="349" spans="2:65" s="1" customFormat="1">
      <c r="B349" s="32"/>
      <c r="D349" s="145" t="s">
        <v>149</v>
      </c>
      <c r="F349" s="146" t="s">
        <v>604</v>
      </c>
      <c r="I349" s="147"/>
      <c r="L349" s="32"/>
      <c r="M349" s="148"/>
      <c r="T349" s="56"/>
      <c r="AT349" s="17" t="s">
        <v>149</v>
      </c>
      <c r="AU349" s="17" t="s">
        <v>87</v>
      </c>
    </row>
    <row r="350" spans="2:65" s="13" customFormat="1">
      <c r="B350" s="155"/>
      <c r="D350" s="145" t="s">
        <v>150</v>
      </c>
      <c r="E350" s="156" t="s">
        <v>1</v>
      </c>
      <c r="F350" s="157" t="s">
        <v>605</v>
      </c>
      <c r="H350" s="158">
        <v>4.5</v>
      </c>
      <c r="I350" s="159"/>
      <c r="L350" s="155"/>
      <c r="M350" s="160"/>
      <c r="T350" s="161"/>
      <c r="AT350" s="156" t="s">
        <v>150</v>
      </c>
      <c r="AU350" s="156" t="s">
        <v>87</v>
      </c>
      <c r="AV350" s="13" t="s">
        <v>87</v>
      </c>
      <c r="AW350" s="13" t="s">
        <v>33</v>
      </c>
      <c r="AX350" s="13" t="s">
        <v>85</v>
      </c>
      <c r="AY350" s="156" t="s">
        <v>136</v>
      </c>
    </row>
    <row r="351" spans="2:65" s="1" customFormat="1" ht="16.5" customHeight="1">
      <c r="B351" s="32"/>
      <c r="C351" s="132" t="s">
        <v>606</v>
      </c>
      <c r="D351" s="132" t="s">
        <v>142</v>
      </c>
      <c r="E351" s="133" t="s">
        <v>607</v>
      </c>
      <c r="F351" s="134" t="s">
        <v>608</v>
      </c>
      <c r="G351" s="135" t="s">
        <v>336</v>
      </c>
      <c r="H351" s="136">
        <v>3.1589999999999998</v>
      </c>
      <c r="I351" s="137"/>
      <c r="J351" s="138">
        <f>ROUND(I351*H351,2)</f>
        <v>0</v>
      </c>
      <c r="K351" s="134" t="s">
        <v>146</v>
      </c>
      <c r="L351" s="32"/>
      <c r="M351" s="139" t="s">
        <v>1</v>
      </c>
      <c r="N351" s="140" t="s">
        <v>42</v>
      </c>
      <c r="P351" s="141">
        <f>O351*H351</f>
        <v>0</v>
      </c>
      <c r="Q351" s="141">
        <v>1.8907700000000001</v>
      </c>
      <c r="R351" s="141">
        <f>Q351*H351</f>
        <v>5.9729424299999998</v>
      </c>
      <c r="S351" s="141">
        <v>0</v>
      </c>
      <c r="T351" s="142">
        <f>S351*H351</f>
        <v>0</v>
      </c>
      <c r="AR351" s="143" t="s">
        <v>135</v>
      </c>
      <c r="AT351" s="143" t="s">
        <v>142</v>
      </c>
      <c r="AU351" s="143" t="s">
        <v>87</v>
      </c>
      <c r="AY351" s="17" t="s">
        <v>136</v>
      </c>
      <c r="BE351" s="144">
        <f>IF(N351="základní",J351,0)</f>
        <v>0</v>
      </c>
      <c r="BF351" s="144">
        <f>IF(N351="snížená",J351,0)</f>
        <v>0</v>
      </c>
      <c r="BG351" s="144">
        <f>IF(N351="zákl. přenesená",J351,0)</f>
        <v>0</v>
      </c>
      <c r="BH351" s="144">
        <f>IF(N351="sníž. přenesená",J351,0)</f>
        <v>0</v>
      </c>
      <c r="BI351" s="144">
        <f>IF(N351="nulová",J351,0)</f>
        <v>0</v>
      </c>
      <c r="BJ351" s="17" t="s">
        <v>85</v>
      </c>
      <c r="BK351" s="144">
        <f>ROUND(I351*H351,2)</f>
        <v>0</v>
      </c>
      <c r="BL351" s="17" t="s">
        <v>135</v>
      </c>
      <c r="BM351" s="143" t="s">
        <v>609</v>
      </c>
    </row>
    <row r="352" spans="2:65" s="1" customFormat="1">
      <c r="B352" s="32"/>
      <c r="D352" s="145" t="s">
        <v>149</v>
      </c>
      <c r="F352" s="146" t="s">
        <v>610</v>
      </c>
      <c r="I352" s="147"/>
      <c r="L352" s="32"/>
      <c r="M352" s="148"/>
      <c r="T352" s="56"/>
      <c r="AT352" s="17" t="s">
        <v>149</v>
      </c>
      <c r="AU352" s="17" t="s">
        <v>87</v>
      </c>
    </row>
    <row r="353" spans="2:65" s="12" customFormat="1">
      <c r="B353" s="149"/>
      <c r="D353" s="145" t="s">
        <v>150</v>
      </c>
      <c r="E353" s="150" t="s">
        <v>1</v>
      </c>
      <c r="F353" s="151" t="s">
        <v>611</v>
      </c>
      <c r="H353" s="150" t="s">
        <v>1</v>
      </c>
      <c r="I353" s="152"/>
      <c r="L353" s="149"/>
      <c r="M353" s="153"/>
      <c r="T353" s="154"/>
      <c r="AT353" s="150" t="s">
        <v>150</v>
      </c>
      <c r="AU353" s="150" t="s">
        <v>87</v>
      </c>
      <c r="AV353" s="12" t="s">
        <v>85</v>
      </c>
      <c r="AW353" s="12" t="s">
        <v>33</v>
      </c>
      <c r="AX353" s="12" t="s">
        <v>77</v>
      </c>
      <c r="AY353" s="150" t="s">
        <v>136</v>
      </c>
    </row>
    <row r="354" spans="2:65" s="13" customFormat="1">
      <c r="B354" s="155"/>
      <c r="D354" s="145" t="s">
        <v>150</v>
      </c>
      <c r="E354" s="156" t="s">
        <v>1</v>
      </c>
      <c r="F354" s="157" t="s">
        <v>612</v>
      </c>
      <c r="H354" s="158">
        <v>3.1589999999999998</v>
      </c>
      <c r="I354" s="159"/>
      <c r="L354" s="155"/>
      <c r="M354" s="160"/>
      <c r="T354" s="161"/>
      <c r="AT354" s="156" t="s">
        <v>150</v>
      </c>
      <c r="AU354" s="156" t="s">
        <v>87</v>
      </c>
      <c r="AV354" s="13" t="s">
        <v>87</v>
      </c>
      <c r="AW354" s="13" t="s">
        <v>33</v>
      </c>
      <c r="AX354" s="13" t="s">
        <v>85</v>
      </c>
      <c r="AY354" s="156" t="s">
        <v>136</v>
      </c>
    </row>
    <row r="355" spans="2:65" s="1" customFormat="1" ht="16.5" customHeight="1">
      <c r="B355" s="32"/>
      <c r="C355" s="132" t="s">
        <v>613</v>
      </c>
      <c r="D355" s="132" t="s">
        <v>142</v>
      </c>
      <c r="E355" s="133" t="s">
        <v>614</v>
      </c>
      <c r="F355" s="134" t="s">
        <v>615</v>
      </c>
      <c r="G355" s="135" t="s">
        <v>226</v>
      </c>
      <c r="H355" s="136">
        <v>5</v>
      </c>
      <c r="I355" s="137"/>
      <c r="J355" s="138">
        <f>ROUND(I355*H355,2)</f>
        <v>0</v>
      </c>
      <c r="K355" s="134" t="s">
        <v>146</v>
      </c>
      <c r="L355" s="32"/>
      <c r="M355" s="139" t="s">
        <v>1</v>
      </c>
      <c r="N355" s="140" t="s">
        <v>42</v>
      </c>
      <c r="P355" s="141">
        <f>O355*H355</f>
        <v>0</v>
      </c>
      <c r="Q355" s="141">
        <v>0.22394</v>
      </c>
      <c r="R355" s="141">
        <f>Q355*H355</f>
        <v>1.1196999999999999</v>
      </c>
      <c r="S355" s="141">
        <v>0</v>
      </c>
      <c r="T355" s="142">
        <f>S355*H355</f>
        <v>0</v>
      </c>
      <c r="AR355" s="143" t="s">
        <v>135</v>
      </c>
      <c r="AT355" s="143" t="s">
        <v>142</v>
      </c>
      <c r="AU355" s="143" t="s">
        <v>87</v>
      </c>
      <c r="AY355" s="17" t="s">
        <v>136</v>
      </c>
      <c r="BE355" s="144">
        <f>IF(N355="základní",J355,0)</f>
        <v>0</v>
      </c>
      <c r="BF355" s="144">
        <f>IF(N355="snížená",J355,0)</f>
        <v>0</v>
      </c>
      <c r="BG355" s="144">
        <f>IF(N355="zákl. přenesená",J355,0)</f>
        <v>0</v>
      </c>
      <c r="BH355" s="144">
        <f>IF(N355="sníž. přenesená",J355,0)</f>
        <v>0</v>
      </c>
      <c r="BI355" s="144">
        <f>IF(N355="nulová",J355,0)</f>
        <v>0</v>
      </c>
      <c r="BJ355" s="17" t="s">
        <v>85</v>
      </c>
      <c r="BK355" s="144">
        <f>ROUND(I355*H355,2)</f>
        <v>0</v>
      </c>
      <c r="BL355" s="17" t="s">
        <v>135</v>
      </c>
      <c r="BM355" s="143" t="s">
        <v>616</v>
      </c>
    </row>
    <row r="356" spans="2:65" s="1" customFormat="1">
      <c r="B356" s="32"/>
      <c r="D356" s="145" t="s">
        <v>149</v>
      </c>
      <c r="F356" s="146" t="s">
        <v>617</v>
      </c>
      <c r="I356" s="147"/>
      <c r="L356" s="32"/>
      <c r="M356" s="148"/>
      <c r="T356" s="56"/>
      <c r="AT356" s="17" t="s">
        <v>149</v>
      </c>
      <c r="AU356" s="17" t="s">
        <v>87</v>
      </c>
    </row>
    <row r="357" spans="2:65" s="12" customFormat="1">
      <c r="B357" s="149"/>
      <c r="D357" s="145" t="s">
        <v>150</v>
      </c>
      <c r="E357" s="150" t="s">
        <v>1</v>
      </c>
      <c r="F357" s="151" t="s">
        <v>618</v>
      </c>
      <c r="H357" s="150" t="s">
        <v>1</v>
      </c>
      <c r="I357" s="152"/>
      <c r="L357" s="149"/>
      <c r="M357" s="153"/>
      <c r="T357" s="154"/>
      <c r="AT357" s="150" t="s">
        <v>150</v>
      </c>
      <c r="AU357" s="150" t="s">
        <v>87</v>
      </c>
      <c r="AV357" s="12" t="s">
        <v>85</v>
      </c>
      <c r="AW357" s="12" t="s">
        <v>33</v>
      </c>
      <c r="AX357" s="12" t="s">
        <v>77</v>
      </c>
      <c r="AY357" s="150" t="s">
        <v>136</v>
      </c>
    </row>
    <row r="358" spans="2:65" s="13" customFormat="1">
      <c r="B358" s="155"/>
      <c r="D358" s="145" t="s">
        <v>150</v>
      </c>
      <c r="E358" s="156" t="s">
        <v>1</v>
      </c>
      <c r="F358" s="157" t="s">
        <v>619</v>
      </c>
      <c r="H358" s="158">
        <v>5</v>
      </c>
      <c r="I358" s="159"/>
      <c r="L358" s="155"/>
      <c r="M358" s="160"/>
      <c r="T358" s="161"/>
      <c r="AT358" s="156" t="s">
        <v>150</v>
      </c>
      <c r="AU358" s="156" t="s">
        <v>87</v>
      </c>
      <c r="AV358" s="13" t="s">
        <v>87</v>
      </c>
      <c r="AW358" s="13" t="s">
        <v>33</v>
      </c>
      <c r="AX358" s="13" t="s">
        <v>85</v>
      </c>
      <c r="AY358" s="156" t="s">
        <v>136</v>
      </c>
    </row>
    <row r="359" spans="2:65" s="1" customFormat="1" ht="16.5" customHeight="1">
      <c r="B359" s="32"/>
      <c r="C359" s="172" t="s">
        <v>620</v>
      </c>
      <c r="D359" s="172" t="s">
        <v>425</v>
      </c>
      <c r="E359" s="173" t="s">
        <v>621</v>
      </c>
      <c r="F359" s="174" t="s">
        <v>622</v>
      </c>
      <c r="G359" s="175" t="s">
        <v>226</v>
      </c>
      <c r="H359" s="176">
        <v>5</v>
      </c>
      <c r="I359" s="177"/>
      <c r="J359" s="178">
        <f>ROUND(I359*H359,2)</f>
        <v>0</v>
      </c>
      <c r="K359" s="174" t="s">
        <v>146</v>
      </c>
      <c r="L359" s="179"/>
      <c r="M359" s="180" t="s">
        <v>1</v>
      </c>
      <c r="N359" s="181" t="s">
        <v>42</v>
      </c>
      <c r="P359" s="141">
        <f>O359*H359</f>
        <v>0</v>
      </c>
      <c r="Q359" s="141">
        <v>2.7E-2</v>
      </c>
      <c r="R359" s="141">
        <f>Q359*H359</f>
        <v>0.13500000000000001</v>
      </c>
      <c r="S359" s="141">
        <v>0</v>
      </c>
      <c r="T359" s="142">
        <f>S359*H359</f>
        <v>0</v>
      </c>
      <c r="AR359" s="143" t="s">
        <v>190</v>
      </c>
      <c r="AT359" s="143" t="s">
        <v>425</v>
      </c>
      <c r="AU359" s="143" t="s">
        <v>87</v>
      </c>
      <c r="AY359" s="17" t="s">
        <v>136</v>
      </c>
      <c r="BE359" s="144">
        <f>IF(N359="základní",J359,0)</f>
        <v>0</v>
      </c>
      <c r="BF359" s="144">
        <f>IF(N359="snížená",J359,0)</f>
        <v>0</v>
      </c>
      <c r="BG359" s="144">
        <f>IF(N359="zákl. přenesená",J359,0)</f>
        <v>0</v>
      </c>
      <c r="BH359" s="144">
        <f>IF(N359="sníž. přenesená",J359,0)</f>
        <v>0</v>
      </c>
      <c r="BI359" s="144">
        <f>IF(N359="nulová",J359,0)</f>
        <v>0</v>
      </c>
      <c r="BJ359" s="17" t="s">
        <v>85</v>
      </c>
      <c r="BK359" s="144">
        <f>ROUND(I359*H359,2)</f>
        <v>0</v>
      </c>
      <c r="BL359" s="17" t="s">
        <v>135</v>
      </c>
      <c r="BM359" s="143" t="s">
        <v>623</v>
      </c>
    </row>
    <row r="360" spans="2:65" s="1" customFormat="1">
      <c r="B360" s="32"/>
      <c r="D360" s="145" t="s">
        <v>149</v>
      </c>
      <c r="F360" s="146" t="s">
        <v>622</v>
      </c>
      <c r="I360" s="147"/>
      <c r="L360" s="32"/>
      <c r="M360" s="148"/>
      <c r="T360" s="56"/>
      <c r="AT360" s="17" t="s">
        <v>149</v>
      </c>
      <c r="AU360" s="17" t="s">
        <v>87</v>
      </c>
    </row>
    <row r="361" spans="2:65" s="13" customFormat="1">
      <c r="B361" s="155"/>
      <c r="D361" s="145" t="s">
        <v>150</v>
      </c>
      <c r="E361" s="156" t="s">
        <v>1</v>
      </c>
      <c r="F361" s="157" t="s">
        <v>624</v>
      </c>
      <c r="H361" s="158">
        <v>5</v>
      </c>
      <c r="I361" s="159"/>
      <c r="L361" s="155"/>
      <c r="M361" s="160"/>
      <c r="T361" s="161"/>
      <c r="AT361" s="156" t="s">
        <v>150</v>
      </c>
      <c r="AU361" s="156" t="s">
        <v>87</v>
      </c>
      <c r="AV361" s="13" t="s">
        <v>87</v>
      </c>
      <c r="AW361" s="13" t="s">
        <v>33</v>
      </c>
      <c r="AX361" s="13" t="s">
        <v>85</v>
      </c>
      <c r="AY361" s="156" t="s">
        <v>136</v>
      </c>
    </row>
    <row r="362" spans="2:65" s="1" customFormat="1" ht="21.75" customHeight="1">
      <c r="B362" s="32"/>
      <c r="C362" s="132" t="s">
        <v>625</v>
      </c>
      <c r="D362" s="132" t="s">
        <v>142</v>
      </c>
      <c r="E362" s="133" t="s">
        <v>626</v>
      </c>
      <c r="F362" s="134" t="s">
        <v>627</v>
      </c>
      <c r="G362" s="135" t="s">
        <v>266</v>
      </c>
      <c r="H362" s="136">
        <v>4.5</v>
      </c>
      <c r="I362" s="137"/>
      <c r="J362" s="138">
        <f>ROUND(I362*H362,2)</f>
        <v>0</v>
      </c>
      <c r="K362" s="134" t="s">
        <v>146</v>
      </c>
      <c r="L362" s="32"/>
      <c r="M362" s="139" t="s">
        <v>1</v>
      </c>
      <c r="N362" s="140" t="s">
        <v>42</v>
      </c>
      <c r="P362" s="141">
        <f>O362*H362</f>
        <v>0</v>
      </c>
      <c r="Q362" s="141">
        <v>0.78061999999999998</v>
      </c>
      <c r="R362" s="141">
        <f>Q362*H362</f>
        <v>3.5127899999999999</v>
      </c>
      <c r="S362" s="141">
        <v>0</v>
      </c>
      <c r="T362" s="142">
        <f>S362*H362</f>
        <v>0</v>
      </c>
      <c r="AR362" s="143" t="s">
        <v>135</v>
      </c>
      <c r="AT362" s="143" t="s">
        <v>142</v>
      </c>
      <c r="AU362" s="143" t="s">
        <v>87</v>
      </c>
      <c r="AY362" s="17" t="s">
        <v>136</v>
      </c>
      <c r="BE362" s="144">
        <f>IF(N362="základní",J362,0)</f>
        <v>0</v>
      </c>
      <c r="BF362" s="144">
        <f>IF(N362="snížená",J362,0)</f>
        <v>0</v>
      </c>
      <c r="BG362" s="144">
        <f>IF(N362="zákl. přenesená",J362,0)</f>
        <v>0</v>
      </c>
      <c r="BH362" s="144">
        <f>IF(N362="sníž. přenesená",J362,0)</f>
        <v>0</v>
      </c>
      <c r="BI362" s="144">
        <f>IF(N362="nulová",J362,0)</f>
        <v>0</v>
      </c>
      <c r="BJ362" s="17" t="s">
        <v>85</v>
      </c>
      <c r="BK362" s="144">
        <f>ROUND(I362*H362,2)</f>
        <v>0</v>
      </c>
      <c r="BL362" s="17" t="s">
        <v>135</v>
      </c>
      <c r="BM362" s="143" t="s">
        <v>628</v>
      </c>
    </row>
    <row r="363" spans="2:65" s="1" customFormat="1" ht="19.2">
      <c r="B363" s="32"/>
      <c r="D363" s="145" t="s">
        <v>149</v>
      </c>
      <c r="F363" s="146" t="s">
        <v>629</v>
      </c>
      <c r="I363" s="147"/>
      <c r="L363" s="32"/>
      <c r="M363" s="148"/>
      <c r="T363" s="56"/>
      <c r="AT363" s="17" t="s">
        <v>149</v>
      </c>
      <c r="AU363" s="17" t="s">
        <v>87</v>
      </c>
    </row>
    <row r="364" spans="2:65" s="13" customFormat="1">
      <c r="B364" s="155"/>
      <c r="D364" s="145" t="s">
        <v>150</v>
      </c>
      <c r="E364" s="156" t="s">
        <v>1</v>
      </c>
      <c r="F364" s="157" t="s">
        <v>630</v>
      </c>
      <c r="H364" s="158">
        <v>4.5</v>
      </c>
      <c r="I364" s="159"/>
      <c r="L364" s="155"/>
      <c r="M364" s="160"/>
      <c r="T364" s="161"/>
      <c r="AT364" s="156" t="s">
        <v>150</v>
      </c>
      <c r="AU364" s="156" t="s">
        <v>87</v>
      </c>
      <c r="AV364" s="13" t="s">
        <v>87</v>
      </c>
      <c r="AW364" s="13" t="s">
        <v>33</v>
      </c>
      <c r="AX364" s="13" t="s">
        <v>85</v>
      </c>
      <c r="AY364" s="156" t="s">
        <v>136</v>
      </c>
    </row>
    <row r="365" spans="2:65" s="12" customFormat="1">
      <c r="B365" s="149"/>
      <c r="D365" s="145" t="s">
        <v>150</v>
      </c>
      <c r="E365" s="150" t="s">
        <v>1</v>
      </c>
      <c r="F365" s="151" t="s">
        <v>631</v>
      </c>
      <c r="H365" s="150" t="s">
        <v>1</v>
      </c>
      <c r="I365" s="152"/>
      <c r="L365" s="149"/>
      <c r="M365" s="153"/>
      <c r="T365" s="154"/>
      <c r="AT365" s="150" t="s">
        <v>150</v>
      </c>
      <c r="AU365" s="150" t="s">
        <v>87</v>
      </c>
      <c r="AV365" s="12" t="s">
        <v>85</v>
      </c>
      <c r="AW365" s="12" t="s">
        <v>33</v>
      </c>
      <c r="AX365" s="12" t="s">
        <v>77</v>
      </c>
      <c r="AY365" s="150" t="s">
        <v>136</v>
      </c>
    </row>
    <row r="366" spans="2:65" s="11" customFormat="1" ht="22.95" customHeight="1">
      <c r="B366" s="120"/>
      <c r="D366" s="121" t="s">
        <v>76</v>
      </c>
      <c r="E366" s="130" t="s">
        <v>139</v>
      </c>
      <c r="F366" s="130" t="s">
        <v>632</v>
      </c>
      <c r="I366" s="123"/>
      <c r="J366" s="131">
        <f>BK366</f>
        <v>0</v>
      </c>
      <c r="L366" s="120"/>
      <c r="M366" s="125"/>
      <c r="P366" s="126">
        <f>SUM(P367:P456)</f>
        <v>0</v>
      </c>
      <c r="R366" s="126">
        <f>SUM(R367:R456)</f>
        <v>195.54478839999999</v>
      </c>
      <c r="T366" s="127">
        <f>SUM(T367:T456)</f>
        <v>0</v>
      </c>
      <c r="AR366" s="121" t="s">
        <v>85</v>
      </c>
      <c r="AT366" s="128" t="s">
        <v>76</v>
      </c>
      <c r="AU366" s="128" t="s">
        <v>85</v>
      </c>
      <c r="AY366" s="121" t="s">
        <v>136</v>
      </c>
      <c r="BK366" s="129">
        <f>SUM(BK367:BK456)</f>
        <v>0</v>
      </c>
    </row>
    <row r="367" spans="2:65" s="1" customFormat="1" ht="16.5" customHeight="1">
      <c r="B367" s="32"/>
      <c r="C367" s="132" t="s">
        <v>633</v>
      </c>
      <c r="D367" s="132" t="s">
        <v>142</v>
      </c>
      <c r="E367" s="133" t="s">
        <v>634</v>
      </c>
      <c r="F367" s="134" t="s">
        <v>635</v>
      </c>
      <c r="G367" s="135" t="s">
        <v>266</v>
      </c>
      <c r="H367" s="136">
        <v>1832</v>
      </c>
      <c r="I367" s="137"/>
      <c r="J367" s="138">
        <f>ROUND(I367*H367,2)</f>
        <v>0</v>
      </c>
      <c r="K367" s="134" t="s">
        <v>146</v>
      </c>
      <c r="L367" s="32"/>
      <c r="M367" s="139" t="s">
        <v>1</v>
      </c>
      <c r="N367" s="140" t="s">
        <v>42</v>
      </c>
      <c r="P367" s="141">
        <f>O367*H367</f>
        <v>0</v>
      </c>
      <c r="Q367" s="141">
        <v>0</v>
      </c>
      <c r="R367" s="141">
        <f>Q367*H367</f>
        <v>0</v>
      </c>
      <c r="S367" s="141">
        <v>0</v>
      </c>
      <c r="T367" s="142">
        <f>S367*H367</f>
        <v>0</v>
      </c>
      <c r="AR367" s="143" t="s">
        <v>135</v>
      </c>
      <c r="AT367" s="143" t="s">
        <v>142</v>
      </c>
      <c r="AU367" s="143" t="s">
        <v>87</v>
      </c>
      <c r="AY367" s="17" t="s">
        <v>136</v>
      </c>
      <c r="BE367" s="144">
        <f>IF(N367="základní",J367,0)</f>
        <v>0</v>
      </c>
      <c r="BF367" s="144">
        <f>IF(N367="snížená",J367,0)</f>
        <v>0</v>
      </c>
      <c r="BG367" s="144">
        <f>IF(N367="zákl. přenesená",J367,0)</f>
        <v>0</v>
      </c>
      <c r="BH367" s="144">
        <f>IF(N367="sníž. přenesená",J367,0)</f>
        <v>0</v>
      </c>
      <c r="BI367" s="144">
        <f>IF(N367="nulová",J367,0)</f>
        <v>0</v>
      </c>
      <c r="BJ367" s="17" t="s">
        <v>85</v>
      </c>
      <c r="BK367" s="144">
        <f>ROUND(I367*H367,2)</f>
        <v>0</v>
      </c>
      <c r="BL367" s="17" t="s">
        <v>135</v>
      </c>
      <c r="BM367" s="143" t="s">
        <v>636</v>
      </c>
    </row>
    <row r="368" spans="2:65" s="1" customFormat="1">
      <c r="B368" s="32"/>
      <c r="D368" s="145" t="s">
        <v>149</v>
      </c>
      <c r="F368" s="146" t="s">
        <v>637</v>
      </c>
      <c r="I368" s="147"/>
      <c r="L368" s="32"/>
      <c r="M368" s="148"/>
      <c r="T368" s="56"/>
      <c r="AT368" s="17" t="s">
        <v>149</v>
      </c>
      <c r="AU368" s="17" t="s">
        <v>87</v>
      </c>
    </row>
    <row r="369" spans="2:65" s="12" customFormat="1">
      <c r="B369" s="149"/>
      <c r="D369" s="145" t="s">
        <v>150</v>
      </c>
      <c r="E369" s="150" t="s">
        <v>1</v>
      </c>
      <c r="F369" s="151" t="s">
        <v>638</v>
      </c>
      <c r="H369" s="150" t="s">
        <v>1</v>
      </c>
      <c r="I369" s="152"/>
      <c r="L369" s="149"/>
      <c r="M369" s="153"/>
      <c r="T369" s="154"/>
      <c r="AT369" s="150" t="s">
        <v>150</v>
      </c>
      <c r="AU369" s="150" t="s">
        <v>87</v>
      </c>
      <c r="AV369" s="12" t="s">
        <v>85</v>
      </c>
      <c r="AW369" s="12" t="s">
        <v>33</v>
      </c>
      <c r="AX369" s="12" t="s">
        <v>77</v>
      </c>
      <c r="AY369" s="150" t="s">
        <v>136</v>
      </c>
    </row>
    <row r="370" spans="2:65" s="13" customFormat="1">
      <c r="B370" s="155"/>
      <c r="D370" s="145" t="s">
        <v>150</v>
      </c>
      <c r="E370" s="156" t="s">
        <v>1</v>
      </c>
      <c r="F370" s="157" t="s">
        <v>639</v>
      </c>
      <c r="H370" s="158">
        <v>1832</v>
      </c>
      <c r="I370" s="159"/>
      <c r="L370" s="155"/>
      <c r="M370" s="160"/>
      <c r="T370" s="161"/>
      <c r="AT370" s="156" t="s">
        <v>150</v>
      </c>
      <c r="AU370" s="156" t="s">
        <v>87</v>
      </c>
      <c r="AV370" s="13" t="s">
        <v>87</v>
      </c>
      <c r="AW370" s="13" t="s">
        <v>33</v>
      </c>
      <c r="AX370" s="13" t="s">
        <v>85</v>
      </c>
      <c r="AY370" s="156" t="s">
        <v>136</v>
      </c>
    </row>
    <row r="371" spans="2:65" s="1" customFormat="1" ht="16.5" customHeight="1">
      <c r="B371" s="32"/>
      <c r="C371" s="132" t="s">
        <v>640</v>
      </c>
      <c r="D371" s="132" t="s">
        <v>142</v>
      </c>
      <c r="E371" s="133" t="s">
        <v>641</v>
      </c>
      <c r="F371" s="134" t="s">
        <v>642</v>
      </c>
      <c r="G371" s="135" t="s">
        <v>266</v>
      </c>
      <c r="H371" s="136">
        <v>1923.1</v>
      </c>
      <c r="I371" s="137"/>
      <c r="J371" s="138">
        <f>ROUND(I371*H371,2)</f>
        <v>0</v>
      </c>
      <c r="K371" s="134" t="s">
        <v>146</v>
      </c>
      <c r="L371" s="32"/>
      <c r="M371" s="139" t="s">
        <v>1</v>
      </c>
      <c r="N371" s="140" t="s">
        <v>42</v>
      </c>
      <c r="P371" s="141">
        <f>O371*H371</f>
        <v>0</v>
      </c>
      <c r="Q371" s="141">
        <v>0</v>
      </c>
      <c r="R371" s="141">
        <f>Q371*H371</f>
        <v>0</v>
      </c>
      <c r="S371" s="141">
        <v>0</v>
      </c>
      <c r="T371" s="142">
        <f>S371*H371</f>
        <v>0</v>
      </c>
      <c r="AR371" s="143" t="s">
        <v>135</v>
      </c>
      <c r="AT371" s="143" t="s">
        <v>142</v>
      </c>
      <c r="AU371" s="143" t="s">
        <v>87</v>
      </c>
      <c r="AY371" s="17" t="s">
        <v>136</v>
      </c>
      <c r="BE371" s="144">
        <f>IF(N371="základní",J371,0)</f>
        <v>0</v>
      </c>
      <c r="BF371" s="144">
        <f>IF(N371="snížená",J371,0)</f>
        <v>0</v>
      </c>
      <c r="BG371" s="144">
        <f>IF(N371="zákl. přenesená",J371,0)</f>
        <v>0</v>
      </c>
      <c r="BH371" s="144">
        <f>IF(N371="sníž. přenesená",J371,0)</f>
        <v>0</v>
      </c>
      <c r="BI371" s="144">
        <f>IF(N371="nulová",J371,0)</f>
        <v>0</v>
      </c>
      <c r="BJ371" s="17" t="s">
        <v>85</v>
      </c>
      <c r="BK371" s="144">
        <f>ROUND(I371*H371,2)</f>
        <v>0</v>
      </c>
      <c r="BL371" s="17" t="s">
        <v>135</v>
      </c>
      <c r="BM371" s="143" t="s">
        <v>643</v>
      </c>
    </row>
    <row r="372" spans="2:65" s="1" customFormat="1">
      <c r="B372" s="32"/>
      <c r="D372" s="145" t="s">
        <v>149</v>
      </c>
      <c r="F372" s="146" t="s">
        <v>644</v>
      </c>
      <c r="I372" s="147"/>
      <c r="L372" s="32"/>
      <c r="M372" s="148"/>
      <c r="T372" s="56"/>
      <c r="AT372" s="17" t="s">
        <v>149</v>
      </c>
      <c r="AU372" s="17" t="s">
        <v>87</v>
      </c>
    </row>
    <row r="373" spans="2:65" s="12" customFormat="1">
      <c r="B373" s="149"/>
      <c r="D373" s="145" t="s">
        <v>150</v>
      </c>
      <c r="E373" s="150" t="s">
        <v>1</v>
      </c>
      <c r="F373" s="151" t="s">
        <v>645</v>
      </c>
      <c r="H373" s="150" t="s">
        <v>1</v>
      </c>
      <c r="I373" s="152"/>
      <c r="L373" s="149"/>
      <c r="M373" s="153"/>
      <c r="T373" s="154"/>
      <c r="AT373" s="150" t="s">
        <v>150</v>
      </c>
      <c r="AU373" s="150" t="s">
        <v>87</v>
      </c>
      <c r="AV373" s="12" t="s">
        <v>85</v>
      </c>
      <c r="AW373" s="12" t="s">
        <v>33</v>
      </c>
      <c r="AX373" s="12" t="s">
        <v>77</v>
      </c>
      <c r="AY373" s="150" t="s">
        <v>136</v>
      </c>
    </row>
    <row r="374" spans="2:65" s="13" customFormat="1">
      <c r="B374" s="155"/>
      <c r="D374" s="145" t="s">
        <v>150</v>
      </c>
      <c r="E374" s="156" t="s">
        <v>1</v>
      </c>
      <c r="F374" s="157" t="s">
        <v>646</v>
      </c>
      <c r="H374" s="158">
        <v>1832</v>
      </c>
      <c r="I374" s="159"/>
      <c r="L374" s="155"/>
      <c r="M374" s="160"/>
      <c r="T374" s="161"/>
      <c r="AT374" s="156" t="s">
        <v>150</v>
      </c>
      <c r="AU374" s="156" t="s">
        <v>87</v>
      </c>
      <c r="AV374" s="13" t="s">
        <v>87</v>
      </c>
      <c r="AW374" s="13" t="s">
        <v>33</v>
      </c>
      <c r="AX374" s="13" t="s">
        <v>77</v>
      </c>
      <c r="AY374" s="156" t="s">
        <v>136</v>
      </c>
    </row>
    <row r="375" spans="2:65" s="13" customFormat="1">
      <c r="B375" s="155"/>
      <c r="D375" s="145" t="s">
        <v>150</v>
      </c>
      <c r="E375" s="156" t="s">
        <v>1</v>
      </c>
      <c r="F375" s="157" t="s">
        <v>647</v>
      </c>
      <c r="H375" s="158">
        <v>91.1</v>
      </c>
      <c r="I375" s="159"/>
      <c r="L375" s="155"/>
      <c r="M375" s="160"/>
      <c r="T375" s="161"/>
      <c r="AT375" s="156" t="s">
        <v>150</v>
      </c>
      <c r="AU375" s="156" t="s">
        <v>87</v>
      </c>
      <c r="AV375" s="13" t="s">
        <v>87</v>
      </c>
      <c r="AW375" s="13" t="s">
        <v>33</v>
      </c>
      <c r="AX375" s="13" t="s">
        <v>77</v>
      </c>
      <c r="AY375" s="156" t="s">
        <v>136</v>
      </c>
    </row>
    <row r="376" spans="2:65" s="14" customFormat="1">
      <c r="B376" s="165"/>
      <c r="D376" s="145" t="s">
        <v>150</v>
      </c>
      <c r="E376" s="166" t="s">
        <v>1</v>
      </c>
      <c r="F376" s="167" t="s">
        <v>278</v>
      </c>
      <c r="H376" s="168">
        <v>1923.1</v>
      </c>
      <c r="I376" s="169"/>
      <c r="L376" s="165"/>
      <c r="M376" s="170"/>
      <c r="T376" s="171"/>
      <c r="AT376" s="166" t="s">
        <v>150</v>
      </c>
      <c r="AU376" s="166" t="s">
        <v>87</v>
      </c>
      <c r="AV376" s="14" t="s">
        <v>135</v>
      </c>
      <c r="AW376" s="14" t="s">
        <v>33</v>
      </c>
      <c r="AX376" s="14" t="s">
        <v>85</v>
      </c>
      <c r="AY376" s="166" t="s">
        <v>136</v>
      </c>
    </row>
    <row r="377" spans="2:65" s="1" customFormat="1" ht="16.5" customHeight="1">
      <c r="B377" s="32"/>
      <c r="C377" s="132" t="s">
        <v>648</v>
      </c>
      <c r="D377" s="132" t="s">
        <v>142</v>
      </c>
      <c r="E377" s="133" t="s">
        <v>649</v>
      </c>
      <c r="F377" s="134" t="s">
        <v>650</v>
      </c>
      <c r="G377" s="135" t="s">
        <v>266</v>
      </c>
      <c r="H377" s="136">
        <v>712</v>
      </c>
      <c r="I377" s="137"/>
      <c r="J377" s="138">
        <f>ROUND(I377*H377,2)</f>
        <v>0</v>
      </c>
      <c r="K377" s="134" t="s">
        <v>146</v>
      </c>
      <c r="L377" s="32"/>
      <c r="M377" s="139" t="s">
        <v>1</v>
      </c>
      <c r="N377" s="140" t="s">
        <v>42</v>
      </c>
      <c r="P377" s="141">
        <f>O377*H377</f>
        <v>0</v>
      </c>
      <c r="Q377" s="141">
        <v>0</v>
      </c>
      <c r="R377" s="141">
        <f>Q377*H377</f>
        <v>0</v>
      </c>
      <c r="S377" s="141">
        <v>0</v>
      </c>
      <c r="T377" s="142">
        <f>S377*H377</f>
        <v>0</v>
      </c>
      <c r="AR377" s="143" t="s">
        <v>135</v>
      </c>
      <c r="AT377" s="143" t="s">
        <v>142</v>
      </c>
      <c r="AU377" s="143" t="s">
        <v>87</v>
      </c>
      <c r="AY377" s="17" t="s">
        <v>136</v>
      </c>
      <c r="BE377" s="144">
        <f>IF(N377="základní",J377,0)</f>
        <v>0</v>
      </c>
      <c r="BF377" s="144">
        <f>IF(N377="snížená",J377,0)</f>
        <v>0</v>
      </c>
      <c r="BG377" s="144">
        <f>IF(N377="zákl. přenesená",J377,0)</f>
        <v>0</v>
      </c>
      <c r="BH377" s="144">
        <f>IF(N377="sníž. přenesená",J377,0)</f>
        <v>0</v>
      </c>
      <c r="BI377" s="144">
        <f>IF(N377="nulová",J377,0)</f>
        <v>0</v>
      </c>
      <c r="BJ377" s="17" t="s">
        <v>85</v>
      </c>
      <c r="BK377" s="144">
        <f>ROUND(I377*H377,2)</f>
        <v>0</v>
      </c>
      <c r="BL377" s="17" t="s">
        <v>135</v>
      </c>
      <c r="BM377" s="143" t="s">
        <v>651</v>
      </c>
    </row>
    <row r="378" spans="2:65" s="1" customFormat="1">
      <c r="B378" s="32"/>
      <c r="D378" s="145" t="s">
        <v>149</v>
      </c>
      <c r="F378" s="146" t="s">
        <v>652</v>
      </c>
      <c r="I378" s="147"/>
      <c r="L378" s="32"/>
      <c r="M378" s="148"/>
      <c r="T378" s="56"/>
      <c r="AT378" s="17" t="s">
        <v>149</v>
      </c>
      <c r="AU378" s="17" t="s">
        <v>87</v>
      </c>
    </row>
    <row r="379" spans="2:65" s="12" customFormat="1">
      <c r="B379" s="149"/>
      <c r="D379" s="145" t="s">
        <v>150</v>
      </c>
      <c r="E379" s="150" t="s">
        <v>1</v>
      </c>
      <c r="F379" s="151" t="s">
        <v>653</v>
      </c>
      <c r="H379" s="150" t="s">
        <v>1</v>
      </c>
      <c r="I379" s="152"/>
      <c r="L379" s="149"/>
      <c r="M379" s="153"/>
      <c r="T379" s="154"/>
      <c r="AT379" s="150" t="s">
        <v>150</v>
      </c>
      <c r="AU379" s="150" t="s">
        <v>87</v>
      </c>
      <c r="AV379" s="12" t="s">
        <v>85</v>
      </c>
      <c r="AW379" s="12" t="s">
        <v>33</v>
      </c>
      <c r="AX379" s="12" t="s">
        <v>77</v>
      </c>
      <c r="AY379" s="150" t="s">
        <v>136</v>
      </c>
    </row>
    <row r="380" spans="2:65" s="13" customFormat="1">
      <c r="B380" s="155"/>
      <c r="D380" s="145" t="s">
        <v>150</v>
      </c>
      <c r="E380" s="156" t="s">
        <v>1</v>
      </c>
      <c r="F380" s="157" t="s">
        <v>654</v>
      </c>
      <c r="H380" s="158">
        <v>712</v>
      </c>
      <c r="I380" s="159"/>
      <c r="L380" s="155"/>
      <c r="M380" s="160"/>
      <c r="T380" s="161"/>
      <c r="AT380" s="156" t="s">
        <v>150</v>
      </c>
      <c r="AU380" s="156" t="s">
        <v>87</v>
      </c>
      <c r="AV380" s="13" t="s">
        <v>87</v>
      </c>
      <c r="AW380" s="13" t="s">
        <v>33</v>
      </c>
      <c r="AX380" s="13" t="s">
        <v>85</v>
      </c>
      <c r="AY380" s="156" t="s">
        <v>136</v>
      </c>
    </row>
    <row r="381" spans="2:65" s="1" customFormat="1" ht="16.5" customHeight="1">
      <c r="B381" s="32"/>
      <c r="C381" s="132" t="s">
        <v>655</v>
      </c>
      <c r="D381" s="132" t="s">
        <v>142</v>
      </c>
      <c r="E381" s="133" t="s">
        <v>656</v>
      </c>
      <c r="F381" s="134" t="s">
        <v>657</v>
      </c>
      <c r="G381" s="135" t="s">
        <v>266</v>
      </c>
      <c r="H381" s="136">
        <v>1832</v>
      </c>
      <c r="I381" s="137"/>
      <c r="J381" s="138">
        <f>ROUND(I381*H381,2)</f>
        <v>0</v>
      </c>
      <c r="K381" s="134" t="s">
        <v>146</v>
      </c>
      <c r="L381" s="32"/>
      <c r="M381" s="139" t="s">
        <v>1</v>
      </c>
      <c r="N381" s="140" t="s">
        <v>42</v>
      </c>
      <c r="P381" s="141">
        <f>O381*H381</f>
        <v>0</v>
      </c>
      <c r="Q381" s="141">
        <v>0</v>
      </c>
      <c r="R381" s="141">
        <f>Q381*H381</f>
        <v>0</v>
      </c>
      <c r="S381" s="141">
        <v>0</v>
      </c>
      <c r="T381" s="142">
        <f>S381*H381</f>
        <v>0</v>
      </c>
      <c r="AR381" s="143" t="s">
        <v>135</v>
      </c>
      <c r="AT381" s="143" t="s">
        <v>142</v>
      </c>
      <c r="AU381" s="143" t="s">
        <v>87</v>
      </c>
      <c r="AY381" s="17" t="s">
        <v>136</v>
      </c>
      <c r="BE381" s="144">
        <f>IF(N381="základní",J381,0)</f>
        <v>0</v>
      </c>
      <c r="BF381" s="144">
        <f>IF(N381="snížená",J381,0)</f>
        <v>0</v>
      </c>
      <c r="BG381" s="144">
        <f>IF(N381="zákl. přenesená",J381,0)</f>
        <v>0</v>
      </c>
      <c r="BH381" s="144">
        <f>IF(N381="sníž. přenesená",J381,0)</f>
        <v>0</v>
      </c>
      <c r="BI381" s="144">
        <f>IF(N381="nulová",J381,0)</f>
        <v>0</v>
      </c>
      <c r="BJ381" s="17" t="s">
        <v>85</v>
      </c>
      <c r="BK381" s="144">
        <f>ROUND(I381*H381,2)</f>
        <v>0</v>
      </c>
      <c r="BL381" s="17" t="s">
        <v>135</v>
      </c>
      <c r="BM381" s="143" t="s">
        <v>658</v>
      </c>
    </row>
    <row r="382" spans="2:65" s="1" customFormat="1" ht="19.2">
      <c r="B382" s="32"/>
      <c r="D382" s="145" t="s">
        <v>149</v>
      </c>
      <c r="F382" s="146" t="s">
        <v>659</v>
      </c>
      <c r="I382" s="147"/>
      <c r="L382" s="32"/>
      <c r="M382" s="148"/>
      <c r="T382" s="56"/>
      <c r="AT382" s="17" t="s">
        <v>149</v>
      </c>
      <c r="AU382" s="17" t="s">
        <v>87</v>
      </c>
    </row>
    <row r="383" spans="2:65" s="12" customFormat="1">
      <c r="B383" s="149"/>
      <c r="D383" s="145" t="s">
        <v>150</v>
      </c>
      <c r="E383" s="150" t="s">
        <v>1</v>
      </c>
      <c r="F383" s="151" t="s">
        <v>660</v>
      </c>
      <c r="H383" s="150" t="s">
        <v>1</v>
      </c>
      <c r="I383" s="152"/>
      <c r="L383" s="149"/>
      <c r="M383" s="153"/>
      <c r="T383" s="154"/>
      <c r="AT383" s="150" t="s">
        <v>150</v>
      </c>
      <c r="AU383" s="150" t="s">
        <v>87</v>
      </c>
      <c r="AV383" s="12" t="s">
        <v>85</v>
      </c>
      <c r="AW383" s="12" t="s">
        <v>33</v>
      </c>
      <c r="AX383" s="12" t="s">
        <v>77</v>
      </c>
      <c r="AY383" s="150" t="s">
        <v>136</v>
      </c>
    </row>
    <row r="384" spans="2:65" s="13" customFormat="1">
      <c r="B384" s="155"/>
      <c r="D384" s="145" t="s">
        <v>150</v>
      </c>
      <c r="E384" s="156" t="s">
        <v>1</v>
      </c>
      <c r="F384" s="157" t="s">
        <v>646</v>
      </c>
      <c r="H384" s="158">
        <v>1832</v>
      </c>
      <c r="I384" s="159"/>
      <c r="L384" s="155"/>
      <c r="M384" s="160"/>
      <c r="T384" s="161"/>
      <c r="AT384" s="156" t="s">
        <v>150</v>
      </c>
      <c r="AU384" s="156" t="s">
        <v>87</v>
      </c>
      <c r="AV384" s="13" t="s">
        <v>87</v>
      </c>
      <c r="AW384" s="13" t="s">
        <v>33</v>
      </c>
      <c r="AX384" s="13" t="s">
        <v>85</v>
      </c>
      <c r="AY384" s="156" t="s">
        <v>136</v>
      </c>
    </row>
    <row r="385" spans="2:65" s="1" customFormat="1" ht="16.5" customHeight="1">
      <c r="B385" s="32"/>
      <c r="C385" s="132" t="s">
        <v>661</v>
      </c>
      <c r="D385" s="132" t="s">
        <v>142</v>
      </c>
      <c r="E385" s="133" t="s">
        <v>662</v>
      </c>
      <c r="F385" s="134" t="s">
        <v>663</v>
      </c>
      <c r="G385" s="135" t="s">
        <v>266</v>
      </c>
      <c r="H385" s="136">
        <v>91.1</v>
      </c>
      <c r="I385" s="137"/>
      <c r="J385" s="138">
        <f>ROUND(I385*H385,2)</f>
        <v>0</v>
      </c>
      <c r="K385" s="134" t="s">
        <v>146</v>
      </c>
      <c r="L385" s="32"/>
      <c r="M385" s="139" t="s">
        <v>1</v>
      </c>
      <c r="N385" s="140" t="s">
        <v>42</v>
      </c>
      <c r="P385" s="141">
        <f>O385*H385</f>
        <v>0</v>
      </c>
      <c r="Q385" s="141">
        <v>0</v>
      </c>
      <c r="R385" s="141">
        <f>Q385*H385</f>
        <v>0</v>
      </c>
      <c r="S385" s="141">
        <v>0</v>
      </c>
      <c r="T385" s="142">
        <f>S385*H385</f>
        <v>0</v>
      </c>
      <c r="AR385" s="143" t="s">
        <v>135</v>
      </c>
      <c r="AT385" s="143" t="s">
        <v>142</v>
      </c>
      <c r="AU385" s="143" t="s">
        <v>87</v>
      </c>
      <c r="AY385" s="17" t="s">
        <v>136</v>
      </c>
      <c r="BE385" s="144">
        <f>IF(N385="základní",J385,0)</f>
        <v>0</v>
      </c>
      <c r="BF385" s="144">
        <f>IF(N385="snížená",J385,0)</f>
        <v>0</v>
      </c>
      <c r="BG385" s="144">
        <f>IF(N385="zákl. přenesená",J385,0)</f>
        <v>0</v>
      </c>
      <c r="BH385" s="144">
        <f>IF(N385="sníž. přenesená",J385,0)</f>
        <v>0</v>
      </c>
      <c r="BI385" s="144">
        <f>IF(N385="nulová",J385,0)</f>
        <v>0</v>
      </c>
      <c r="BJ385" s="17" t="s">
        <v>85</v>
      </c>
      <c r="BK385" s="144">
        <f>ROUND(I385*H385,2)</f>
        <v>0</v>
      </c>
      <c r="BL385" s="17" t="s">
        <v>135</v>
      </c>
      <c r="BM385" s="143" t="s">
        <v>664</v>
      </c>
    </row>
    <row r="386" spans="2:65" s="1" customFormat="1">
      <c r="B386" s="32"/>
      <c r="D386" s="145" t="s">
        <v>149</v>
      </c>
      <c r="F386" s="146" t="s">
        <v>665</v>
      </c>
      <c r="I386" s="147"/>
      <c r="L386" s="32"/>
      <c r="M386" s="148"/>
      <c r="T386" s="56"/>
      <c r="AT386" s="17" t="s">
        <v>149</v>
      </c>
      <c r="AU386" s="17" t="s">
        <v>87</v>
      </c>
    </row>
    <row r="387" spans="2:65" s="13" customFormat="1">
      <c r="B387" s="155"/>
      <c r="D387" s="145" t="s">
        <v>150</v>
      </c>
      <c r="E387" s="156" t="s">
        <v>1</v>
      </c>
      <c r="F387" s="157" t="s">
        <v>666</v>
      </c>
      <c r="H387" s="158">
        <v>58.7</v>
      </c>
      <c r="I387" s="159"/>
      <c r="L387" s="155"/>
      <c r="M387" s="160"/>
      <c r="T387" s="161"/>
      <c r="AT387" s="156" t="s">
        <v>150</v>
      </c>
      <c r="AU387" s="156" t="s">
        <v>87</v>
      </c>
      <c r="AV387" s="13" t="s">
        <v>87</v>
      </c>
      <c r="AW387" s="13" t="s">
        <v>33</v>
      </c>
      <c r="AX387" s="13" t="s">
        <v>77</v>
      </c>
      <c r="AY387" s="156" t="s">
        <v>136</v>
      </c>
    </row>
    <row r="388" spans="2:65" s="13" customFormat="1">
      <c r="B388" s="155"/>
      <c r="D388" s="145" t="s">
        <v>150</v>
      </c>
      <c r="E388" s="156" t="s">
        <v>1</v>
      </c>
      <c r="F388" s="157" t="s">
        <v>667</v>
      </c>
      <c r="H388" s="158">
        <v>32.4</v>
      </c>
      <c r="I388" s="159"/>
      <c r="L388" s="155"/>
      <c r="M388" s="160"/>
      <c r="T388" s="161"/>
      <c r="AT388" s="156" t="s">
        <v>150</v>
      </c>
      <c r="AU388" s="156" t="s">
        <v>87</v>
      </c>
      <c r="AV388" s="13" t="s">
        <v>87</v>
      </c>
      <c r="AW388" s="13" t="s">
        <v>33</v>
      </c>
      <c r="AX388" s="13" t="s">
        <v>77</v>
      </c>
      <c r="AY388" s="156" t="s">
        <v>136</v>
      </c>
    </row>
    <row r="389" spans="2:65" s="14" customFormat="1">
      <c r="B389" s="165"/>
      <c r="D389" s="145" t="s">
        <v>150</v>
      </c>
      <c r="E389" s="166" t="s">
        <v>1</v>
      </c>
      <c r="F389" s="167" t="s">
        <v>278</v>
      </c>
      <c r="H389" s="168">
        <v>91.1</v>
      </c>
      <c r="I389" s="169"/>
      <c r="L389" s="165"/>
      <c r="M389" s="170"/>
      <c r="T389" s="171"/>
      <c r="AT389" s="166" t="s">
        <v>150</v>
      </c>
      <c r="AU389" s="166" t="s">
        <v>87</v>
      </c>
      <c r="AV389" s="14" t="s">
        <v>135</v>
      </c>
      <c r="AW389" s="14" t="s">
        <v>33</v>
      </c>
      <c r="AX389" s="14" t="s">
        <v>85</v>
      </c>
      <c r="AY389" s="166" t="s">
        <v>136</v>
      </c>
    </row>
    <row r="390" spans="2:65" s="1" customFormat="1" ht="16.5" customHeight="1">
      <c r="B390" s="32"/>
      <c r="C390" s="132" t="s">
        <v>668</v>
      </c>
      <c r="D390" s="132" t="s">
        <v>142</v>
      </c>
      <c r="E390" s="133" t="s">
        <v>669</v>
      </c>
      <c r="F390" s="134" t="s">
        <v>670</v>
      </c>
      <c r="G390" s="135" t="s">
        <v>266</v>
      </c>
      <c r="H390" s="136">
        <v>130.1</v>
      </c>
      <c r="I390" s="137"/>
      <c r="J390" s="138">
        <f>ROUND(I390*H390,2)</f>
        <v>0</v>
      </c>
      <c r="K390" s="134" t="s">
        <v>146</v>
      </c>
      <c r="L390" s="32"/>
      <c r="M390" s="139" t="s">
        <v>1</v>
      </c>
      <c r="N390" s="140" t="s">
        <v>42</v>
      </c>
      <c r="P390" s="141">
        <f>O390*H390</f>
        <v>0</v>
      </c>
      <c r="Q390" s="141">
        <v>0.23</v>
      </c>
      <c r="R390" s="141">
        <f>Q390*H390</f>
        <v>29.922999999999998</v>
      </c>
      <c r="S390" s="141">
        <v>0</v>
      </c>
      <c r="T390" s="142">
        <f>S390*H390</f>
        <v>0</v>
      </c>
      <c r="AR390" s="143" t="s">
        <v>135</v>
      </c>
      <c r="AT390" s="143" t="s">
        <v>142</v>
      </c>
      <c r="AU390" s="143" t="s">
        <v>87</v>
      </c>
      <c r="AY390" s="17" t="s">
        <v>136</v>
      </c>
      <c r="BE390" s="144">
        <f>IF(N390="základní",J390,0)</f>
        <v>0</v>
      </c>
      <c r="BF390" s="144">
        <f>IF(N390="snížená",J390,0)</f>
        <v>0</v>
      </c>
      <c r="BG390" s="144">
        <f>IF(N390="zákl. přenesená",J390,0)</f>
        <v>0</v>
      </c>
      <c r="BH390" s="144">
        <f>IF(N390="sníž. přenesená",J390,0)</f>
        <v>0</v>
      </c>
      <c r="BI390" s="144">
        <f>IF(N390="nulová",J390,0)</f>
        <v>0</v>
      </c>
      <c r="BJ390" s="17" t="s">
        <v>85</v>
      </c>
      <c r="BK390" s="144">
        <f>ROUND(I390*H390,2)</f>
        <v>0</v>
      </c>
      <c r="BL390" s="17" t="s">
        <v>135</v>
      </c>
      <c r="BM390" s="143" t="s">
        <v>671</v>
      </c>
    </row>
    <row r="391" spans="2:65" s="1" customFormat="1">
      <c r="B391" s="32"/>
      <c r="D391" s="145" t="s">
        <v>149</v>
      </c>
      <c r="F391" s="146" t="s">
        <v>672</v>
      </c>
      <c r="I391" s="147"/>
      <c r="L391" s="32"/>
      <c r="M391" s="148"/>
      <c r="T391" s="56"/>
      <c r="AT391" s="17" t="s">
        <v>149</v>
      </c>
      <c r="AU391" s="17" t="s">
        <v>87</v>
      </c>
    </row>
    <row r="392" spans="2:65" s="13" customFormat="1">
      <c r="B392" s="155"/>
      <c r="D392" s="145" t="s">
        <v>150</v>
      </c>
      <c r="E392" s="156" t="s">
        <v>1</v>
      </c>
      <c r="F392" s="157" t="s">
        <v>673</v>
      </c>
      <c r="H392" s="158">
        <v>130.1</v>
      </c>
      <c r="I392" s="159"/>
      <c r="L392" s="155"/>
      <c r="M392" s="160"/>
      <c r="T392" s="161"/>
      <c r="AT392" s="156" t="s">
        <v>150</v>
      </c>
      <c r="AU392" s="156" t="s">
        <v>87</v>
      </c>
      <c r="AV392" s="13" t="s">
        <v>87</v>
      </c>
      <c r="AW392" s="13" t="s">
        <v>33</v>
      </c>
      <c r="AX392" s="13" t="s">
        <v>85</v>
      </c>
      <c r="AY392" s="156" t="s">
        <v>136</v>
      </c>
    </row>
    <row r="393" spans="2:65" s="1" customFormat="1" ht="21.75" customHeight="1">
      <c r="B393" s="32"/>
      <c r="C393" s="132" t="s">
        <v>674</v>
      </c>
      <c r="D393" s="132" t="s">
        <v>142</v>
      </c>
      <c r="E393" s="133" t="s">
        <v>675</v>
      </c>
      <c r="F393" s="134" t="s">
        <v>676</v>
      </c>
      <c r="G393" s="135" t="s">
        <v>266</v>
      </c>
      <c r="H393" s="136">
        <v>0.7</v>
      </c>
      <c r="I393" s="137"/>
      <c r="J393" s="138">
        <f>ROUND(I393*H393,2)</f>
        <v>0</v>
      </c>
      <c r="K393" s="134" t="s">
        <v>146</v>
      </c>
      <c r="L393" s="32"/>
      <c r="M393" s="139" t="s">
        <v>1</v>
      </c>
      <c r="N393" s="140" t="s">
        <v>42</v>
      </c>
      <c r="P393" s="141">
        <f>O393*H393</f>
        <v>0</v>
      </c>
      <c r="Q393" s="141">
        <v>0.12966</v>
      </c>
      <c r="R393" s="141">
        <f>Q393*H393</f>
        <v>9.0761999999999995E-2</v>
      </c>
      <c r="S393" s="141">
        <v>0</v>
      </c>
      <c r="T393" s="142">
        <f>S393*H393</f>
        <v>0</v>
      </c>
      <c r="AR393" s="143" t="s">
        <v>135</v>
      </c>
      <c r="AT393" s="143" t="s">
        <v>142</v>
      </c>
      <c r="AU393" s="143" t="s">
        <v>87</v>
      </c>
      <c r="AY393" s="17" t="s">
        <v>136</v>
      </c>
      <c r="BE393" s="144">
        <f>IF(N393="základní",J393,0)</f>
        <v>0</v>
      </c>
      <c r="BF393" s="144">
        <f>IF(N393="snížená",J393,0)</f>
        <v>0</v>
      </c>
      <c r="BG393" s="144">
        <f>IF(N393="zákl. přenesená",J393,0)</f>
        <v>0</v>
      </c>
      <c r="BH393" s="144">
        <f>IF(N393="sníž. přenesená",J393,0)</f>
        <v>0</v>
      </c>
      <c r="BI393" s="144">
        <f>IF(N393="nulová",J393,0)</f>
        <v>0</v>
      </c>
      <c r="BJ393" s="17" t="s">
        <v>85</v>
      </c>
      <c r="BK393" s="144">
        <f>ROUND(I393*H393,2)</f>
        <v>0</v>
      </c>
      <c r="BL393" s="17" t="s">
        <v>135</v>
      </c>
      <c r="BM393" s="143" t="s">
        <v>677</v>
      </c>
    </row>
    <row r="394" spans="2:65" s="1" customFormat="1" ht="19.2">
      <c r="B394" s="32"/>
      <c r="D394" s="145" t="s">
        <v>149</v>
      </c>
      <c r="F394" s="146" t="s">
        <v>678</v>
      </c>
      <c r="I394" s="147"/>
      <c r="L394" s="32"/>
      <c r="M394" s="148"/>
      <c r="T394" s="56"/>
      <c r="AT394" s="17" t="s">
        <v>149</v>
      </c>
      <c r="AU394" s="17" t="s">
        <v>87</v>
      </c>
    </row>
    <row r="395" spans="2:65" s="12" customFormat="1">
      <c r="B395" s="149"/>
      <c r="D395" s="145" t="s">
        <v>150</v>
      </c>
      <c r="E395" s="150" t="s">
        <v>1</v>
      </c>
      <c r="F395" s="151" t="s">
        <v>679</v>
      </c>
      <c r="H395" s="150" t="s">
        <v>1</v>
      </c>
      <c r="I395" s="152"/>
      <c r="L395" s="149"/>
      <c r="M395" s="153"/>
      <c r="T395" s="154"/>
      <c r="AT395" s="150" t="s">
        <v>150</v>
      </c>
      <c r="AU395" s="150" t="s">
        <v>87</v>
      </c>
      <c r="AV395" s="12" t="s">
        <v>85</v>
      </c>
      <c r="AW395" s="12" t="s">
        <v>33</v>
      </c>
      <c r="AX395" s="12" t="s">
        <v>77</v>
      </c>
      <c r="AY395" s="150" t="s">
        <v>136</v>
      </c>
    </row>
    <row r="396" spans="2:65" s="13" customFormat="1">
      <c r="B396" s="155"/>
      <c r="D396" s="145" t="s">
        <v>150</v>
      </c>
      <c r="E396" s="156" t="s">
        <v>1</v>
      </c>
      <c r="F396" s="157" t="s">
        <v>680</v>
      </c>
      <c r="H396" s="158">
        <v>0.7</v>
      </c>
      <c r="I396" s="159"/>
      <c r="L396" s="155"/>
      <c r="M396" s="160"/>
      <c r="T396" s="161"/>
      <c r="AT396" s="156" t="s">
        <v>150</v>
      </c>
      <c r="AU396" s="156" t="s">
        <v>87</v>
      </c>
      <c r="AV396" s="13" t="s">
        <v>87</v>
      </c>
      <c r="AW396" s="13" t="s">
        <v>33</v>
      </c>
      <c r="AX396" s="13" t="s">
        <v>85</v>
      </c>
      <c r="AY396" s="156" t="s">
        <v>136</v>
      </c>
    </row>
    <row r="397" spans="2:65" s="1" customFormat="1" ht="16.5" customHeight="1">
      <c r="B397" s="32"/>
      <c r="C397" s="132" t="s">
        <v>681</v>
      </c>
      <c r="D397" s="132" t="s">
        <v>142</v>
      </c>
      <c r="E397" s="133" t="s">
        <v>682</v>
      </c>
      <c r="F397" s="134" t="s">
        <v>683</v>
      </c>
      <c r="G397" s="135" t="s">
        <v>266</v>
      </c>
      <c r="H397" s="136">
        <v>1832</v>
      </c>
      <c r="I397" s="137"/>
      <c r="J397" s="138">
        <f>ROUND(I397*H397,2)</f>
        <v>0</v>
      </c>
      <c r="K397" s="134" t="s">
        <v>146</v>
      </c>
      <c r="L397" s="32"/>
      <c r="M397" s="139" t="s">
        <v>1</v>
      </c>
      <c r="N397" s="140" t="s">
        <v>42</v>
      </c>
      <c r="P397" s="141">
        <f>O397*H397</f>
        <v>0</v>
      </c>
      <c r="Q397" s="141">
        <v>0</v>
      </c>
      <c r="R397" s="141">
        <f>Q397*H397</f>
        <v>0</v>
      </c>
      <c r="S397" s="141">
        <v>0</v>
      </c>
      <c r="T397" s="142">
        <f>S397*H397</f>
        <v>0</v>
      </c>
      <c r="AR397" s="143" t="s">
        <v>135</v>
      </c>
      <c r="AT397" s="143" t="s">
        <v>142</v>
      </c>
      <c r="AU397" s="143" t="s">
        <v>87</v>
      </c>
      <c r="AY397" s="17" t="s">
        <v>136</v>
      </c>
      <c r="BE397" s="144">
        <f>IF(N397="základní",J397,0)</f>
        <v>0</v>
      </c>
      <c r="BF397" s="144">
        <f>IF(N397="snížená",J397,0)</f>
        <v>0</v>
      </c>
      <c r="BG397" s="144">
        <f>IF(N397="zákl. přenesená",J397,0)</f>
        <v>0</v>
      </c>
      <c r="BH397" s="144">
        <f>IF(N397="sníž. přenesená",J397,0)</f>
        <v>0</v>
      </c>
      <c r="BI397" s="144">
        <f>IF(N397="nulová",J397,0)</f>
        <v>0</v>
      </c>
      <c r="BJ397" s="17" t="s">
        <v>85</v>
      </c>
      <c r="BK397" s="144">
        <f>ROUND(I397*H397,2)</f>
        <v>0</v>
      </c>
      <c r="BL397" s="17" t="s">
        <v>135</v>
      </c>
      <c r="BM397" s="143" t="s">
        <v>684</v>
      </c>
    </row>
    <row r="398" spans="2:65" s="1" customFormat="1">
      <c r="B398" s="32"/>
      <c r="D398" s="145" t="s">
        <v>149</v>
      </c>
      <c r="F398" s="146" t="s">
        <v>685</v>
      </c>
      <c r="I398" s="147"/>
      <c r="L398" s="32"/>
      <c r="M398" s="148"/>
      <c r="T398" s="56"/>
      <c r="AT398" s="17" t="s">
        <v>149</v>
      </c>
      <c r="AU398" s="17" t="s">
        <v>87</v>
      </c>
    </row>
    <row r="399" spans="2:65" s="12" customFormat="1">
      <c r="B399" s="149"/>
      <c r="D399" s="145" t="s">
        <v>150</v>
      </c>
      <c r="E399" s="150" t="s">
        <v>1</v>
      </c>
      <c r="F399" s="151" t="s">
        <v>686</v>
      </c>
      <c r="H399" s="150" t="s">
        <v>1</v>
      </c>
      <c r="I399" s="152"/>
      <c r="L399" s="149"/>
      <c r="M399" s="153"/>
      <c r="T399" s="154"/>
      <c r="AT399" s="150" t="s">
        <v>150</v>
      </c>
      <c r="AU399" s="150" t="s">
        <v>87</v>
      </c>
      <c r="AV399" s="12" t="s">
        <v>85</v>
      </c>
      <c r="AW399" s="12" t="s">
        <v>33</v>
      </c>
      <c r="AX399" s="12" t="s">
        <v>77</v>
      </c>
      <c r="AY399" s="150" t="s">
        <v>136</v>
      </c>
    </row>
    <row r="400" spans="2:65" s="13" customFormat="1">
      <c r="B400" s="155"/>
      <c r="D400" s="145" t="s">
        <v>150</v>
      </c>
      <c r="E400" s="156" t="s">
        <v>1</v>
      </c>
      <c r="F400" s="157" t="s">
        <v>687</v>
      </c>
      <c r="H400" s="158">
        <v>1832</v>
      </c>
      <c r="I400" s="159"/>
      <c r="L400" s="155"/>
      <c r="M400" s="160"/>
      <c r="T400" s="161"/>
      <c r="AT400" s="156" t="s">
        <v>150</v>
      </c>
      <c r="AU400" s="156" t="s">
        <v>87</v>
      </c>
      <c r="AV400" s="13" t="s">
        <v>87</v>
      </c>
      <c r="AW400" s="13" t="s">
        <v>33</v>
      </c>
      <c r="AX400" s="13" t="s">
        <v>85</v>
      </c>
      <c r="AY400" s="156" t="s">
        <v>136</v>
      </c>
    </row>
    <row r="401" spans="2:65" s="1" customFormat="1" ht="16.5" customHeight="1">
      <c r="B401" s="32"/>
      <c r="C401" s="132" t="s">
        <v>688</v>
      </c>
      <c r="D401" s="132" t="s">
        <v>142</v>
      </c>
      <c r="E401" s="133" t="s">
        <v>689</v>
      </c>
      <c r="F401" s="134" t="s">
        <v>690</v>
      </c>
      <c r="G401" s="135" t="s">
        <v>266</v>
      </c>
      <c r="H401" s="136">
        <v>58.2</v>
      </c>
      <c r="I401" s="137"/>
      <c r="J401" s="138">
        <f>ROUND(I401*H401,2)</f>
        <v>0</v>
      </c>
      <c r="K401" s="134" t="s">
        <v>146</v>
      </c>
      <c r="L401" s="32"/>
      <c r="M401" s="139" t="s">
        <v>1</v>
      </c>
      <c r="N401" s="140" t="s">
        <v>42</v>
      </c>
      <c r="P401" s="141">
        <f>O401*H401</f>
        <v>0</v>
      </c>
      <c r="Q401" s="141">
        <v>0</v>
      </c>
      <c r="R401" s="141">
        <f>Q401*H401</f>
        <v>0</v>
      </c>
      <c r="S401" s="141">
        <v>0</v>
      </c>
      <c r="T401" s="142">
        <f>S401*H401</f>
        <v>0</v>
      </c>
      <c r="AR401" s="143" t="s">
        <v>135</v>
      </c>
      <c r="AT401" s="143" t="s">
        <v>142</v>
      </c>
      <c r="AU401" s="143" t="s">
        <v>87</v>
      </c>
      <c r="AY401" s="17" t="s">
        <v>136</v>
      </c>
      <c r="BE401" s="144">
        <f>IF(N401="základní",J401,0)</f>
        <v>0</v>
      </c>
      <c r="BF401" s="144">
        <f>IF(N401="snížená",J401,0)</f>
        <v>0</v>
      </c>
      <c r="BG401" s="144">
        <f>IF(N401="zákl. přenesená",J401,0)</f>
        <v>0</v>
      </c>
      <c r="BH401" s="144">
        <f>IF(N401="sníž. přenesená",J401,0)</f>
        <v>0</v>
      </c>
      <c r="BI401" s="144">
        <f>IF(N401="nulová",J401,0)</f>
        <v>0</v>
      </c>
      <c r="BJ401" s="17" t="s">
        <v>85</v>
      </c>
      <c r="BK401" s="144">
        <f>ROUND(I401*H401,2)</f>
        <v>0</v>
      </c>
      <c r="BL401" s="17" t="s">
        <v>135</v>
      </c>
      <c r="BM401" s="143" t="s">
        <v>691</v>
      </c>
    </row>
    <row r="402" spans="2:65" s="1" customFormat="1">
      <c r="B402" s="32"/>
      <c r="D402" s="145" t="s">
        <v>149</v>
      </c>
      <c r="F402" s="146" t="s">
        <v>692</v>
      </c>
      <c r="I402" s="147"/>
      <c r="L402" s="32"/>
      <c r="M402" s="148"/>
      <c r="T402" s="56"/>
      <c r="AT402" s="17" t="s">
        <v>149</v>
      </c>
      <c r="AU402" s="17" t="s">
        <v>87</v>
      </c>
    </row>
    <row r="403" spans="2:65" s="12" customFormat="1">
      <c r="B403" s="149"/>
      <c r="D403" s="145" t="s">
        <v>150</v>
      </c>
      <c r="E403" s="150" t="s">
        <v>1</v>
      </c>
      <c r="F403" s="151" t="s">
        <v>693</v>
      </c>
      <c r="H403" s="150" t="s">
        <v>1</v>
      </c>
      <c r="I403" s="152"/>
      <c r="L403" s="149"/>
      <c r="M403" s="153"/>
      <c r="T403" s="154"/>
      <c r="AT403" s="150" t="s">
        <v>150</v>
      </c>
      <c r="AU403" s="150" t="s">
        <v>87</v>
      </c>
      <c r="AV403" s="12" t="s">
        <v>85</v>
      </c>
      <c r="AW403" s="12" t="s">
        <v>33</v>
      </c>
      <c r="AX403" s="12" t="s">
        <v>77</v>
      </c>
      <c r="AY403" s="150" t="s">
        <v>136</v>
      </c>
    </row>
    <row r="404" spans="2:65" s="13" customFormat="1">
      <c r="B404" s="155"/>
      <c r="D404" s="145" t="s">
        <v>150</v>
      </c>
      <c r="E404" s="156" t="s">
        <v>1</v>
      </c>
      <c r="F404" s="157" t="s">
        <v>694</v>
      </c>
      <c r="H404" s="158">
        <v>0.7</v>
      </c>
      <c r="I404" s="159"/>
      <c r="L404" s="155"/>
      <c r="M404" s="160"/>
      <c r="T404" s="161"/>
      <c r="AT404" s="156" t="s">
        <v>150</v>
      </c>
      <c r="AU404" s="156" t="s">
        <v>87</v>
      </c>
      <c r="AV404" s="13" t="s">
        <v>87</v>
      </c>
      <c r="AW404" s="13" t="s">
        <v>33</v>
      </c>
      <c r="AX404" s="13" t="s">
        <v>77</v>
      </c>
      <c r="AY404" s="156" t="s">
        <v>136</v>
      </c>
    </row>
    <row r="405" spans="2:65" s="13" customFormat="1">
      <c r="B405" s="155"/>
      <c r="D405" s="145" t="s">
        <v>150</v>
      </c>
      <c r="E405" s="156" t="s">
        <v>1</v>
      </c>
      <c r="F405" s="157" t="s">
        <v>695</v>
      </c>
      <c r="H405" s="158">
        <v>57.5</v>
      </c>
      <c r="I405" s="159"/>
      <c r="L405" s="155"/>
      <c r="M405" s="160"/>
      <c r="T405" s="161"/>
      <c r="AT405" s="156" t="s">
        <v>150</v>
      </c>
      <c r="AU405" s="156" t="s">
        <v>87</v>
      </c>
      <c r="AV405" s="13" t="s">
        <v>87</v>
      </c>
      <c r="AW405" s="13" t="s">
        <v>33</v>
      </c>
      <c r="AX405" s="13" t="s">
        <v>77</v>
      </c>
      <c r="AY405" s="156" t="s">
        <v>136</v>
      </c>
    </row>
    <row r="406" spans="2:65" s="14" customFormat="1">
      <c r="B406" s="165"/>
      <c r="D406" s="145" t="s">
        <v>150</v>
      </c>
      <c r="E406" s="166" t="s">
        <v>1</v>
      </c>
      <c r="F406" s="167" t="s">
        <v>278</v>
      </c>
      <c r="H406" s="168">
        <v>58.2</v>
      </c>
      <c r="I406" s="169"/>
      <c r="L406" s="165"/>
      <c r="M406" s="170"/>
      <c r="T406" s="171"/>
      <c r="AT406" s="166" t="s">
        <v>150</v>
      </c>
      <c r="AU406" s="166" t="s">
        <v>87</v>
      </c>
      <c r="AV406" s="14" t="s">
        <v>135</v>
      </c>
      <c r="AW406" s="14" t="s">
        <v>33</v>
      </c>
      <c r="AX406" s="14" t="s">
        <v>85</v>
      </c>
      <c r="AY406" s="166" t="s">
        <v>136</v>
      </c>
    </row>
    <row r="407" spans="2:65" s="1" customFormat="1" ht="21.75" customHeight="1">
      <c r="B407" s="32"/>
      <c r="C407" s="132" t="s">
        <v>696</v>
      </c>
      <c r="D407" s="132" t="s">
        <v>142</v>
      </c>
      <c r="E407" s="133" t="s">
        <v>697</v>
      </c>
      <c r="F407" s="134" t="s">
        <v>698</v>
      </c>
      <c r="G407" s="135" t="s">
        <v>266</v>
      </c>
      <c r="H407" s="136">
        <v>1889.5</v>
      </c>
      <c r="I407" s="137"/>
      <c r="J407" s="138">
        <f>ROUND(I407*H407,2)</f>
        <v>0</v>
      </c>
      <c r="K407" s="134" t="s">
        <v>146</v>
      </c>
      <c r="L407" s="32"/>
      <c r="M407" s="139" t="s">
        <v>1</v>
      </c>
      <c r="N407" s="140" t="s">
        <v>42</v>
      </c>
      <c r="P407" s="141">
        <f>O407*H407</f>
        <v>0</v>
      </c>
      <c r="Q407" s="141">
        <v>0</v>
      </c>
      <c r="R407" s="141">
        <f>Q407*H407</f>
        <v>0</v>
      </c>
      <c r="S407" s="141">
        <v>0</v>
      </c>
      <c r="T407" s="142">
        <f>S407*H407</f>
        <v>0</v>
      </c>
      <c r="AR407" s="143" t="s">
        <v>135</v>
      </c>
      <c r="AT407" s="143" t="s">
        <v>142</v>
      </c>
      <c r="AU407" s="143" t="s">
        <v>87</v>
      </c>
      <c r="AY407" s="17" t="s">
        <v>136</v>
      </c>
      <c r="BE407" s="144">
        <f>IF(N407="základní",J407,0)</f>
        <v>0</v>
      </c>
      <c r="BF407" s="144">
        <f>IF(N407="snížená",J407,0)</f>
        <v>0</v>
      </c>
      <c r="BG407" s="144">
        <f>IF(N407="zákl. přenesená",J407,0)</f>
        <v>0</v>
      </c>
      <c r="BH407" s="144">
        <f>IF(N407="sníž. přenesená",J407,0)</f>
        <v>0</v>
      </c>
      <c r="BI407" s="144">
        <f>IF(N407="nulová",J407,0)</f>
        <v>0</v>
      </c>
      <c r="BJ407" s="17" t="s">
        <v>85</v>
      </c>
      <c r="BK407" s="144">
        <f>ROUND(I407*H407,2)</f>
        <v>0</v>
      </c>
      <c r="BL407" s="17" t="s">
        <v>135</v>
      </c>
      <c r="BM407" s="143" t="s">
        <v>699</v>
      </c>
    </row>
    <row r="408" spans="2:65" s="1" customFormat="1" ht="19.2">
      <c r="B408" s="32"/>
      <c r="D408" s="145" t="s">
        <v>149</v>
      </c>
      <c r="F408" s="146" t="s">
        <v>700</v>
      </c>
      <c r="I408" s="147"/>
      <c r="L408" s="32"/>
      <c r="M408" s="148"/>
      <c r="T408" s="56"/>
      <c r="AT408" s="17" t="s">
        <v>149</v>
      </c>
      <c r="AU408" s="17" t="s">
        <v>87</v>
      </c>
    </row>
    <row r="409" spans="2:65" s="12" customFormat="1">
      <c r="B409" s="149"/>
      <c r="D409" s="145" t="s">
        <v>150</v>
      </c>
      <c r="E409" s="150" t="s">
        <v>1</v>
      </c>
      <c r="F409" s="151" t="s">
        <v>701</v>
      </c>
      <c r="H409" s="150" t="s">
        <v>1</v>
      </c>
      <c r="I409" s="152"/>
      <c r="L409" s="149"/>
      <c r="M409" s="153"/>
      <c r="T409" s="154"/>
      <c r="AT409" s="150" t="s">
        <v>150</v>
      </c>
      <c r="AU409" s="150" t="s">
        <v>87</v>
      </c>
      <c r="AV409" s="12" t="s">
        <v>85</v>
      </c>
      <c r="AW409" s="12" t="s">
        <v>33</v>
      </c>
      <c r="AX409" s="12" t="s">
        <v>77</v>
      </c>
      <c r="AY409" s="150" t="s">
        <v>136</v>
      </c>
    </row>
    <row r="410" spans="2:65" s="13" customFormat="1">
      <c r="B410" s="155"/>
      <c r="D410" s="145" t="s">
        <v>150</v>
      </c>
      <c r="E410" s="156" t="s">
        <v>1</v>
      </c>
      <c r="F410" s="157" t="s">
        <v>687</v>
      </c>
      <c r="H410" s="158">
        <v>1832</v>
      </c>
      <c r="I410" s="159"/>
      <c r="L410" s="155"/>
      <c r="M410" s="160"/>
      <c r="T410" s="161"/>
      <c r="AT410" s="156" t="s">
        <v>150</v>
      </c>
      <c r="AU410" s="156" t="s">
        <v>87</v>
      </c>
      <c r="AV410" s="13" t="s">
        <v>87</v>
      </c>
      <c r="AW410" s="13" t="s">
        <v>33</v>
      </c>
      <c r="AX410" s="13" t="s">
        <v>77</v>
      </c>
      <c r="AY410" s="156" t="s">
        <v>136</v>
      </c>
    </row>
    <row r="411" spans="2:65" s="13" customFormat="1">
      <c r="B411" s="155"/>
      <c r="D411" s="145" t="s">
        <v>150</v>
      </c>
      <c r="E411" s="156" t="s">
        <v>1</v>
      </c>
      <c r="F411" s="157" t="s">
        <v>702</v>
      </c>
      <c r="H411" s="158">
        <v>57.5</v>
      </c>
      <c r="I411" s="159"/>
      <c r="L411" s="155"/>
      <c r="M411" s="160"/>
      <c r="T411" s="161"/>
      <c r="AT411" s="156" t="s">
        <v>150</v>
      </c>
      <c r="AU411" s="156" t="s">
        <v>87</v>
      </c>
      <c r="AV411" s="13" t="s">
        <v>87</v>
      </c>
      <c r="AW411" s="13" t="s">
        <v>33</v>
      </c>
      <c r="AX411" s="13" t="s">
        <v>77</v>
      </c>
      <c r="AY411" s="156" t="s">
        <v>136</v>
      </c>
    </row>
    <row r="412" spans="2:65" s="14" customFormat="1">
      <c r="B412" s="165"/>
      <c r="D412" s="145" t="s">
        <v>150</v>
      </c>
      <c r="E412" s="166" t="s">
        <v>1</v>
      </c>
      <c r="F412" s="167" t="s">
        <v>278</v>
      </c>
      <c r="H412" s="168">
        <v>1889.5</v>
      </c>
      <c r="I412" s="169"/>
      <c r="L412" s="165"/>
      <c r="M412" s="170"/>
      <c r="T412" s="171"/>
      <c r="AT412" s="166" t="s">
        <v>150</v>
      </c>
      <c r="AU412" s="166" t="s">
        <v>87</v>
      </c>
      <c r="AV412" s="14" t="s">
        <v>135</v>
      </c>
      <c r="AW412" s="14" t="s">
        <v>33</v>
      </c>
      <c r="AX412" s="14" t="s">
        <v>85</v>
      </c>
      <c r="AY412" s="166" t="s">
        <v>136</v>
      </c>
    </row>
    <row r="413" spans="2:65" s="1" customFormat="1" ht="16.5" customHeight="1">
      <c r="B413" s="32"/>
      <c r="C413" s="132" t="s">
        <v>703</v>
      </c>
      <c r="D413" s="132" t="s">
        <v>142</v>
      </c>
      <c r="E413" s="133" t="s">
        <v>704</v>
      </c>
      <c r="F413" s="134" t="s">
        <v>705</v>
      </c>
      <c r="G413" s="135" t="s">
        <v>266</v>
      </c>
      <c r="H413" s="136">
        <v>744.4</v>
      </c>
      <c r="I413" s="137"/>
      <c r="J413" s="138">
        <f>ROUND(I413*H413,2)</f>
        <v>0</v>
      </c>
      <c r="K413" s="134" t="s">
        <v>146</v>
      </c>
      <c r="L413" s="32"/>
      <c r="M413" s="139" t="s">
        <v>1</v>
      </c>
      <c r="N413" s="140" t="s">
        <v>42</v>
      </c>
      <c r="P413" s="141">
        <f>O413*H413</f>
        <v>0</v>
      </c>
      <c r="Q413" s="141">
        <v>9.0620000000000006E-2</v>
      </c>
      <c r="R413" s="141">
        <f>Q413*H413</f>
        <v>67.457527999999996</v>
      </c>
      <c r="S413" s="141">
        <v>0</v>
      </c>
      <c r="T413" s="142">
        <f>S413*H413</f>
        <v>0</v>
      </c>
      <c r="AR413" s="143" t="s">
        <v>135</v>
      </c>
      <c r="AT413" s="143" t="s">
        <v>142</v>
      </c>
      <c r="AU413" s="143" t="s">
        <v>87</v>
      </c>
      <c r="AY413" s="17" t="s">
        <v>136</v>
      </c>
      <c r="BE413" s="144">
        <f>IF(N413="základní",J413,0)</f>
        <v>0</v>
      </c>
      <c r="BF413" s="144">
        <f>IF(N413="snížená",J413,0)</f>
        <v>0</v>
      </c>
      <c r="BG413" s="144">
        <f>IF(N413="zákl. přenesená",J413,0)</f>
        <v>0</v>
      </c>
      <c r="BH413" s="144">
        <f>IF(N413="sníž. přenesená",J413,0)</f>
        <v>0</v>
      </c>
      <c r="BI413" s="144">
        <f>IF(N413="nulová",J413,0)</f>
        <v>0</v>
      </c>
      <c r="BJ413" s="17" t="s">
        <v>85</v>
      </c>
      <c r="BK413" s="144">
        <f>ROUND(I413*H413,2)</f>
        <v>0</v>
      </c>
      <c r="BL413" s="17" t="s">
        <v>135</v>
      </c>
      <c r="BM413" s="143" t="s">
        <v>706</v>
      </c>
    </row>
    <row r="414" spans="2:65" s="1" customFormat="1" ht="28.8">
      <c r="B414" s="32"/>
      <c r="D414" s="145" t="s">
        <v>149</v>
      </c>
      <c r="F414" s="146" t="s">
        <v>707</v>
      </c>
      <c r="I414" s="147"/>
      <c r="L414" s="32"/>
      <c r="M414" s="148"/>
      <c r="T414" s="56"/>
      <c r="AT414" s="17" t="s">
        <v>149</v>
      </c>
      <c r="AU414" s="17" t="s">
        <v>87</v>
      </c>
    </row>
    <row r="415" spans="2:65" s="13" customFormat="1">
      <c r="B415" s="155"/>
      <c r="D415" s="145" t="s">
        <v>150</v>
      </c>
      <c r="E415" s="156" t="s">
        <v>1</v>
      </c>
      <c r="F415" s="157" t="s">
        <v>708</v>
      </c>
      <c r="H415" s="158">
        <v>32.4</v>
      </c>
      <c r="I415" s="159"/>
      <c r="L415" s="155"/>
      <c r="M415" s="160"/>
      <c r="T415" s="161"/>
      <c r="AT415" s="156" t="s">
        <v>150</v>
      </c>
      <c r="AU415" s="156" t="s">
        <v>87</v>
      </c>
      <c r="AV415" s="13" t="s">
        <v>87</v>
      </c>
      <c r="AW415" s="13" t="s">
        <v>33</v>
      </c>
      <c r="AX415" s="13" t="s">
        <v>77</v>
      </c>
      <c r="AY415" s="156" t="s">
        <v>136</v>
      </c>
    </row>
    <row r="416" spans="2:65" s="13" customFormat="1">
      <c r="B416" s="155"/>
      <c r="D416" s="145" t="s">
        <v>150</v>
      </c>
      <c r="E416" s="156" t="s">
        <v>1</v>
      </c>
      <c r="F416" s="157" t="s">
        <v>709</v>
      </c>
      <c r="H416" s="158">
        <v>712</v>
      </c>
      <c r="I416" s="159"/>
      <c r="L416" s="155"/>
      <c r="M416" s="160"/>
      <c r="T416" s="161"/>
      <c r="AT416" s="156" t="s">
        <v>150</v>
      </c>
      <c r="AU416" s="156" t="s">
        <v>87</v>
      </c>
      <c r="AV416" s="13" t="s">
        <v>87</v>
      </c>
      <c r="AW416" s="13" t="s">
        <v>33</v>
      </c>
      <c r="AX416" s="13" t="s">
        <v>77</v>
      </c>
      <c r="AY416" s="156" t="s">
        <v>136</v>
      </c>
    </row>
    <row r="417" spans="2:65" s="14" customFormat="1">
      <c r="B417" s="165"/>
      <c r="D417" s="145" t="s">
        <v>150</v>
      </c>
      <c r="E417" s="166" t="s">
        <v>1</v>
      </c>
      <c r="F417" s="167" t="s">
        <v>278</v>
      </c>
      <c r="H417" s="168">
        <v>744.4</v>
      </c>
      <c r="I417" s="169"/>
      <c r="L417" s="165"/>
      <c r="M417" s="170"/>
      <c r="T417" s="171"/>
      <c r="AT417" s="166" t="s">
        <v>150</v>
      </c>
      <c r="AU417" s="166" t="s">
        <v>87</v>
      </c>
      <c r="AV417" s="14" t="s">
        <v>135</v>
      </c>
      <c r="AW417" s="14" t="s">
        <v>33</v>
      </c>
      <c r="AX417" s="14" t="s">
        <v>85</v>
      </c>
      <c r="AY417" s="166" t="s">
        <v>136</v>
      </c>
    </row>
    <row r="418" spans="2:65" s="1" customFormat="1" ht="16.5" customHeight="1">
      <c r="B418" s="32"/>
      <c r="C418" s="172" t="s">
        <v>710</v>
      </c>
      <c r="D418" s="172" t="s">
        <v>425</v>
      </c>
      <c r="E418" s="173" t="s">
        <v>711</v>
      </c>
      <c r="F418" s="174" t="s">
        <v>712</v>
      </c>
      <c r="G418" s="175" t="s">
        <v>266</v>
      </c>
      <c r="H418" s="176">
        <v>431.25599999999997</v>
      </c>
      <c r="I418" s="177"/>
      <c r="J418" s="178">
        <f>ROUND(I418*H418,2)</f>
        <v>0</v>
      </c>
      <c r="K418" s="174" t="s">
        <v>1</v>
      </c>
      <c r="L418" s="179"/>
      <c r="M418" s="180" t="s">
        <v>1</v>
      </c>
      <c r="N418" s="181" t="s">
        <v>42</v>
      </c>
      <c r="P418" s="141">
        <f>O418*H418</f>
        <v>0</v>
      </c>
      <c r="Q418" s="141">
        <v>0.17599999999999999</v>
      </c>
      <c r="R418" s="141">
        <f>Q418*H418</f>
        <v>75.901055999999997</v>
      </c>
      <c r="S418" s="141">
        <v>0</v>
      </c>
      <c r="T418" s="142">
        <f>S418*H418</f>
        <v>0</v>
      </c>
      <c r="AR418" s="143" t="s">
        <v>190</v>
      </c>
      <c r="AT418" s="143" t="s">
        <v>425</v>
      </c>
      <c r="AU418" s="143" t="s">
        <v>87</v>
      </c>
      <c r="AY418" s="17" t="s">
        <v>136</v>
      </c>
      <c r="BE418" s="144">
        <f>IF(N418="základní",J418,0)</f>
        <v>0</v>
      </c>
      <c r="BF418" s="144">
        <f>IF(N418="snížená",J418,0)</f>
        <v>0</v>
      </c>
      <c r="BG418" s="144">
        <f>IF(N418="zákl. přenesená",J418,0)</f>
        <v>0</v>
      </c>
      <c r="BH418" s="144">
        <f>IF(N418="sníž. přenesená",J418,0)</f>
        <v>0</v>
      </c>
      <c r="BI418" s="144">
        <f>IF(N418="nulová",J418,0)</f>
        <v>0</v>
      </c>
      <c r="BJ418" s="17" t="s">
        <v>85</v>
      </c>
      <c r="BK418" s="144">
        <f>ROUND(I418*H418,2)</f>
        <v>0</v>
      </c>
      <c r="BL418" s="17" t="s">
        <v>135</v>
      </c>
      <c r="BM418" s="143" t="s">
        <v>713</v>
      </c>
    </row>
    <row r="419" spans="2:65" s="1" customFormat="1">
      <c r="B419" s="32"/>
      <c r="D419" s="145" t="s">
        <v>149</v>
      </c>
      <c r="F419" s="146" t="s">
        <v>712</v>
      </c>
      <c r="I419" s="147"/>
      <c r="L419" s="32"/>
      <c r="M419" s="148"/>
      <c r="T419" s="56"/>
      <c r="AT419" s="17" t="s">
        <v>149</v>
      </c>
      <c r="AU419" s="17" t="s">
        <v>87</v>
      </c>
    </row>
    <row r="420" spans="2:65" s="13" customFormat="1">
      <c r="B420" s="155"/>
      <c r="D420" s="145" t="s">
        <v>150</v>
      </c>
      <c r="E420" s="156" t="s">
        <v>1</v>
      </c>
      <c r="F420" s="157" t="s">
        <v>714</v>
      </c>
      <c r="H420" s="158">
        <v>744.4</v>
      </c>
      <c r="I420" s="159"/>
      <c r="L420" s="155"/>
      <c r="M420" s="160"/>
      <c r="T420" s="161"/>
      <c r="AT420" s="156" t="s">
        <v>150</v>
      </c>
      <c r="AU420" s="156" t="s">
        <v>87</v>
      </c>
      <c r="AV420" s="13" t="s">
        <v>87</v>
      </c>
      <c r="AW420" s="13" t="s">
        <v>33</v>
      </c>
      <c r="AX420" s="13" t="s">
        <v>77</v>
      </c>
      <c r="AY420" s="156" t="s">
        <v>136</v>
      </c>
    </row>
    <row r="421" spans="2:65" s="13" customFormat="1">
      <c r="B421" s="155"/>
      <c r="D421" s="145" t="s">
        <v>150</v>
      </c>
      <c r="E421" s="156" t="s">
        <v>1</v>
      </c>
      <c r="F421" s="157" t="s">
        <v>715</v>
      </c>
      <c r="H421" s="158">
        <v>-275.45</v>
      </c>
      <c r="I421" s="159"/>
      <c r="L421" s="155"/>
      <c r="M421" s="160"/>
      <c r="T421" s="161"/>
      <c r="AT421" s="156" t="s">
        <v>150</v>
      </c>
      <c r="AU421" s="156" t="s">
        <v>87</v>
      </c>
      <c r="AV421" s="13" t="s">
        <v>87</v>
      </c>
      <c r="AW421" s="13" t="s">
        <v>33</v>
      </c>
      <c r="AX421" s="13" t="s">
        <v>77</v>
      </c>
      <c r="AY421" s="156" t="s">
        <v>136</v>
      </c>
    </row>
    <row r="422" spans="2:65" s="13" customFormat="1">
      <c r="B422" s="155"/>
      <c r="D422" s="145" t="s">
        <v>150</v>
      </c>
      <c r="E422" s="156" t="s">
        <v>1</v>
      </c>
      <c r="F422" s="157" t="s">
        <v>716</v>
      </c>
      <c r="H422" s="158">
        <v>-40.9</v>
      </c>
      <c r="I422" s="159"/>
      <c r="L422" s="155"/>
      <c r="M422" s="160"/>
      <c r="T422" s="161"/>
      <c r="AT422" s="156" t="s">
        <v>150</v>
      </c>
      <c r="AU422" s="156" t="s">
        <v>87</v>
      </c>
      <c r="AV422" s="13" t="s">
        <v>87</v>
      </c>
      <c r="AW422" s="13" t="s">
        <v>33</v>
      </c>
      <c r="AX422" s="13" t="s">
        <v>77</v>
      </c>
      <c r="AY422" s="156" t="s">
        <v>136</v>
      </c>
    </row>
    <row r="423" spans="2:65" s="13" customFormat="1">
      <c r="B423" s="155"/>
      <c r="D423" s="145" t="s">
        <v>150</v>
      </c>
      <c r="E423" s="156" t="s">
        <v>1</v>
      </c>
      <c r="F423" s="157" t="s">
        <v>717</v>
      </c>
      <c r="H423" s="158">
        <v>-5.25</v>
      </c>
      <c r="I423" s="159"/>
      <c r="L423" s="155"/>
      <c r="M423" s="160"/>
      <c r="T423" s="161"/>
      <c r="AT423" s="156" t="s">
        <v>150</v>
      </c>
      <c r="AU423" s="156" t="s">
        <v>87</v>
      </c>
      <c r="AV423" s="13" t="s">
        <v>87</v>
      </c>
      <c r="AW423" s="13" t="s">
        <v>33</v>
      </c>
      <c r="AX423" s="13" t="s">
        <v>77</v>
      </c>
      <c r="AY423" s="156" t="s">
        <v>136</v>
      </c>
    </row>
    <row r="424" spans="2:65" s="14" customFormat="1">
      <c r="B424" s="165"/>
      <c r="D424" s="145" t="s">
        <v>150</v>
      </c>
      <c r="E424" s="166" t="s">
        <v>1</v>
      </c>
      <c r="F424" s="167" t="s">
        <v>278</v>
      </c>
      <c r="H424" s="168">
        <v>422.8</v>
      </c>
      <c r="I424" s="169"/>
      <c r="L424" s="165"/>
      <c r="M424" s="170"/>
      <c r="T424" s="171"/>
      <c r="AT424" s="166" t="s">
        <v>150</v>
      </c>
      <c r="AU424" s="166" t="s">
        <v>87</v>
      </c>
      <c r="AV424" s="14" t="s">
        <v>135</v>
      </c>
      <c r="AW424" s="14" t="s">
        <v>33</v>
      </c>
      <c r="AX424" s="14" t="s">
        <v>85</v>
      </c>
      <c r="AY424" s="166" t="s">
        <v>136</v>
      </c>
    </row>
    <row r="425" spans="2:65" s="13" customFormat="1">
      <c r="B425" s="155"/>
      <c r="D425" s="145" t="s">
        <v>150</v>
      </c>
      <c r="F425" s="157" t="s">
        <v>718</v>
      </c>
      <c r="H425" s="158">
        <v>431.25599999999997</v>
      </c>
      <c r="I425" s="159"/>
      <c r="L425" s="155"/>
      <c r="M425" s="160"/>
      <c r="T425" s="161"/>
      <c r="AT425" s="156" t="s">
        <v>150</v>
      </c>
      <c r="AU425" s="156" t="s">
        <v>87</v>
      </c>
      <c r="AV425" s="13" t="s">
        <v>87</v>
      </c>
      <c r="AW425" s="13" t="s">
        <v>4</v>
      </c>
      <c r="AX425" s="13" t="s">
        <v>85</v>
      </c>
      <c r="AY425" s="156" t="s">
        <v>136</v>
      </c>
    </row>
    <row r="426" spans="2:65" s="1" customFormat="1" ht="16.5" customHeight="1">
      <c r="B426" s="32"/>
      <c r="C426" s="172" t="s">
        <v>719</v>
      </c>
      <c r="D426" s="172" t="s">
        <v>425</v>
      </c>
      <c r="E426" s="173" t="s">
        <v>720</v>
      </c>
      <c r="F426" s="174" t="s">
        <v>721</v>
      </c>
      <c r="G426" s="175" t="s">
        <v>226</v>
      </c>
      <c r="H426" s="176">
        <v>27.038</v>
      </c>
      <c r="I426" s="177"/>
      <c r="J426" s="178">
        <f>ROUND(I426*H426,2)</f>
        <v>0</v>
      </c>
      <c r="K426" s="174" t="s">
        <v>146</v>
      </c>
      <c r="L426" s="179"/>
      <c r="M426" s="180" t="s">
        <v>1</v>
      </c>
      <c r="N426" s="181" t="s">
        <v>42</v>
      </c>
      <c r="P426" s="141">
        <f>O426*H426</f>
        <v>0</v>
      </c>
      <c r="Q426" s="141">
        <v>2.5999999999999999E-2</v>
      </c>
      <c r="R426" s="141">
        <f>Q426*H426</f>
        <v>0.70298799999999995</v>
      </c>
      <c r="S426" s="141">
        <v>0</v>
      </c>
      <c r="T426" s="142">
        <f>S426*H426</f>
        <v>0</v>
      </c>
      <c r="AR426" s="143" t="s">
        <v>190</v>
      </c>
      <c r="AT426" s="143" t="s">
        <v>425</v>
      </c>
      <c r="AU426" s="143" t="s">
        <v>87</v>
      </c>
      <c r="AY426" s="17" t="s">
        <v>136</v>
      </c>
      <c r="BE426" s="144">
        <f>IF(N426="základní",J426,0)</f>
        <v>0</v>
      </c>
      <c r="BF426" s="144">
        <f>IF(N426="snížená",J426,0)</f>
        <v>0</v>
      </c>
      <c r="BG426" s="144">
        <f>IF(N426="zákl. přenesená",J426,0)</f>
        <v>0</v>
      </c>
      <c r="BH426" s="144">
        <f>IF(N426="sníž. přenesená",J426,0)</f>
        <v>0</v>
      </c>
      <c r="BI426" s="144">
        <f>IF(N426="nulová",J426,0)</f>
        <v>0</v>
      </c>
      <c r="BJ426" s="17" t="s">
        <v>85</v>
      </c>
      <c r="BK426" s="144">
        <f>ROUND(I426*H426,2)</f>
        <v>0</v>
      </c>
      <c r="BL426" s="17" t="s">
        <v>135</v>
      </c>
      <c r="BM426" s="143" t="s">
        <v>722</v>
      </c>
    </row>
    <row r="427" spans="2:65" s="1" customFormat="1">
      <c r="B427" s="32"/>
      <c r="D427" s="145" t="s">
        <v>149</v>
      </c>
      <c r="F427" s="146" t="s">
        <v>721</v>
      </c>
      <c r="I427" s="147"/>
      <c r="L427" s="32"/>
      <c r="M427" s="148"/>
      <c r="T427" s="56"/>
      <c r="AT427" s="17" t="s">
        <v>149</v>
      </c>
      <c r="AU427" s="17" t="s">
        <v>87</v>
      </c>
    </row>
    <row r="428" spans="2:65" s="12" customFormat="1">
      <c r="B428" s="149"/>
      <c r="D428" s="145" t="s">
        <v>150</v>
      </c>
      <c r="E428" s="150" t="s">
        <v>1</v>
      </c>
      <c r="F428" s="151" t="s">
        <v>723</v>
      </c>
      <c r="H428" s="150" t="s">
        <v>1</v>
      </c>
      <c r="I428" s="152"/>
      <c r="L428" s="149"/>
      <c r="M428" s="153"/>
      <c r="T428" s="154"/>
      <c r="AT428" s="150" t="s">
        <v>150</v>
      </c>
      <c r="AU428" s="150" t="s">
        <v>87</v>
      </c>
      <c r="AV428" s="12" t="s">
        <v>85</v>
      </c>
      <c r="AW428" s="12" t="s">
        <v>33</v>
      </c>
      <c r="AX428" s="12" t="s">
        <v>77</v>
      </c>
      <c r="AY428" s="150" t="s">
        <v>136</v>
      </c>
    </row>
    <row r="429" spans="2:65" s="13" customFormat="1">
      <c r="B429" s="155"/>
      <c r="D429" s="145" t="s">
        <v>150</v>
      </c>
      <c r="E429" s="156" t="s">
        <v>1</v>
      </c>
      <c r="F429" s="157" t="s">
        <v>724</v>
      </c>
      <c r="H429" s="158">
        <v>26.25</v>
      </c>
      <c r="I429" s="159"/>
      <c r="L429" s="155"/>
      <c r="M429" s="160"/>
      <c r="T429" s="161"/>
      <c r="AT429" s="156" t="s">
        <v>150</v>
      </c>
      <c r="AU429" s="156" t="s">
        <v>87</v>
      </c>
      <c r="AV429" s="13" t="s">
        <v>87</v>
      </c>
      <c r="AW429" s="13" t="s">
        <v>33</v>
      </c>
      <c r="AX429" s="13" t="s">
        <v>85</v>
      </c>
      <c r="AY429" s="156" t="s">
        <v>136</v>
      </c>
    </row>
    <row r="430" spans="2:65" s="12" customFormat="1">
      <c r="B430" s="149"/>
      <c r="D430" s="145" t="s">
        <v>150</v>
      </c>
      <c r="E430" s="150" t="s">
        <v>1</v>
      </c>
      <c r="F430" s="151" t="s">
        <v>725</v>
      </c>
      <c r="H430" s="150" t="s">
        <v>1</v>
      </c>
      <c r="I430" s="152"/>
      <c r="L430" s="149"/>
      <c r="M430" s="153"/>
      <c r="T430" s="154"/>
      <c r="AT430" s="150" t="s">
        <v>150</v>
      </c>
      <c r="AU430" s="150" t="s">
        <v>87</v>
      </c>
      <c r="AV430" s="12" t="s">
        <v>85</v>
      </c>
      <c r="AW430" s="12" t="s">
        <v>33</v>
      </c>
      <c r="AX430" s="12" t="s">
        <v>77</v>
      </c>
      <c r="AY430" s="150" t="s">
        <v>136</v>
      </c>
    </row>
    <row r="431" spans="2:65" s="13" customFormat="1">
      <c r="B431" s="155"/>
      <c r="D431" s="145" t="s">
        <v>150</v>
      </c>
      <c r="F431" s="157" t="s">
        <v>726</v>
      </c>
      <c r="H431" s="158">
        <v>27.038</v>
      </c>
      <c r="I431" s="159"/>
      <c r="L431" s="155"/>
      <c r="M431" s="160"/>
      <c r="T431" s="161"/>
      <c r="AT431" s="156" t="s">
        <v>150</v>
      </c>
      <c r="AU431" s="156" t="s">
        <v>87</v>
      </c>
      <c r="AV431" s="13" t="s">
        <v>87</v>
      </c>
      <c r="AW431" s="13" t="s">
        <v>4</v>
      </c>
      <c r="AX431" s="13" t="s">
        <v>85</v>
      </c>
      <c r="AY431" s="156" t="s">
        <v>136</v>
      </c>
    </row>
    <row r="432" spans="2:65" s="1" customFormat="1" ht="16.5" customHeight="1">
      <c r="B432" s="32"/>
      <c r="C432" s="172" t="s">
        <v>727</v>
      </c>
      <c r="D432" s="172" t="s">
        <v>425</v>
      </c>
      <c r="E432" s="173" t="s">
        <v>728</v>
      </c>
      <c r="F432" s="174" t="s">
        <v>729</v>
      </c>
      <c r="G432" s="175" t="s">
        <v>266</v>
      </c>
      <c r="H432" s="176">
        <v>28.036999999999999</v>
      </c>
      <c r="I432" s="177"/>
      <c r="J432" s="178">
        <f>ROUND(I432*H432,2)</f>
        <v>0</v>
      </c>
      <c r="K432" s="174" t="s">
        <v>146</v>
      </c>
      <c r="L432" s="179"/>
      <c r="M432" s="180" t="s">
        <v>1</v>
      </c>
      <c r="N432" s="181" t="s">
        <v>42</v>
      </c>
      <c r="P432" s="141">
        <f>O432*H432</f>
        <v>0</v>
      </c>
      <c r="Q432" s="141">
        <v>0.17499999999999999</v>
      </c>
      <c r="R432" s="141">
        <f>Q432*H432</f>
        <v>4.9064749999999995</v>
      </c>
      <c r="S432" s="141">
        <v>0</v>
      </c>
      <c r="T432" s="142">
        <f>S432*H432</f>
        <v>0</v>
      </c>
      <c r="AR432" s="143" t="s">
        <v>190</v>
      </c>
      <c r="AT432" s="143" t="s">
        <v>425</v>
      </c>
      <c r="AU432" s="143" t="s">
        <v>87</v>
      </c>
      <c r="AY432" s="17" t="s">
        <v>136</v>
      </c>
      <c r="BE432" s="144">
        <f>IF(N432="základní",J432,0)</f>
        <v>0</v>
      </c>
      <c r="BF432" s="144">
        <f>IF(N432="snížená",J432,0)</f>
        <v>0</v>
      </c>
      <c r="BG432" s="144">
        <f>IF(N432="zákl. přenesená",J432,0)</f>
        <v>0</v>
      </c>
      <c r="BH432" s="144">
        <f>IF(N432="sníž. přenesená",J432,0)</f>
        <v>0</v>
      </c>
      <c r="BI432" s="144">
        <f>IF(N432="nulová",J432,0)</f>
        <v>0</v>
      </c>
      <c r="BJ432" s="17" t="s">
        <v>85</v>
      </c>
      <c r="BK432" s="144">
        <f>ROUND(I432*H432,2)</f>
        <v>0</v>
      </c>
      <c r="BL432" s="17" t="s">
        <v>135</v>
      </c>
      <c r="BM432" s="143" t="s">
        <v>730</v>
      </c>
    </row>
    <row r="433" spans="2:65" s="1" customFormat="1">
      <c r="B433" s="32"/>
      <c r="D433" s="145" t="s">
        <v>149</v>
      </c>
      <c r="F433" s="146" t="s">
        <v>729</v>
      </c>
      <c r="I433" s="147"/>
      <c r="L433" s="32"/>
      <c r="M433" s="148"/>
      <c r="T433" s="56"/>
      <c r="AT433" s="17" t="s">
        <v>149</v>
      </c>
      <c r="AU433" s="17" t="s">
        <v>87</v>
      </c>
    </row>
    <row r="434" spans="2:65" s="12" customFormat="1">
      <c r="B434" s="149"/>
      <c r="D434" s="145" t="s">
        <v>150</v>
      </c>
      <c r="E434" s="150" t="s">
        <v>1</v>
      </c>
      <c r="F434" s="151" t="s">
        <v>731</v>
      </c>
      <c r="H434" s="150" t="s">
        <v>1</v>
      </c>
      <c r="I434" s="152"/>
      <c r="L434" s="149"/>
      <c r="M434" s="153"/>
      <c r="T434" s="154"/>
      <c r="AT434" s="150" t="s">
        <v>150</v>
      </c>
      <c r="AU434" s="150" t="s">
        <v>87</v>
      </c>
      <c r="AV434" s="12" t="s">
        <v>85</v>
      </c>
      <c r="AW434" s="12" t="s">
        <v>33</v>
      </c>
      <c r="AX434" s="12" t="s">
        <v>77</v>
      </c>
      <c r="AY434" s="150" t="s">
        <v>136</v>
      </c>
    </row>
    <row r="435" spans="2:65" s="13" customFormat="1">
      <c r="B435" s="155"/>
      <c r="D435" s="145" t="s">
        <v>150</v>
      </c>
      <c r="E435" s="156" t="s">
        <v>1</v>
      </c>
      <c r="F435" s="157" t="s">
        <v>732</v>
      </c>
      <c r="H435" s="158">
        <v>40.9</v>
      </c>
      <c r="I435" s="159"/>
      <c r="L435" s="155"/>
      <c r="M435" s="160"/>
      <c r="T435" s="161"/>
      <c r="AT435" s="156" t="s">
        <v>150</v>
      </c>
      <c r="AU435" s="156" t="s">
        <v>87</v>
      </c>
      <c r="AV435" s="13" t="s">
        <v>87</v>
      </c>
      <c r="AW435" s="13" t="s">
        <v>33</v>
      </c>
      <c r="AX435" s="13" t="s">
        <v>77</v>
      </c>
      <c r="AY435" s="156" t="s">
        <v>136</v>
      </c>
    </row>
    <row r="436" spans="2:65" s="13" customFormat="1">
      <c r="B436" s="155"/>
      <c r="D436" s="145" t="s">
        <v>150</v>
      </c>
      <c r="E436" s="156" t="s">
        <v>1</v>
      </c>
      <c r="F436" s="157" t="s">
        <v>733</v>
      </c>
      <c r="H436" s="158">
        <v>-13.68</v>
      </c>
      <c r="I436" s="159"/>
      <c r="L436" s="155"/>
      <c r="M436" s="160"/>
      <c r="T436" s="161"/>
      <c r="AT436" s="156" t="s">
        <v>150</v>
      </c>
      <c r="AU436" s="156" t="s">
        <v>87</v>
      </c>
      <c r="AV436" s="13" t="s">
        <v>87</v>
      </c>
      <c r="AW436" s="13" t="s">
        <v>33</v>
      </c>
      <c r="AX436" s="13" t="s">
        <v>77</v>
      </c>
      <c r="AY436" s="156" t="s">
        <v>136</v>
      </c>
    </row>
    <row r="437" spans="2:65" s="14" customFormat="1">
      <c r="B437" s="165"/>
      <c r="D437" s="145" t="s">
        <v>150</v>
      </c>
      <c r="E437" s="166" t="s">
        <v>1</v>
      </c>
      <c r="F437" s="167" t="s">
        <v>278</v>
      </c>
      <c r="H437" s="168">
        <v>27.22</v>
      </c>
      <c r="I437" s="169"/>
      <c r="L437" s="165"/>
      <c r="M437" s="170"/>
      <c r="T437" s="171"/>
      <c r="AT437" s="166" t="s">
        <v>150</v>
      </c>
      <c r="AU437" s="166" t="s">
        <v>87</v>
      </c>
      <c r="AV437" s="14" t="s">
        <v>135</v>
      </c>
      <c r="AW437" s="14" t="s">
        <v>33</v>
      </c>
      <c r="AX437" s="14" t="s">
        <v>85</v>
      </c>
      <c r="AY437" s="166" t="s">
        <v>136</v>
      </c>
    </row>
    <row r="438" spans="2:65" s="13" customFormat="1">
      <c r="B438" s="155"/>
      <c r="D438" s="145" t="s">
        <v>150</v>
      </c>
      <c r="F438" s="157" t="s">
        <v>734</v>
      </c>
      <c r="H438" s="158">
        <v>28.036999999999999</v>
      </c>
      <c r="I438" s="159"/>
      <c r="L438" s="155"/>
      <c r="M438" s="160"/>
      <c r="T438" s="161"/>
      <c r="AT438" s="156" t="s">
        <v>150</v>
      </c>
      <c r="AU438" s="156" t="s">
        <v>87</v>
      </c>
      <c r="AV438" s="13" t="s">
        <v>87</v>
      </c>
      <c r="AW438" s="13" t="s">
        <v>4</v>
      </c>
      <c r="AX438" s="13" t="s">
        <v>85</v>
      </c>
      <c r="AY438" s="156" t="s">
        <v>136</v>
      </c>
    </row>
    <row r="439" spans="2:65" s="1" customFormat="1" ht="16.5" customHeight="1">
      <c r="B439" s="32"/>
      <c r="C439" s="132" t="s">
        <v>735</v>
      </c>
      <c r="D439" s="132" t="s">
        <v>142</v>
      </c>
      <c r="E439" s="133" t="s">
        <v>736</v>
      </c>
      <c r="F439" s="134" t="s">
        <v>737</v>
      </c>
      <c r="G439" s="135" t="s">
        <v>266</v>
      </c>
      <c r="H439" s="136">
        <v>58.7</v>
      </c>
      <c r="I439" s="137"/>
      <c r="J439" s="138">
        <f>ROUND(I439*H439,2)</f>
        <v>0</v>
      </c>
      <c r="K439" s="134" t="s">
        <v>146</v>
      </c>
      <c r="L439" s="32"/>
      <c r="M439" s="139" t="s">
        <v>1</v>
      </c>
      <c r="N439" s="140" t="s">
        <v>42</v>
      </c>
      <c r="P439" s="141">
        <f>O439*H439</f>
        <v>0</v>
      </c>
      <c r="Q439" s="141">
        <v>9.8000000000000004E-2</v>
      </c>
      <c r="R439" s="141">
        <f>Q439*H439</f>
        <v>5.7526000000000002</v>
      </c>
      <c r="S439" s="141">
        <v>0</v>
      </c>
      <c r="T439" s="142">
        <f>S439*H439</f>
        <v>0</v>
      </c>
      <c r="AR439" s="143" t="s">
        <v>135</v>
      </c>
      <c r="AT439" s="143" t="s">
        <v>142</v>
      </c>
      <c r="AU439" s="143" t="s">
        <v>87</v>
      </c>
      <c r="AY439" s="17" t="s">
        <v>136</v>
      </c>
      <c r="BE439" s="144">
        <f>IF(N439="základní",J439,0)</f>
        <v>0</v>
      </c>
      <c r="BF439" s="144">
        <f>IF(N439="snížená",J439,0)</f>
        <v>0</v>
      </c>
      <c r="BG439" s="144">
        <f>IF(N439="zákl. přenesená",J439,0)</f>
        <v>0</v>
      </c>
      <c r="BH439" s="144">
        <f>IF(N439="sníž. přenesená",J439,0)</f>
        <v>0</v>
      </c>
      <c r="BI439" s="144">
        <f>IF(N439="nulová",J439,0)</f>
        <v>0</v>
      </c>
      <c r="BJ439" s="17" t="s">
        <v>85</v>
      </c>
      <c r="BK439" s="144">
        <f>ROUND(I439*H439,2)</f>
        <v>0</v>
      </c>
      <c r="BL439" s="17" t="s">
        <v>135</v>
      </c>
      <c r="BM439" s="143" t="s">
        <v>738</v>
      </c>
    </row>
    <row r="440" spans="2:65" s="1" customFormat="1" ht="19.2">
      <c r="B440" s="32"/>
      <c r="D440" s="145" t="s">
        <v>149</v>
      </c>
      <c r="F440" s="146" t="s">
        <v>739</v>
      </c>
      <c r="I440" s="147"/>
      <c r="L440" s="32"/>
      <c r="M440" s="148"/>
      <c r="T440" s="56"/>
      <c r="AT440" s="17" t="s">
        <v>149</v>
      </c>
      <c r="AU440" s="17" t="s">
        <v>87</v>
      </c>
    </row>
    <row r="441" spans="2:65" s="13" customFormat="1">
      <c r="B441" s="155"/>
      <c r="D441" s="145" t="s">
        <v>150</v>
      </c>
      <c r="E441" s="156" t="s">
        <v>1</v>
      </c>
      <c r="F441" s="157" t="s">
        <v>740</v>
      </c>
      <c r="H441" s="158">
        <v>58.7</v>
      </c>
      <c r="I441" s="159"/>
      <c r="L441" s="155"/>
      <c r="M441" s="160"/>
      <c r="T441" s="161"/>
      <c r="AT441" s="156" t="s">
        <v>150</v>
      </c>
      <c r="AU441" s="156" t="s">
        <v>87</v>
      </c>
      <c r="AV441" s="13" t="s">
        <v>87</v>
      </c>
      <c r="AW441" s="13" t="s">
        <v>33</v>
      </c>
      <c r="AX441" s="13" t="s">
        <v>85</v>
      </c>
      <c r="AY441" s="156" t="s">
        <v>136</v>
      </c>
    </row>
    <row r="442" spans="2:65" s="1" customFormat="1" ht="16.5" customHeight="1">
      <c r="B442" s="32"/>
      <c r="C442" s="172" t="s">
        <v>741</v>
      </c>
      <c r="D442" s="172" t="s">
        <v>425</v>
      </c>
      <c r="E442" s="173" t="s">
        <v>742</v>
      </c>
      <c r="F442" s="174" t="s">
        <v>743</v>
      </c>
      <c r="G442" s="175" t="s">
        <v>266</v>
      </c>
      <c r="H442" s="176">
        <v>58.037999999999997</v>
      </c>
      <c r="I442" s="177"/>
      <c r="J442" s="178">
        <f>ROUND(I442*H442,2)</f>
        <v>0</v>
      </c>
      <c r="K442" s="174" t="s">
        <v>1</v>
      </c>
      <c r="L442" s="179"/>
      <c r="M442" s="180" t="s">
        <v>1</v>
      </c>
      <c r="N442" s="181" t="s">
        <v>42</v>
      </c>
      <c r="P442" s="141">
        <f>O442*H442</f>
        <v>0</v>
      </c>
      <c r="Q442" s="141">
        <v>0.1363</v>
      </c>
      <c r="R442" s="141">
        <f>Q442*H442</f>
        <v>7.9105793999999996</v>
      </c>
      <c r="S442" s="141">
        <v>0</v>
      </c>
      <c r="T442" s="142">
        <f>S442*H442</f>
        <v>0</v>
      </c>
      <c r="AR442" s="143" t="s">
        <v>190</v>
      </c>
      <c r="AT442" s="143" t="s">
        <v>425</v>
      </c>
      <c r="AU442" s="143" t="s">
        <v>87</v>
      </c>
      <c r="AY442" s="17" t="s">
        <v>136</v>
      </c>
      <c r="BE442" s="144">
        <f>IF(N442="základní",J442,0)</f>
        <v>0</v>
      </c>
      <c r="BF442" s="144">
        <f>IF(N442="snížená",J442,0)</f>
        <v>0</v>
      </c>
      <c r="BG442" s="144">
        <f>IF(N442="zákl. přenesená",J442,0)</f>
        <v>0</v>
      </c>
      <c r="BH442" s="144">
        <f>IF(N442="sníž. přenesená",J442,0)</f>
        <v>0</v>
      </c>
      <c r="BI442" s="144">
        <f>IF(N442="nulová",J442,0)</f>
        <v>0</v>
      </c>
      <c r="BJ442" s="17" t="s">
        <v>85</v>
      </c>
      <c r="BK442" s="144">
        <f>ROUND(I442*H442,2)</f>
        <v>0</v>
      </c>
      <c r="BL442" s="17" t="s">
        <v>135</v>
      </c>
      <c r="BM442" s="143" t="s">
        <v>744</v>
      </c>
    </row>
    <row r="443" spans="2:65" s="1" customFormat="1">
      <c r="B443" s="32"/>
      <c r="D443" s="145" t="s">
        <v>149</v>
      </c>
      <c r="F443" s="146" t="s">
        <v>745</v>
      </c>
      <c r="I443" s="147"/>
      <c r="L443" s="32"/>
      <c r="M443" s="148"/>
      <c r="T443" s="56"/>
      <c r="AT443" s="17" t="s">
        <v>149</v>
      </c>
      <c r="AU443" s="17" t="s">
        <v>87</v>
      </c>
    </row>
    <row r="444" spans="2:65" s="13" customFormat="1">
      <c r="B444" s="155"/>
      <c r="D444" s="145" t="s">
        <v>150</v>
      </c>
      <c r="E444" s="156" t="s">
        <v>1</v>
      </c>
      <c r="F444" s="157" t="s">
        <v>746</v>
      </c>
      <c r="H444" s="158">
        <v>58.7</v>
      </c>
      <c r="I444" s="159"/>
      <c r="L444" s="155"/>
      <c r="M444" s="160"/>
      <c r="T444" s="161"/>
      <c r="AT444" s="156" t="s">
        <v>150</v>
      </c>
      <c r="AU444" s="156" t="s">
        <v>87</v>
      </c>
      <c r="AV444" s="13" t="s">
        <v>87</v>
      </c>
      <c r="AW444" s="13" t="s">
        <v>33</v>
      </c>
      <c r="AX444" s="13" t="s">
        <v>77</v>
      </c>
      <c r="AY444" s="156" t="s">
        <v>136</v>
      </c>
    </row>
    <row r="445" spans="2:65" s="13" customFormat="1">
      <c r="B445" s="155"/>
      <c r="D445" s="145" t="s">
        <v>150</v>
      </c>
      <c r="E445" s="156" t="s">
        <v>1</v>
      </c>
      <c r="F445" s="157" t="s">
        <v>747</v>
      </c>
      <c r="H445" s="158">
        <v>-1.8</v>
      </c>
      <c r="I445" s="159"/>
      <c r="L445" s="155"/>
      <c r="M445" s="160"/>
      <c r="T445" s="161"/>
      <c r="AT445" s="156" t="s">
        <v>150</v>
      </c>
      <c r="AU445" s="156" t="s">
        <v>87</v>
      </c>
      <c r="AV445" s="13" t="s">
        <v>87</v>
      </c>
      <c r="AW445" s="13" t="s">
        <v>33</v>
      </c>
      <c r="AX445" s="13" t="s">
        <v>77</v>
      </c>
      <c r="AY445" s="156" t="s">
        <v>136</v>
      </c>
    </row>
    <row r="446" spans="2:65" s="12" customFormat="1">
      <c r="B446" s="149"/>
      <c r="D446" s="145" t="s">
        <v>150</v>
      </c>
      <c r="E446" s="150" t="s">
        <v>1</v>
      </c>
      <c r="F446" s="151" t="s">
        <v>748</v>
      </c>
      <c r="H446" s="150" t="s">
        <v>1</v>
      </c>
      <c r="I446" s="152"/>
      <c r="L446" s="149"/>
      <c r="M446" s="153"/>
      <c r="T446" s="154"/>
      <c r="AT446" s="150" t="s">
        <v>150</v>
      </c>
      <c r="AU446" s="150" t="s">
        <v>87</v>
      </c>
      <c r="AV446" s="12" t="s">
        <v>85</v>
      </c>
      <c r="AW446" s="12" t="s">
        <v>33</v>
      </c>
      <c r="AX446" s="12" t="s">
        <v>77</v>
      </c>
      <c r="AY446" s="150" t="s">
        <v>136</v>
      </c>
    </row>
    <row r="447" spans="2:65" s="14" customFormat="1">
      <c r="B447" s="165"/>
      <c r="D447" s="145" t="s">
        <v>150</v>
      </c>
      <c r="E447" s="166" t="s">
        <v>1</v>
      </c>
      <c r="F447" s="167" t="s">
        <v>278</v>
      </c>
      <c r="H447" s="168">
        <v>56.9</v>
      </c>
      <c r="I447" s="169"/>
      <c r="L447" s="165"/>
      <c r="M447" s="170"/>
      <c r="T447" s="171"/>
      <c r="AT447" s="166" t="s">
        <v>150</v>
      </c>
      <c r="AU447" s="166" t="s">
        <v>87</v>
      </c>
      <c r="AV447" s="14" t="s">
        <v>135</v>
      </c>
      <c r="AW447" s="14" t="s">
        <v>33</v>
      </c>
      <c r="AX447" s="14" t="s">
        <v>85</v>
      </c>
      <c r="AY447" s="166" t="s">
        <v>136</v>
      </c>
    </row>
    <row r="448" spans="2:65" s="13" customFormat="1">
      <c r="B448" s="155"/>
      <c r="D448" s="145" t="s">
        <v>150</v>
      </c>
      <c r="F448" s="157" t="s">
        <v>749</v>
      </c>
      <c r="H448" s="158">
        <v>58.037999999999997</v>
      </c>
      <c r="I448" s="159"/>
      <c r="L448" s="155"/>
      <c r="M448" s="160"/>
      <c r="T448" s="161"/>
      <c r="AT448" s="156" t="s">
        <v>150</v>
      </c>
      <c r="AU448" s="156" t="s">
        <v>87</v>
      </c>
      <c r="AV448" s="13" t="s">
        <v>87</v>
      </c>
      <c r="AW448" s="13" t="s">
        <v>4</v>
      </c>
      <c r="AX448" s="13" t="s">
        <v>85</v>
      </c>
      <c r="AY448" s="156" t="s">
        <v>136</v>
      </c>
    </row>
    <row r="449" spans="2:65" s="1" customFormat="1" ht="16.5" customHeight="1">
      <c r="B449" s="32"/>
      <c r="C449" s="172" t="s">
        <v>750</v>
      </c>
      <c r="D449" s="172" t="s">
        <v>425</v>
      </c>
      <c r="E449" s="173" t="s">
        <v>711</v>
      </c>
      <c r="F449" s="174" t="s">
        <v>712</v>
      </c>
      <c r="G449" s="175" t="s">
        <v>266</v>
      </c>
      <c r="H449" s="176">
        <v>1.8</v>
      </c>
      <c r="I449" s="177"/>
      <c r="J449" s="178">
        <f>ROUND(I449*H449,2)</f>
        <v>0</v>
      </c>
      <c r="K449" s="174" t="s">
        <v>1</v>
      </c>
      <c r="L449" s="179"/>
      <c r="M449" s="180" t="s">
        <v>1</v>
      </c>
      <c r="N449" s="181" t="s">
        <v>42</v>
      </c>
      <c r="P449" s="141">
        <f>O449*H449</f>
        <v>0</v>
      </c>
      <c r="Q449" s="141">
        <v>0.17599999999999999</v>
      </c>
      <c r="R449" s="141">
        <f>Q449*H449</f>
        <v>0.31679999999999997</v>
      </c>
      <c r="S449" s="141">
        <v>0</v>
      </c>
      <c r="T449" s="142">
        <f>S449*H449</f>
        <v>0</v>
      </c>
      <c r="AR449" s="143" t="s">
        <v>190</v>
      </c>
      <c r="AT449" s="143" t="s">
        <v>425</v>
      </c>
      <c r="AU449" s="143" t="s">
        <v>87</v>
      </c>
      <c r="AY449" s="17" t="s">
        <v>136</v>
      </c>
      <c r="BE449" s="144">
        <f>IF(N449="základní",J449,0)</f>
        <v>0</v>
      </c>
      <c r="BF449" s="144">
        <f>IF(N449="snížená",J449,0)</f>
        <v>0</v>
      </c>
      <c r="BG449" s="144">
        <f>IF(N449="zákl. přenesená",J449,0)</f>
        <v>0</v>
      </c>
      <c r="BH449" s="144">
        <f>IF(N449="sníž. přenesená",J449,0)</f>
        <v>0</v>
      </c>
      <c r="BI449" s="144">
        <f>IF(N449="nulová",J449,0)</f>
        <v>0</v>
      </c>
      <c r="BJ449" s="17" t="s">
        <v>85</v>
      </c>
      <c r="BK449" s="144">
        <f>ROUND(I449*H449,2)</f>
        <v>0</v>
      </c>
      <c r="BL449" s="17" t="s">
        <v>135</v>
      </c>
      <c r="BM449" s="143" t="s">
        <v>751</v>
      </c>
    </row>
    <row r="450" spans="2:65" s="1" customFormat="1">
      <c r="B450" s="32"/>
      <c r="D450" s="145" t="s">
        <v>149</v>
      </c>
      <c r="F450" s="146" t="s">
        <v>712</v>
      </c>
      <c r="I450" s="147"/>
      <c r="L450" s="32"/>
      <c r="M450" s="148"/>
      <c r="T450" s="56"/>
      <c r="AT450" s="17" t="s">
        <v>149</v>
      </c>
      <c r="AU450" s="17" t="s">
        <v>87</v>
      </c>
    </row>
    <row r="451" spans="2:65" s="12" customFormat="1">
      <c r="B451" s="149"/>
      <c r="D451" s="145" t="s">
        <v>150</v>
      </c>
      <c r="E451" s="150" t="s">
        <v>1</v>
      </c>
      <c r="F451" s="151" t="s">
        <v>752</v>
      </c>
      <c r="H451" s="150" t="s">
        <v>1</v>
      </c>
      <c r="I451" s="152"/>
      <c r="L451" s="149"/>
      <c r="M451" s="153"/>
      <c r="T451" s="154"/>
      <c r="AT451" s="150" t="s">
        <v>150</v>
      </c>
      <c r="AU451" s="150" t="s">
        <v>87</v>
      </c>
      <c r="AV451" s="12" t="s">
        <v>85</v>
      </c>
      <c r="AW451" s="12" t="s">
        <v>33</v>
      </c>
      <c r="AX451" s="12" t="s">
        <v>77</v>
      </c>
      <c r="AY451" s="150" t="s">
        <v>136</v>
      </c>
    </row>
    <row r="452" spans="2:65" s="13" customFormat="1">
      <c r="B452" s="155"/>
      <c r="D452" s="145" t="s">
        <v>150</v>
      </c>
      <c r="E452" s="156" t="s">
        <v>1</v>
      </c>
      <c r="F452" s="157" t="s">
        <v>753</v>
      </c>
      <c r="H452" s="158">
        <v>1.8</v>
      </c>
      <c r="I452" s="159"/>
      <c r="L452" s="155"/>
      <c r="M452" s="160"/>
      <c r="T452" s="161"/>
      <c r="AT452" s="156" t="s">
        <v>150</v>
      </c>
      <c r="AU452" s="156" t="s">
        <v>87</v>
      </c>
      <c r="AV452" s="13" t="s">
        <v>87</v>
      </c>
      <c r="AW452" s="13" t="s">
        <v>33</v>
      </c>
      <c r="AX452" s="13" t="s">
        <v>85</v>
      </c>
      <c r="AY452" s="156" t="s">
        <v>136</v>
      </c>
    </row>
    <row r="453" spans="2:65" s="1" customFormat="1" ht="16.5" customHeight="1">
      <c r="B453" s="32"/>
      <c r="C453" s="172" t="s">
        <v>754</v>
      </c>
      <c r="D453" s="172" t="s">
        <v>425</v>
      </c>
      <c r="E453" s="173" t="s">
        <v>755</v>
      </c>
      <c r="F453" s="174" t="s">
        <v>756</v>
      </c>
      <c r="G453" s="175" t="s">
        <v>406</v>
      </c>
      <c r="H453" s="176">
        <v>2.5830000000000002</v>
      </c>
      <c r="I453" s="177"/>
      <c r="J453" s="178">
        <f>ROUND(I453*H453,2)</f>
        <v>0</v>
      </c>
      <c r="K453" s="174" t="s">
        <v>146</v>
      </c>
      <c r="L453" s="179"/>
      <c r="M453" s="180" t="s">
        <v>1</v>
      </c>
      <c r="N453" s="181" t="s">
        <v>42</v>
      </c>
      <c r="P453" s="141">
        <f>O453*H453</f>
        <v>0</v>
      </c>
      <c r="Q453" s="141">
        <v>1</v>
      </c>
      <c r="R453" s="141">
        <f>Q453*H453</f>
        <v>2.5830000000000002</v>
      </c>
      <c r="S453" s="141">
        <v>0</v>
      </c>
      <c r="T453" s="142">
        <f>S453*H453</f>
        <v>0</v>
      </c>
      <c r="AR453" s="143" t="s">
        <v>190</v>
      </c>
      <c r="AT453" s="143" t="s">
        <v>425</v>
      </c>
      <c r="AU453" s="143" t="s">
        <v>87</v>
      </c>
      <c r="AY453" s="17" t="s">
        <v>136</v>
      </c>
      <c r="BE453" s="144">
        <f>IF(N453="základní",J453,0)</f>
        <v>0</v>
      </c>
      <c r="BF453" s="144">
        <f>IF(N453="snížená",J453,0)</f>
        <v>0</v>
      </c>
      <c r="BG453" s="144">
        <f>IF(N453="zákl. přenesená",J453,0)</f>
        <v>0</v>
      </c>
      <c r="BH453" s="144">
        <f>IF(N453="sníž. přenesená",J453,0)</f>
        <v>0</v>
      </c>
      <c r="BI453" s="144">
        <f>IF(N453="nulová",J453,0)</f>
        <v>0</v>
      </c>
      <c r="BJ453" s="17" t="s">
        <v>85</v>
      </c>
      <c r="BK453" s="144">
        <f>ROUND(I453*H453,2)</f>
        <v>0</v>
      </c>
      <c r="BL453" s="17" t="s">
        <v>135</v>
      </c>
      <c r="BM453" s="143" t="s">
        <v>757</v>
      </c>
    </row>
    <row r="454" spans="2:65" s="1" customFormat="1">
      <c r="B454" s="32"/>
      <c r="D454" s="145" t="s">
        <v>149</v>
      </c>
      <c r="F454" s="146" t="s">
        <v>756</v>
      </c>
      <c r="I454" s="147"/>
      <c r="L454" s="32"/>
      <c r="M454" s="148"/>
      <c r="T454" s="56"/>
      <c r="AT454" s="17" t="s">
        <v>149</v>
      </c>
      <c r="AU454" s="17" t="s">
        <v>87</v>
      </c>
    </row>
    <row r="455" spans="2:65" s="12" customFormat="1">
      <c r="B455" s="149"/>
      <c r="D455" s="145" t="s">
        <v>150</v>
      </c>
      <c r="E455" s="150" t="s">
        <v>1</v>
      </c>
      <c r="F455" s="151" t="s">
        <v>758</v>
      </c>
      <c r="H455" s="150" t="s">
        <v>1</v>
      </c>
      <c r="I455" s="152"/>
      <c r="L455" s="149"/>
      <c r="M455" s="153"/>
      <c r="T455" s="154"/>
      <c r="AT455" s="150" t="s">
        <v>150</v>
      </c>
      <c r="AU455" s="150" t="s">
        <v>87</v>
      </c>
      <c r="AV455" s="12" t="s">
        <v>85</v>
      </c>
      <c r="AW455" s="12" t="s">
        <v>33</v>
      </c>
      <c r="AX455" s="12" t="s">
        <v>77</v>
      </c>
      <c r="AY455" s="150" t="s">
        <v>136</v>
      </c>
    </row>
    <row r="456" spans="2:65" s="13" customFormat="1">
      <c r="B456" s="155"/>
      <c r="D456" s="145" t="s">
        <v>150</v>
      </c>
      <c r="E456" s="156" t="s">
        <v>1</v>
      </c>
      <c r="F456" s="157" t="s">
        <v>759</v>
      </c>
      <c r="H456" s="158">
        <v>2.5830000000000002</v>
      </c>
      <c r="I456" s="159"/>
      <c r="L456" s="155"/>
      <c r="M456" s="160"/>
      <c r="T456" s="161"/>
      <c r="AT456" s="156" t="s">
        <v>150</v>
      </c>
      <c r="AU456" s="156" t="s">
        <v>87</v>
      </c>
      <c r="AV456" s="13" t="s">
        <v>87</v>
      </c>
      <c r="AW456" s="13" t="s">
        <v>33</v>
      </c>
      <c r="AX456" s="13" t="s">
        <v>85</v>
      </c>
      <c r="AY456" s="156" t="s">
        <v>136</v>
      </c>
    </row>
    <row r="457" spans="2:65" s="11" customFormat="1" ht="22.95" customHeight="1">
      <c r="B457" s="120"/>
      <c r="D457" s="121" t="s">
        <v>76</v>
      </c>
      <c r="E457" s="130" t="s">
        <v>175</v>
      </c>
      <c r="F457" s="130" t="s">
        <v>760</v>
      </c>
      <c r="I457" s="123"/>
      <c r="J457" s="131">
        <f>BK457</f>
        <v>0</v>
      </c>
      <c r="L457" s="120"/>
      <c r="M457" s="125"/>
      <c r="P457" s="126">
        <f>SUM(P458:P460)</f>
        <v>0</v>
      </c>
      <c r="R457" s="126">
        <f>SUM(R458:R460)</f>
        <v>0.88175999999999999</v>
      </c>
      <c r="T457" s="127">
        <f>SUM(T458:T460)</f>
        <v>0</v>
      </c>
      <c r="AR457" s="121" t="s">
        <v>85</v>
      </c>
      <c r="AT457" s="128" t="s">
        <v>76</v>
      </c>
      <c r="AU457" s="128" t="s">
        <v>85</v>
      </c>
      <c r="AY457" s="121" t="s">
        <v>136</v>
      </c>
      <c r="BK457" s="129">
        <f>SUM(BK458:BK460)</f>
        <v>0</v>
      </c>
    </row>
    <row r="458" spans="2:65" s="1" customFormat="1" ht="16.5" customHeight="1">
      <c r="B458" s="32"/>
      <c r="C458" s="132" t="s">
        <v>761</v>
      </c>
      <c r="D458" s="132" t="s">
        <v>142</v>
      </c>
      <c r="E458" s="133" t="s">
        <v>762</v>
      </c>
      <c r="F458" s="134" t="s">
        <v>763</v>
      </c>
      <c r="G458" s="135" t="s">
        <v>266</v>
      </c>
      <c r="H458" s="136">
        <v>4.8</v>
      </c>
      <c r="I458" s="137"/>
      <c r="J458" s="138">
        <f>ROUND(I458*H458,2)</f>
        <v>0</v>
      </c>
      <c r="K458" s="134" t="s">
        <v>146</v>
      </c>
      <c r="L458" s="32"/>
      <c r="M458" s="139" t="s">
        <v>1</v>
      </c>
      <c r="N458" s="140" t="s">
        <v>42</v>
      </c>
      <c r="P458" s="141">
        <f>O458*H458</f>
        <v>0</v>
      </c>
      <c r="Q458" s="141">
        <v>0.1837</v>
      </c>
      <c r="R458" s="141">
        <f>Q458*H458</f>
        <v>0.88175999999999999</v>
      </c>
      <c r="S458" s="141">
        <v>0</v>
      </c>
      <c r="T458" s="142">
        <f>S458*H458</f>
        <v>0</v>
      </c>
      <c r="AR458" s="143" t="s">
        <v>135</v>
      </c>
      <c r="AT458" s="143" t="s">
        <v>142</v>
      </c>
      <c r="AU458" s="143" t="s">
        <v>87</v>
      </c>
      <c r="AY458" s="17" t="s">
        <v>136</v>
      </c>
      <c r="BE458" s="144">
        <f>IF(N458="základní",J458,0)</f>
        <v>0</v>
      </c>
      <c r="BF458" s="144">
        <f>IF(N458="snížená",J458,0)</f>
        <v>0</v>
      </c>
      <c r="BG458" s="144">
        <f>IF(N458="zákl. přenesená",J458,0)</f>
        <v>0</v>
      </c>
      <c r="BH458" s="144">
        <f>IF(N458="sníž. přenesená",J458,0)</f>
        <v>0</v>
      </c>
      <c r="BI458" s="144">
        <f>IF(N458="nulová",J458,0)</f>
        <v>0</v>
      </c>
      <c r="BJ458" s="17" t="s">
        <v>85</v>
      </c>
      <c r="BK458" s="144">
        <f>ROUND(I458*H458,2)</f>
        <v>0</v>
      </c>
      <c r="BL458" s="17" t="s">
        <v>135</v>
      </c>
      <c r="BM458" s="143" t="s">
        <v>764</v>
      </c>
    </row>
    <row r="459" spans="2:65" s="1" customFormat="1">
      <c r="B459" s="32"/>
      <c r="D459" s="145" t="s">
        <v>149</v>
      </c>
      <c r="F459" s="146" t="s">
        <v>765</v>
      </c>
      <c r="I459" s="147"/>
      <c r="L459" s="32"/>
      <c r="M459" s="148"/>
      <c r="T459" s="56"/>
      <c r="AT459" s="17" t="s">
        <v>149</v>
      </c>
      <c r="AU459" s="17" t="s">
        <v>87</v>
      </c>
    </row>
    <row r="460" spans="2:65" s="13" customFormat="1">
      <c r="B460" s="155"/>
      <c r="D460" s="145" t="s">
        <v>150</v>
      </c>
      <c r="E460" s="156" t="s">
        <v>1</v>
      </c>
      <c r="F460" s="157" t="s">
        <v>766</v>
      </c>
      <c r="H460" s="158">
        <v>4.8</v>
      </c>
      <c r="I460" s="159"/>
      <c r="L460" s="155"/>
      <c r="M460" s="160"/>
      <c r="T460" s="161"/>
      <c r="AT460" s="156" t="s">
        <v>150</v>
      </c>
      <c r="AU460" s="156" t="s">
        <v>87</v>
      </c>
      <c r="AV460" s="13" t="s">
        <v>87</v>
      </c>
      <c r="AW460" s="13" t="s">
        <v>33</v>
      </c>
      <c r="AX460" s="13" t="s">
        <v>85</v>
      </c>
      <c r="AY460" s="156" t="s">
        <v>136</v>
      </c>
    </row>
    <row r="461" spans="2:65" s="11" customFormat="1" ht="22.95" customHeight="1">
      <c r="B461" s="120"/>
      <c r="D461" s="121" t="s">
        <v>76</v>
      </c>
      <c r="E461" s="130" t="s">
        <v>190</v>
      </c>
      <c r="F461" s="130" t="s">
        <v>767</v>
      </c>
      <c r="I461" s="123"/>
      <c r="J461" s="131">
        <f>BK461</f>
        <v>0</v>
      </c>
      <c r="L461" s="120"/>
      <c r="M461" s="125"/>
      <c r="P461" s="126">
        <f>SUM(P462:P527)</f>
        <v>0</v>
      </c>
      <c r="R461" s="126">
        <f>SUM(R462:R527)</f>
        <v>16.329433000000002</v>
      </c>
      <c r="T461" s="127">
        <f>SUM(T462:T527)</f>
        <v>1.1847999999999999</v>
      </c>
      <c r="AR461" s="121" t="s">
        <v>85</v>
      </c>
      <c r="AT461" s="128" t="s">
        <v>76</v>
      </c>
      <c r="AU461" s="128" t="s">
        <v>85</v>
      </c>
      <c r="AY461" s="121" t="s">
        <v>136</v>
      </c>
      <c r="BK461" s="129">
        <f>SUM(BK462:BK527)</f>
        <v>0</v>
      </c>
    </row>
    <row r="462" spans="2:65" s="1" customFormat="1" ht="16.5" customHeight="1">
      <c r="B462" s="32"/>
      <c r="C462" s="132" t="s">
        <v>768</v>
      </c>
      <c r="D462" s="132" t="s">
        <v>142</v>
      </c>
      <c r="E462" s="133" t="s">
        <v>769</v>
      </c>
      <c r="F462" s="134" t="s">
        <v>770</v>
      </c>
      <c r="G462" s="135" t="s">
        <v>226</v>
      </c>
      <c r="H462" s="136">
        <v>5</v>
      </c>
      <c r="I462" s="137"/>
      <c r="J462" s="138">
        <f>ROUND(I462*H462,2)</f>
        <v>0</v>
      </c>
      <c r="K462" s="134" t="s">
        <v>146</v>
      </c>
      <c r="L462" s="32"/>
      <c r="M462" s="139" t="s">
        <v>1</v>
      </c>
      <c r="N462" s="140" t="s">
        <v>42</v>
      </c>
      <c r="P462" s="141">
        <f>O462*H462</f>
        <v>0</v>
      </c>
      <c r="Q462" s="141">
        <v>0.29558000000000001</v>
      </c>
      <c r="R462" s="141">
        <f>Q462*H462</f>
        <v>1.4779</v>
      </c>
      <c r="S462" s="141">
        <v>0</v>
      </c>
      <c r="T462" s="142">
        <f>S462*H462</f>
        <v>0</v>
      </c>
      <c r="AR462" s="143" t="s">
        <v>135</v>
      </c>
      <c r="AT462" s="143" t="s">
        <v>142</v>
      </c>
      <c r="AU462" s="143" t="s">
        <v>87</v>
      </c>
      <c r="AY462" s="17" t="s">
        <v>136</v>
      </c>
      <c r="BE462" s="144">
        <f>IF(N462="základní",J462,0)</f>
        <v>0</v>
      </c>
      <c r="BF462" s="144">
        <f>IF(N462="snížená",J462,0)</f>
        <v>0</v>
      </c>
      <c r="BG462" s="144">
        <f>IF(N462="zákl. přenesená",J462,0)</f>
        <v>0</v>
      </c>
      <c r="BH462" s="144">
        <f>IF(N462="sníž. přenesená",J462,0)</f>
        <v>0</v>
      </c>
      <c r="BI462" s="144">
        <f>IF(N462="nulová",J462,0)</f>
        <v>0</v>
      </c>
      <c r="BJ462" s="17" t="s">
        <v>85</v>
      </c>
      <c r="BK462" s="144">
        <f>ROUND(I462*H462,2)</f>
        <v>0</v>
      </c>
      <c r="BL462" s="17" t="s">
        <v>135</v>
      </c>
      <c r="BM462" s="143" t="s">
        <v>771</v>
      </c>
    </row>
    <row r="463" spans="2:65" s="1" customFormat="1">
      <c r="B463" s="32"/>
      <c r="D463" s="145" t="s">
        <v>149</v>
      </c>
      <c r="F463" s="146" t="s">
        <v>772</v>
      </c>
      <c r="I463" s="147"/>
      <c r="L463" s="32"/>
      <c r="M463" s="148"/>
      <c r="T463" s="56"/>
      <c r="AT463" s="17" t="s">
        <v>149</v>
      </c>
      <c r="AU463" s="17" t="s">
        <v>87</v>
      </c>
    </row>
    <row r="464" spans="2:65" s="12" customFormat="1">
      <c r="B464" s="149"/>
      <c r="D464" s="145" t="s">
        <v>150</v>
      </c>
      <c r="E464" s="150" t="s">
        <v>1</v>
      </c>
      <c r="F464" s="151" t="s">
        <v>773</v>
      </c>
      <c r="H464" s="150" t="s">
        <v>1</v>
      </c>
      <c r="I464" s="152"/>
      <c r="L464" s="149"/>
      <c r="M464" s="153"/>
      <c r="T464" s="154"/>
      <c r="AT464" s="150" t="s">
        <v>150</v>
      </c>
      <c r="AU464" s="150" t="s">
        <v>87</v>
      </c>
      <c r="AV464" s="12" t="s">
        <v>85</v>
      </c>
      <c r="AW464" s="12" t="s">
        <v>33</v>
      </c>
      <c r="AX464" s="12" t="s">
        <v>77</v>
      </c>
      <c r="AY464" s="150" t="s">
        <v>136</v>
      </c>
    </row>
    <row r="465" spans="2:65" s="13" customFormat="1">
      <c r="B465" s="155"/>
      <c r="D465" s="145" t="s">
        <v>150</v>
      </c>
      <c r="E465" s="156" t="s">
        <v>1</v>
      </c>
      <c r="F465" s="157" t="s">
        <v>774</v>
      </c>
      <c r="H465" s="158">
        <v>5</v>
      </c>
      <c r="I465" s="159"/>
      <c r="L465" s="155"/>
      <c r="M465" s="160"/>
      <c r="T465" s="161"/>
      <c r="AT465" s="156" t="s">
        <v>150</v>
      </c>
      <c r="AU465" s="156" t="s">
        <v>87</v>
      </c>
      <c r="AV465" s="13" t="s">
        <v>87</v>
      </c>
      <c r="AW465" s="13" t="s">
        <v>33</v>
      </c>
      <c r="AX465" s="13" t="s">
        <v>85</v>
      </c>
      <c r="AY465" s="156" t="s">
        <v>136</v>
      </c>
    </row>
    <row r="466" spans="2:65" s="12" customFormat="1">
      <c r="B466" s="149"/>
      <c r="D466" s="145" t="s">
        <v>150</v>
      </c>
      <c r="E466" s="150" t="s">
        <v>1</v>
      </c>
      <c r="F466" s="151" t="s">
        <v>775</v>
      </c>
      <c r="H466" s="150" t="s">
        <v>1</v>
      </c>
      <c r="I466" s="152"/>
      <c r="L466" s="149"/>
      <c r="M466" s="153"/>
      <c r="T466" s="154"/>
      <c r="AT466" s="150" t="s">
        <v>150</v>
      </c>
      <c r="AU466" s="150" t="s">
        <v>87</v>
      </c>
      <c r="AV466" s="12" t="s">
        <v>85</v>
      </c>
      <c r="AW466" s="12" t="s">
        <v>33</v>
      </c>
      <c r="AX466" s="12" t="s">
        <v>77</v>
      </c>
      <c r="AY466" s="150" t="s">
        <v>136</v>
      </c>
    </row>
    <row r="467" spans="2:65" s="1" customFormat="1" ht="16.5" customHeight="1">
      <c r="B467" s="32"/>
      <c r="C467" s="132" t="s">
        <v>776</v>
      </c>
      <c r="D467" s="132" t="s">
        <v>142</v>
      </c>
      <c r="E467" s="133" t="s">
        <v>777</v>
      </c>
      <c r="F467" s="134" t="s">
        <v>778</v>
      </c>
      <c r="G467" s="135" t="s">
        <v>317</v>
      </c>
      <c r="H467" s="136">
        <v>35.1</v>
      </c>
      <c r="I467" s="137"/>
      <c r="J467" s="138">
        <f>ROUND(I467*H467,2)</f>
        <v>0</v>
      </c>
      <c r="K467" s="134" t="s">
        <v>146</v>
      </c>
      <c r="L467" s="32"/>
      <c r="M467" s="139" t="s">
        <v>1</v>
      </c>
      <c r="N467" s="140" t="s">
        <v>42</v>
      </c>
      <c r="P467" s="141">
        <f>O467*H467</f>
        <v>0</v>
      </c>
      <c r="Q467" s="141">
        <v>3.9300000000000003E-3</v>
      </c>
      <c r="R467" s="141">
        <f>Q467*H467</f>
        <v>0.13794300000000001</v>
      </c>
      <c r="S467" s="141">
        <v>0</v>
      </c>
      <c r="T467" s="142">
        <f>S467*H467</f>
        <v>0</v>
      </c>
      <c r="AR467" s="143" t="s">
        <v>135</v>
      </c>
      <c r="AT467" s="143" t="s">
        <v>142</v>
      </c>
      <c r="AU467" s="143" t="s">
        <v>87</v>
      </c>
      <c r="AY467" s="17" t="s">
        <v>136</v>
      </c>
      <c r="BE467" s="144">
        <f>IF(N467="základní",J467,0)</f>
        <v>0</v>
      </c>
      <c r="BF467" s="144">
        <f>IF(N467="snížená",J467,0)</f>
        <v>0</v>
      </c>
      <c r="BG467" s="144">
        <f>IF(N467="zákl. přenesená",J467,0)</f>
        <v>0</v>
      </c>
      <c r="BH467" s="144">
        <f>IF(N467="sníž. přenesená",J467,0)</f>
        <v>0</v>
      </c>
      <c r="BI467" s="144">
        <f>IF(N467="nulová",J467,0)</f>
        <v>0</v>
      </c>
      <c r="BJ467" s="17" t="s">
        <v>85</v>
      </c>
      <c r="BK467" s="144">
        <f>ROUND(I467*H467,2)</f>
        <v>0</v>
      </c>
      <c r="BL467" s="17" t="s">
        <v>135</v>
      </c>
      <c r="BM467" s="143" t="s">
        <v>779</v>
      </c>
    </row>
    <row r="468" spans="2:65" s="1" customFormat="1" ht="19.2">
      <c r="B468" s="32"/>
      <c r="D468" s="145" t="s">
        <v>149</v>
      </c>
      <c r="F468" s="146" t="s">
        <v>780</v>
      </c>
      <c r="I468" s="147"/>
      <c r="L468" s="32"/>
      <c r="M468" s="148"/>
      <c r="T468" s="56"/>
      <c r="AT468" s="17" t="s">
        <v>149</v>
      </c>
      <c r="AU468" s="17" t="s">
        <v>87</v>
      </c>
    </row>
    <row r="469" spans="2:65" s="13" customFormat="1">
      <c r="B469" s="155"/>
      <c r="D469" s="145" t="s">
        <v>150</v>
      </c>
      <c r="E469" s="156" t="s">
        <v>1</v>
      </c>
      <c r="F469" s="157" t="s">
        <v>781</v>
      </c>
      <c r="H469" s="158">
        <v>35.1</v>
      </c>
      <c r="I469" s="159"/>
      <c r="L469" s="155"/>
      <c r="M469" s="160"/>
      <c r="T469" s="161"/>
      <c r="AT469" s="156" t="s">
        <v>150</v>
      </c>
      <c r="AU469" s="156" t="s">
        <v>87</v>
      </c>
      <c r="AV469" s="13" t="s">
        <v>87</v>
      </c>
      <c r="AW469" s="13" t="s">
        <v>33</v>
      </c>
      <c r="AX469" s="13" t="s">
        <v>85</v>
      </c>
      <c r="AY469" s="156" t="s">
        <v>136</v>
      </c>
    </row>
    <row r="470" spans="2:65" s="12" customFormat="1">
      <c r="B470" s="149"/>
      <c r="D470" s="145" t="s">
        <v>150</v>
      </c>
      <c r="E470" s="150" t="s">
        <v>1</v>
      </c>
      <c r="F470" s="151" t="s">
        <v>782</v>
      </c>
      <c r="H470" s="150" t="s">
        <v>1</v>
      </c>
      <c r="I470" s="152"/>
      <c r="L470" s="149"/>
      <c r="M470" s="153"/>
      <c r="T470" s="154"/>
      <c r="AT470" s="150" t="s">
        <v>150</v>
      </c>
      <c r="AU470" s="150" t="s">
        <v>87</v>
      </c>
      <c r="AV470" s="12" t="s">
        <v>85</v>
      </c>
      <c r="AW470" s="12" t="s">
        <v>33</v>
      </c>
      <c r="AX470" s="12" t="s">
        <v>77</v>
      </c>
      <c r="AY470" s="150" t="s">
        <v>136</v>
      </c>
    </row>
    <row r="471" spans="2:65" s="1" customFormat="1" ht="16.5" customHeight="1">
      <c r="B471" s="32"/>
      <c r="C471" s="132" t="s">
        <v>783</v>
      </c>
      <c r="D471" s="132" t="s">
        <v>142</v>
      </c>
      <c r="E471" s="133" t="s">
        <v>784</v>
      </c>
      <c r="F471" s="134" t="s">
        <v>785</v>
      </c>
      <c r="G471" s="135" t="s">
        <v>336</v>
      </c>
      <c r="H471" s="136">
        <v>0.56499999999999995</v>
      </c>
      <c r="I471" s="137"/>
      <c r="J471" s="138">
        <f>ROUND(I471*H471,2)</f>
        <v>0</v>
      </c>
      <c r="K471" s="134" t="s">
        <v>146</v>
      </c>
      <c r="L471" s="32"/>
      <c r="M471" s="139" t="s">
        <v>1</v>
      </c>
      <c r="N471" s="140" t="s">
        <v>42</v>
      </c>
      <c r="P471" s="141">
        <f>O471*H471</f>
        <v>0</v>
      </c>
      <c r="Q471" s="141">
        <v>0</v>
      </c>
      <c r="R471" s="141">
        <f>Q471*H471</f>
        <v>0</v>
      </c>
      <c r="S471" s="141">
        <v>1.92</v>
      </c>
      <c r="T471" s="142">
        <f>S471*H471</f>
        <v>1.0847999999999998</v>
      </c>
      <c r="AR471" s="143" t="s">
        <v>135</v>
      </c>
      <c r="AT471" s="143" t="s">
        <v>142</v>
      </c>
      <c r="AU471" s="143" t="s">
        <v>87</v>
      </c>
      <c r="AY471" s="17" t="s">
        <v>136</v>
      </c>
      <c r="BE471" s="144">
        <f>IF(N471="základní",J471,0)</f>
        <v>0</v>
      </c>
      <c r="BF471" s="144">
        <f>IF(N471="snížená",J471,0)</f>
        <v>0</v>
      </c>
      <c r="BG471" s="144">
        <f>IF(N471="zákl. přenesená",J471,0)</f>
        <v>0</v>
      </c>
      <c r="BH471" s="144">
        <f>IF(N471="sníž. přenesená",J471,0)</f>
        <v>0</v>
      </c>
      <c r="BI471" s="144">
        <f>IF(N471="nulová",J471,0)</f>
        <v>0</v>
      </c>
      <c r="BJ471" s="17" t="s">
        <v>85</v>
      </c>
      <c r="BK471" s="144">
        <f>ROUND(I471*H471,2)</f>
        <v>0</v>
      </c>
      <c r="BL471" s="17" t="s">
        <v>135</v>
      </c>
      <c r="BM471" s="143" t="s">
        <v>786</v>
      </c>
    </row>
    <row r="472" spans="2:65" s="1" customFormat="1">
      <c r="B472" s="32"/>
      <c r="D472" s="145" t="s">
        <v>149</v>
      </c>
      <c r="F472" s="146" t="s">
        <v>787</v>
      </c>
      <c r="I472" s="147"/>
      <c r="L472" s="32"/>
      <c r="M472" s="148"/>
      <c r="T472" s="56"/>
      <c r="AT472" s="17" t="s">
        <v>149</v>
      </c>
      <c r="AU472" s="17" t="s">
        <v>87</v>
      </c>
    </row>
    <row r="473" spans="2:65" s="13" customFormat="1">
      <c r="B473" s="155"/>
      <c r="D473" s="145" t="s">
        <v>150</v>
      </c>
      <c r="E473" s="156" t="s">
        <v>1</v>
      </c>
      <c r="F473" s="157" t="s">
        <v>788</v>
      </c>
      <c r="H473" s="158">
        <v>0.56499999999999995</v>
      </c>
      <c r="I473" s="159"/>
      <c r="L473" s="155"/>
      <c r="M473" s="160"/>
      <c r="T473" s="161"/>
      <c r="AT473" s="156" t="s">
        <v>150</v>
      </c>
      <c r="AU473" s="156" t="s">
        <v>87</v>
      </c>
      <c r="AV473" s="13" t="s">
        <v>87</v>
      </c>
      <c r="AW473" s="13" t="s">
        <v>33</v>
      </c>
      <c r="AX473" s="13" t="s">
        <v>85</v>
      </c>
      <c r="AY473" s="156" t="s">
        <v>136</v>
      </c>
    </row>
    <row r="474" spans="2:65" s="1" customFormat="1" ht="16.5" customHeight="1">
      <c r="B474" s="32"/>
      <c r="C474" s="132" t="s">
        <v>789</v>
      </c>
      <c r="D474" s="132" t="s">
        <v>142</v>
      </c>
      <c r="E474" s="133" t="s">
        <v>790</v>
      </c>
      <c r="F474" s="134" t="s">
        <v>791</v>
      </c>
      <c r="G474" s="135" t="s">
        <v>226</v>
      </c>
      <c r="H474" s="136">
        <v>1</v>
      </c>
      <c r="I474" s="137"/>
      <c r="J474" s="138">
        <f>ROUND(I474*H474,2)</f>
        <v>0</v>
      </c>
      <c r="K474" s="134" t="s">
        <v>146</v>
      </c>
      <c r="L474" s="32"/>
      <c r="M474" s="139" t="s">
        <v>1</v>
      </c>
      <c r="N474" s="140" t="s">
        <v>42</v>
      </c>
      <c r="P474" s="141">
        <f>O474*H474</f>
        <v>0</v>
      </c>
      <c r="Q474" s="141">
        <v>1.29291</v>
      </c>
      <c r="R474" s="141">
        <f>Q474*H474</f>
        <v>1.29291</v>
      </c>
      <c r="S474" s="141">
        <v>0</v>
      </c>
      <c r="T474" s="142">
        <f>S474*H474</f>
        <v>0</v>
      </c>
      <c r="AR474" s="143" t="s">
        <v>135</v>
      </c>
      <c r="AT474" s="143" t="s">
        <v>142</v>
      </c>
      <c r="AU474" s="143" t="s">
        <v>87</v>
      </c>
      <c r="AY474" s="17" t="s">
        <v>136</v>
      </c>
      <c r="BE474" s="144">
        <f>IF(N474="základní",J474,0)</f>
        <v>0</v>
      </c>
      <c r="BF474" s="144">
        <f>IF(N474="snížená",J474,0)</f>
        <v>0</v>
      </c>
      <c r="BG474" s="144">
        <f>IF(N474="zákl. přenesená",J474,0)</f>
        <v>0</v>
      </c>
      <c r="BH474" s="144">
        <f>IF(N474="sníž. přenesená",J474,0)</f>
        <v>0</v>
      </c>
      <c r="BI474" s="144">
        <f>IF(N474="nulová",J474,0)</f>
        <v>0</v>
      </c>
      <c r="BJ474" s="17" t="s">
        <v>85</v>
      </c>
      <c r="BK474" s="144">
        <f>ROUND(I474*H474,2)</f>
        <v>0</v>
      </c>
      <c r="BL474" s="17" t="s">
        <v>135</v>
      </c>
      <c r="BM474" s="143" t="s">
        <v>792</v>
      </c>
    </row>
    <row r="475" spans="2:65" s="1" customFormat="1">
      <c r="B475" s="32"/>
      <c r="D475" s="145" t="s">
        <v>149</v>
      </c>
      <c r="F475" s="146" t="s">
        <v>793</v>
      </c>
      <c r="I475" s="147"/>
      <c r="L475" s="32"/>
      <c r="M475" s="148"/>
      <c r="T475" s="56"/>
      <c r="AT475" s="17" t="s">
        <v>149</v>
      </c>
      <c r="AU475" s="17" t="s">
        <v>87</v>
      </c>
    </row>
    <row r="476" spans="2:65" s="13" customFormat="1">
      <c r="B476" s="155"/>
      <c r="D476" s="145" t="s">
        <v>150</v>
      </c>
      <c r="E476" s="156" t="s">
        <v>1</v>
      </c>
      <c r="F476" s="157" t="s">
        <v>794</v>
      </c>
      <c r="H476" s="158">
        <v>1</v>
      </c>
      <c r="I476" s="159"/>
      <c r="L476" s="155"/>
      <c r="M476" s="160"/>
      <c r="T476" s="161"/>
      <c r="AT476" s="156" t="s">
        <v>150</v>
      </c>
      <c r="AU476" s="156" t="s">
        <v>87</v>
      </c>
      <c r="AV476" s="13" t="s">
        <v>87</v>
      </c>
      <c r="AW476" s="13" t="s">
        <v>33</v>
      </c>
      <c r="AX476" s="13" t="s">
        <v>85</v>
      </c>
      <c r="AY476" s="156" t="s">
        <v>136</v>
      </c>
    </row>
    <row r="477" spans="2:65" s="1" customFormat="1" ht="16.5" customHeight="1">
      <c r="B477" s="32"/>
      <c r="C477" s="132" t="s">
        <v>795</v>
      </c>
      <c r="D477" s="132" t="s">
        <v>142</v>
      </c>
      <c r="E477" s="133" t="s">
        <v>796</v>
      </c>
      <c r="F477" s="134" t="s">
        <v>797</v>
      </c>
      <c r="G477" s="135" t="s">
        <v>226</v>
      </c>
      <c r="H477" s="136">
        <v>5</v>
      </c>
      <c r="I477" s="137"/>
      <c r="J477" s="138">
        <f>ROUND(I477*H477,2)</f>
        <v>0</v>
      </c>
      <c r="K477" s="134" t="s">
        <v>146</v>
      </c>
      <c r="L477" s="32"/>
      <c r="M477" s="139" t="s">
        <v>1</v>
      </c>
      <c r="N477" s="140" t="s">
        <v>42</v>
      </c>
      <c r="P477" s="141">
        <f>O477*H477</f>
        <v>0</v>
      </c>
      <c r="Q477" s="141">
        <v>0.12526000000000001</v>
      </c>
      <c r="R477" s="141">
        <f>Q477*H477</f>
        <v>0.62630000000000008</v>
      </c>
      <c r="S477" s="141">
        <v>0</v>
      </c>
      <c r="T477" s="142">
        <f>S477*H477</f>
        <v>0</v>
      </c>
      <c r="AR477" s="143" t="s">
        <v>135</v>
      </c>
      <c r="AT477" s="143" t="s">
        <v>142</v>
      </c>
      <c r="AU477" s="143" t="s">
        <v>87</v>
      </c>
      <c r="AY477" s="17" t="s">
        <v>136</v>
      </c>
      <c r="BE477" s="144">
        <f>IF(N477="základní",J477,0)</f>
        <v>0</v>
      </c>
      <c r="BF477" s="144">
        <f>IF(N477="snížená",J477,0)</f>
        <v>0</v>
      </c>
      <c r="BG477" s="144">
        <f>IF(N477="zákl. přenesená",J477,0)</f>
        <v>0</v>
      </c>
      <c r="BH477" s="144">
        <f>IF(N477="sníž. přenesená",J477,0)</f>
        <v>0</v>
      </c>
      <c r="BI477" s="144">
        <f>IF(N477="nulová",J477,0)</f>
        <v>0</v>
      </c>
      <c r="BJ477" s="17" t="s">
        <v>85</v>
      </c>
      <c r="BK477" s="144">
        <f>ROUND(I477*H477,2)</f>
        <v>0</v>
      </c>
      <c r="BL477" s="17" t="s">
        <v>135</v>
      </c>
      <c r="BM477" s="143" t="s">
        <v>798</v>
      </c>
    </row>
    <row r="478" spans="2:65" s="1" customFormat="1">
      <c r="B478" s="32"/>
      <c r="D478" s="145" t="s">
        <v>149</v>
      </c>
      <c r="F478" s="146" t="s">
        <v>799</v>
      </c>
      <c r="I478" s="147"/>
      <c r="L478" s="32"/>
      <c r="M478" s="148"/>
      <c r="T478" s="56"/>
      <c r="AT478" s="17" t="s">
        <v>149</v>
      </c>
      <c r="AU478" s="17" t="s">
        <v>87</v>
      </c>
    </row>
    <row r="479" spans="2:65" s="13" customFormat="1">
      <c r="B479" s="155"/>
      <c r="D479" s="145" t="s">
        <v>150</v>
      </c>
      <c r="E479" s="156" t="s">
        <v>1</v>
      </c>
      <c r="F479" s="157" t="s">
        <v>800</v>
      </c>
      <c r="H479" s="158">
        <v>5</v>
      </c>
      <c r="I479" s="159"/>
      <c r="L479" s="155"/>
      <c r="M479" s="160"/>
      <c r="T479" s="161"/>
      <c r="AT479" s="156" t="s">
        <v>150</v>
      </c>
      <c r="AU479" s="156" t="s">
        <v>87</v>
      </c>
      <c r="AV479" s="13" t="s">
        <v>87</v>
      </c>
      <c r="AW479" s="13" t="s">
        <v>33</v>
      </c>
      <c r="AX479" s="13" t="s">
        <v>85</v>
      </c>
      <c r="AY479" s="156" t="s">
        <v>136</v>
      </c>
    </row>
    <row r="480" spans="2:65" s="1" customFormat="1" ht="16.5" customHeight="1">
      <c r="B480" s="32"/>
      <c r="C480" s="172" t="s">
        <v>801</v>
      </c>
      <c r="D480" s="172" t="s">
        <v>425</v>
      </c>
      <c r="E480" s="173" t="s">
        <v>802</v>
      </c>
      <c r="F480" s="174" t="s">
        <v>803</v>
      </c>
      <c r="G480" s="175" t="s">
        <v>226</v>
      </c>
      <c r="H480" s="176">
        <v>5</v>
      </c>
      <c r="I480" s="177"/>
      <c r="J480" s="178">
        <f>ROUND(I480*H480,2)</f>
        <v>0</v>
      </c>
      <c r="K480" s="174" t="s">
        <v>146</v>
      </c>
      <c r="L480" s="179"/>
      <c r="M480" s="180" t="s">
        <v>1</v>
      </c>
      <c r="N480" s="181" t="s">
        <v>42</v>
      </c>
      <c r="P480" s="141">
        <f>O480*H480</f>
        <v>0</v>
      </c>
      <c r="Q480" s="141">
        <v>0.17499999999999999</v>
      </c>
      <c r="R480" s="141">
        <f>Q480*H480</f>
        <v>0.875</v>
      </c>
      <c r="S480" s="141">
        <v>0</v>
      </c>
      <c r="T480" s="142">
        <f>S480*H480</f>
        <v>0</v>
      </c>
      <c r="AR480" s="143" t="s">
        <v>190</v>
      </c>
      <c r="AT480" s="143" t="s">
        <v>425</v>
      </c>
      <c r="AU480" s="143" t="s">
        <v>87</v>
      </c>
      <c r="AY480" s="17" t="s">
        <v>136</v>
      </c>
      <c r="BE480" s="144">
        <f>IF(N480="základní",J480,0)</f>
        <v>0</v>
      </c>
      <c r="BF480" s="144">
        <f>IF(N480="snížená",J480,0)</f>
        <v>0</v>
      </c>
      <c r="BG480" s="144">
        <f>IF(N480="zákl. přenesená",J480,0)</f>
        <v>0</v>
      </c>
      <c r="BH480" s="144">
        <f>IF(N480="sníž. přenesená",J480,0)</f>
        <v>0</v>
      </c>
      <c r="BI480" s="144">
        <f>IF(N480="nulová",J480,0)</f>
        <v>0</v>
      </c>
      <c r="BJ480" s="17" t="s">
        <v>85</v>
      </c>
      <c r="BK480" s="144">
        <f>ROUND(I480*H480,2)</f>
        <v>0</v>
      </c>
      <c r="BL480" s="17" t="s">
        <v>135</v>
      </c>
      <c r="BM480" s="143" t="s">
        <v>804</v>
      </c>
    </row>
    <row r="481" spans="2:65" s="1" customFormat="1">
      <c r="B481" s="32"/>
      <c r="D481" s="145" t="s">
        <v>149</v>
      </c>
      <c r="F481" s="146" t="s">
        <v>803</v>
      </c>
      <c r="I481" s="147"/>
      <c r="L481" s="32"/>
      <c r="M481" s="148"/>
      <c r="T481" s="56"/>
      <c r="AT481" s="17" t="s">
        <v>149</v>
      </c>
      <c r="AU481" s="17" t="s">
        <v>87</v>
      </c>
    </row>
    <row r="482" spans="2:65" s="13" customFormat="1">
      <c r="B482" s="155"/>
      <c r="D482" s="145" t="s">
        <v>150</v>
      </c>
      <c r="E482" s="156" t="s">
        <v>1</v>
      </c>
      <c r="F482" s="157" t="s">
        <v>805</v>
      </c>
      <c r="H482" s="158">
        <v>5</v>
      </c>
      <c r="I482" s="159"/>
      <c r="L482" s="155"/>
      <c r="M482" s="160"/>
      <c r="T482" s="161"/>
      <c r="AT482" s="156" t="s">
        <v>150</v>
      </c>
      <c r="AU482" s="156" t="s">
        <v>87</v>
      </c>
      <c r="AV482" s="13" t="s">
        <v>87</v>
      </c>
      <c r="AW482" s="13" t="s">
        <v>33</v>
      </c>
      <c r="AX482" s="13" t="s">
        <v>85</v>
      </c>
      <c r="AY482" s="156" t="s">
        <v>136</v>
      </c>
    </row>
    <row r="483" spans="2:65" s="1" customFormat="1" ht="16.5" customHeight="1">
      <c r="B483" s="32"/>
      <c r="C483" s="132" t="s">
        <v>806</v>
      </c>
      <c r="D483" s="132" t="s">
        <v>142</v>
      </c>
      <c r="E483" s="133" t="s">
        <v>807</v>
      </c>
      <c r="F483" s="134" t="s">
        <v>808</v>
      </c>
      <c r="G483" s="135" t="s">
        <v>226</v>
      </c>
      <c r="H483" s="136">
        <v>5</v>
      </c>
      <c r="I483" s="137"/>
      <c r="J483" s="138">
        <f>ROUND(I483*H483,2)</f>
        <v>0</v>
      </c>
      <c r="K483" s="134" t="s">
        <v>146</v>
      </c>
      <c r="L483" s="32"/>
      <c r="M483" s="139" t="s">
        <v>1</v>
      </c>
      <c r="N483" s="140" t="s">
        <v>42</v>
      </c>
      <c r="P483" s="141">
        <f>O483*H483</f>
        <v>0</v>
      </c>
      <c r="Q483" s="141">
        <v>3.0759999999999999E-2</v>
      </c>
      <c r="R483" s="141">
        <f>Q483*H483</f>
        <v>0.15379999999999999</v>
      </c>
      <c r="S483" s="141">
        <v>0</v>
      </c>
      <c r="T483" s="142">
        <f>S483*H483</f>
        <v>0</v>
      </c>
      <c r="AR483" s="143" t="s">
        <v>135</v>
      </c>
      <c r="AT483" s="143" t="s">
        <v>142</v>
      </c>
      <c r="AU483" s="143" t="s">
        <v>87</v>
      </c>
      <c r="AY483" s="17" t="s">
        <v>136</v>
      </c>
      <c r="BE483" s="144">
        <f>IF(N483="základní",J483,0)</f>
        <v>0</v>
      </c>
      <c r="BF483" s="144">
        <f>IF(N483="snížená",J483,0)</f>
        <v>0</v>
      </c>
      <c r="BG483" s="144">
        <f>IF(N483="zákl. přenesená",J483,0)</f>
        <v>0</v>
      </c>
      <c r="BH483" s="144">
        <f>IF(N483="sníž. přenesená",J483,0)</f>
        <v>0</v>
      </c>
      <c r="BI483" s="144">
        <f>IF(N483="nulová",J483,0)</f>
        <v>0</v>
      </c>
      <c r="BJ483" s="17" t="s">
        <v>85</v>
      </c>
      <c r="BK483" s="144">
        <f>ROUND(I483*H483,2)</f>
        <v>0</v>
      </c>
      <c r="BL483" s="17" t="s">
        <v>135</v>
      </c>
      <c r="BM483" s="143" t="s">
        <v>809</v>
      </c>
    </row>
    <row r="484" spans="2:65" s="1" customFormat="1">
      <c r="B484" s="32"/>
      <c r="D484" s="145" t="s">
        <v>149</v>
      </c>
      <c r="F484" s="146" t="s">
        <v>810</v>
      </c>
      <c r="I484" s="147"/>
      <c r="L484" s="32"/>
      <c r="M484" s="148"/>
      <c r="T484" s="56"/>
      <c r="AT484" s="17" t="s">
        <v>149</v>
      </c>
      <c r="AU484" s="17" t="s">
        <v>87</v>
      </c>
    </row>
    <row r="485" spans="2:65" s="13" customFormat="1">
      <c r="B485" s="155"/>
      <c r="D485" s="145" t="s">
        <v>150</v>
      </c>
      <c r="E485" s="156" t="s">
        <v>1</v>
      </c>
      <c r="F485" s="157" t="s">
        <v>800</v>
      </c>
      <c r="H485" s="158">
        <v>5</v>
      </c>
      <c r="I485" s="159"/>
      <c r="L485" s="155"/>
      <c r="M485" s="160"/>
      <c r="T485" s="161"/>
      <c r="AT485" s="156" t="s">
        <v>150</v>
      </c>
      <c r="AU485" s="156" t="s">
        <v>87</v>
      </c>
      <c r="AV485" s="13" t="s">
        <v>87</v>
      </c>
      <c r="AW485" s="13" t="s">
        <v>33</v>
      </c>
      <c r="AX485" s="13" t="s">
        <v>85</v>
      </c>
      <c r="AY485" s="156" t="s">
        <v>136</v>
      </c>
    </row>
    <row r="486" spans="2:65" s="1" customFormat="1" ht="16.5" customHeight="1">
      <c r="B486" s="32"/>
      <c r="C486" s="172" t="s">
        <v>811</v>
      </c>
      <c r="D486" s="172" t="s">
        <v>425</v>
      </c>
      <c r="E486" s="173" t="s">
        <v>812</v>
      </c>
      <c r="F486" s="174" t="s">
        <v>813</v>
      </c>
      <c r="G486" s="175" t="s">
        <v>226</v>
      </c>
      <c r="H486" s="176">
        <v>5</v>
      </c>
      <c r="I486" s="177"/>
      <c r="J486" s="178">
        <f>ROUND(I486*H486,2)</f>
        <v>0</v>
      </c>
      <c r="K486" s="174" t="s">
        <v>146</v>
      </c>
      <c r="L486" s="179"/>
      <c r="M486" s="180" t="s">
        <v>1</v>
      </c>
      <c r="N486" s="181" t="s">
        <v>42</v>
      </c>
      <c r="P486" s="141">
        <f>O486*H486</f>
        <v>0</v>
      </c>
      <c r="Q486" s="141">
        <v>7.5999999999999998E-2</v>
      </c>
      <c r="R486" s="141">
        <f>Q486*H486</f>
        <v>0.38</v>
      </c>
      <c r="S486" s="141">
        <v>0</v>
      </c>
      <c r="T486" s="142">
        <f>S486*H486</f>
        <v>0</v>
      </c>
      <c r="AR486" s="143" t="s">
        <v>190</v>
      </c>
      <c r="AT486" s="143" t="s">
        <v>425</v>
      </c>
      <c r="AU486" s="143" t="s">
        <v>87</v>
      </c>
      <c r="AY486" s="17" t="s">
        <v>136</v>
      </c>
      <c r="BE486" s="144">
        <f>IF(N486="základní",J486,0)</f>
        <v>0</v>
      </c>
      <c r="BF486" s="144">
        <f>IF(N486="snížená",J486,0)</f>
        <v>0</v>
      </c>
      <c r="BG486" s="144">
        <f>IF(N486="zákl. přenesená",J486,0)</f>
        <v>0</v>
      </c>
      <c r="BH486" s="144">
        <f>IF(N486="sníž. přenesená",J486,0)</f>
        <v>0</v>
      </c>
      <c r="BI486" s="144">
        <f>IF(N486="nulová",J486,0)</f>
        <v>0</v>
      </c>
      <c r="BJ486" s="17" t="s">
        <v>85</v>
      </c>
      <c r="BK486" s="144">
        <f>ROUND(I486*H486,2)</f>
        <v>0</v>
      </c>
      <c r="BL486" s="17" t="s">
        <v>135</v>
      </c>
      <c r="BM486" s="143" t="s">
        <v>814</v>
      </c>
    </row>
    <row r="487" spans="2:65" s="1" customFormat="1">
      <c r="B487" s="32"/>
      <c r="D487" s="145" t="s">
        <v>149</v>
      </c>
      <c r="F487" s="146" t="s">
        <v>813</v>
      </c>
      <c r="I487" s="147"/>
      <c r="L487" s="32"/>
      <c r="M487" s="148"/>
      <c r="T487" s="56"/>
      <c r="AT487" s="17" t="s">
        <v>149</v>
      </c>
      <c r="AU487" s="17" t="s">
        <v>87</v>
      </c>
    </row>
    <row r="488" spans="2:65" s="13" customFormat="1">
      <c r="B488" s="155"/>
      <c r="D488" s="145" t="s">
        <v>150</v>
      </c>
      <c r="E488" s="156" t="s">
        <v>1</v>
      </c>
      <c r="F488" s="157" t="s">
        <v>805</v>
      </c>
      <c r="H488" s="158">
        <v>5</v>
      </c>
      <c r="I488" s="159"/>
      <c r="L488" s="155"/>
      <c r="M488" s="160"/>
      <c r="T488" s="161"/>
      <c r="AT488" s="156" t="s">
        <v>150</v>
      </c>
      <c r="AU488" s="156" t="s">
        <v>87</v>
      </c>
      <c r="AV488" s="13" t="s">
        <v>87</v>
      </c>
      <c r="AW488" s="13" t="s">
        <v>33</v>
      </c>
      <c r="AX488" s="13" t="s">
        <v>85</v>
      </c>
      <c r="AY488" s="156" t="s">
        <v>136</v>
      </c>
    </row>
    <row r="489" spans="2:65" s="1" customFormat="1" ht="16.5" customHeight="1">
      <c r="B489" s="32"/>
      <c r="C489" s="132" t="s">
        <v>815</v>
      </c>
      <c r="D489" s="132" t="s">
        <v>142</v>
      </c>
      <c r="E489" s="133" t="s">
        <v>816</v>
      </c>
      <c r="F489" s="134" t="s">
        <v>817</v>
      </c>
      <c r="G489" s="135" t="s">
        <v>226</v>
      </c>
      <c r="H489" s="136">
        <v>5</v>
      </c>
      <c r="I489" s="137"/>
      <c r="J489" s="138">
        <f>ROUND(I489*H489,2)</f>
        <v>0</v>
      </c>
      <c r="K489" s="134" t="s">
        <v>146</v>
      </c>
      <c r="L489" s="32"/>
      <c r="M489" s="139" t="s">
        <v>1</v>
      </c>
      <c r="N489" s="140" t="s">
        <v>42</v>
      </c>
      <c r="P489" s="141">
        <f>O489*H489</f>
        <v>0</v>
      </c>
      <c r="Q489" s="141">
        <v>3.0759999999999999E-2</v>
      </c>
      <c r="R489" s="141">
        <f>Q489*H489</f>
        <v>0.15379999999999999</v>
      </c>
      <c r="S489" s="141">
        <v>0</v>
      </c>
      <c r="T489" s="142">
        <f>S489*H489</f>
        <v>0</v>
      </c>
      <c r="AR489" s="143" t="s">
        <v>135</v>
      </c>
      <c r="AT489" s="143" t="s">
        <v>142</v>
      </c>
      <c r="AU489" s="143" t="s">
        <v>87</v>
      </c>
      <c r="AY489" s="17" t="s">
        <v>136</v>
      </c>
      <c r="BE489" s="144">
        <f>IF(N489="základní",J489,0)</f>
        <v>0</v>
      </c>
      <c r="BF489" s="144">
        <f>IF(N489="snížená",J489,0)</f>
        <v>0</v>
      </c>
      <c r="BG489" s="144">
        <f>IF(N489="zákl. přenesená",J489,0)</f>
        <v>0</v>
      </c>
      <c r="BH489" s="144">
        <f>IF(N489="sníž. přenesená",J489,0)</f>
        <v>0</v>
      </c>
      <c r="BI489" s="144">
        <f>IF(N489="nulová",J489,0)</f>
        <v>0</v>
      </c>
      <c r="BJ489" s="17" t="s">
        <v>85</v>
      </c>
      <c r="BK489" s="144">
        <f>ROUND(I489*H489,2)</f>
        <v>0</v>
      </c>
      <c r="BL489" s="17" t="s">
        <v>135</v>
      </c>
      <c r="BM489" s="143" t="s">
        <v>818</v>
      </c>
    </row>
    <row r="490" spans="2:65" s="1" customFormat="1">
      <c r="B490" s="32"/>
      <c r="D490" s="145" t="s">
        <v>149</v>
      </c>
      <c r="F490" s="146" t="s">
        <v>819</v>
      </c>
      <c r="I490" s="147"/>
      <c r="L490" s="32"/>
      <c r="M490" s="148"/>
      <c r="T490" s="56"/>
      <c r="AT490" s="17" t="s">
        <v>149</v>
      </c>
      <c r="AU490" s="17" t="s">
        <v>87</v>
      </c>
    </row>
    <row r="491" spans="2:65" s="13" customFormat="1">
      <c r="B491" s="155"/>
      <c r="D491" s="145" t="s">
        <v>150</v>
      </c>
      <c r="E491" s="156" t="s">
        <v>1</v>
      </c>
      <c r="F491" s="157" t="s">
        <v>820</v>
      </c>
      <c r="H491" s="158">
        <v>5</v>
      </c>
      <c r="I491" s="159"/>
      <c r="L491" s="155"/>
      <c r="M491" s="160"/>
      <c r="T491" s="161"/>
      <c r="AT491" s="156" t="s">
        <v>150</v>
      </c>
      <c r="AU491" s="156" t="s">
        <v>87</v>
      </c>
      <c r="AV491" s="13" t="s">
        <v>87</v>
      </c>
      <c r="AW491" s="13" t="s">
        <v>33</v>
      </c>
      <c r="AX491" s="13" t="s">
        <v>85</v>
      </c>
      <c r="AY491" s="156" t="s">
        <v>136</v>
      </c>
    </row>
    <row r="492" spans="2:65" s="1" customFormat="1" ht="16.5" customHeight="1">
      <c r="B492" s="32"/>
      <c r="C492" s="172" t="s">
        <v>821</v>
      </c>
      <c r="D492" s="172" t="s">
        <v>425</v>
      </c>
      <c r="E492" s="173" t="s">
        <v>822</v>
      </c>
      <c r="F492" s="174" t="s">
        <v>823</v>
      </c>
      <c r="G492" s="175" t="s">
        <v>226</v>
      </c>
      <c r="H492" s="176">
        <v>5</v>
      </c>
      <c r="I492" s="177"/>
      <c r="J492" s="178">
        <f>ROUND(I492*H492,2)</f>
        <v>0</v>
      </c>
      <c r="K492" s="174" t="s">
        <v>146</v>
      </c>
      <c r="L492" s="179"/>
      <c r="M492" s="180" t="s">
        <v>1</v>
      </c>
      <c r="N492" s="181" t="s">
        <v>42</v>
      </c>
      <c r="P492" s="141">
        <f>O492*H492</f>
        <v>0</v>
      </c>
      <c r="Q492" s="141">
        <v>0.155</v>
      </c>
      <c r="R492" s="141">
        <f>Q492*H492</f>
        <v>0.77500000000000002</v>
      </c>
      <c r="S492" s="141">
        <v>0</v>
      </c>
      <c r="T492" s="142">
        <f>S492*H492</f>
        <v>0</v>
      </c>
      <c r="AR492" s="143" t="s">
        <v>190</v>
      </c>
      <c r="AT492" s="143" t="s">
        <v>425</v>
      </c>
      <c r="AU492" s="143" t="s">
        <v>87</v>
      </c>
      <c r="AY492" s="17" t="s">
        <v>136</v>
      </c>
      <c r="BE492" s="144">
        <f>IF(N492="základní",J492,0)</f>
        <v>0</v>
      </c>
      <c r="BF492" s="144">
        <f>IF(N492="snížená",J492,0)</f>
        <v>0</v>
      </c>
      <c r="BG492" s="144">
        <f>IF(N492="zákl. přenesená",J492,0)</f>
        <v>0</v>
      </c>
      <c r="BH492" s="144">
        <f>IF(N492="sníž. přenesená",J492,0)</f>
        <v>0</v>
      </c>
      <c r="BI492" s="144">
        <f>IF(N492="nulová",J492,0)</f>
        <v>0</v>
      </c>
      <c r="BJ492" s="17" t="s">
        <v>85</v>
      </c>
      <c r="BK492" s="144">
        <f>ROUND(I492*H492,2)</f>
        <v>0</v>
      </c>
      <c r="BL492" s="17" t="s">
        <v>135</v>
      </c>
      <c r="BM492" s="143" t="s">
        <v>824</v>
      </c>
    </row>
    <row r="493" spans="2:65" s="1" customFormat="1">
      <c r="B493" s="32"/>
      <c r="D493" s="145" t="s">
        <v>149</v>
      </c>
      <c r="F493" s="146" t="s">
        <v>823</v>
      </c>
      <c r="I493" s="147"/>
      <c r="L493" s="32"/>
      <c r="M493" s="148"/>
      <c r="T493" s="56"/>
      <c r="AT493" s="17" t="s">
        <v>149</v>
      </c>
      <c r="AU493" s="17" t="s">
        <v>87</v>
      </c>
    </row>
    <row r="494" spans="2:65" s="13" customFormat="1">
      <c r="B494" s="155"/>
      <c r="D494" s="145" t="s">
        <v>150</v>
      </c>
      <c r="E494" s="156" t="s">
        <v>1</v>
      </c>
      <c r="F494" s="157" t="s">
        <v>805</v>
      </c>
      <c r="H494" s="158">
        <v>5</v>
      </c>
      <c r="I494" s="159"/>
      <c r="L494" s="155"/>
      <c r="M494" s="160"/>
      <c r="T494" s="161"/>
      <c r="AT494" s="156" t="s">
        <v>150</v>
      </c>
      <c r="AU494" s="156" t="s">
        <v>87</v>
      </c>
      <c r="AV494" s="13" t="s">
        <v>87</v>
      </c>
      <c r="AW494" s="13" t="s">
        <v>33</v>
      </c>
      <c r="AX494" s="13" t="s">
        <v>85</v>
      </c>
      <c r="AY494" s="156" t="s">
        <v>136</v>
      </c>
    </row>
    <row r="495" spans="2:65" s="1" customFormat="1" ht="16.5" customHeight="1">
      <c r="B495" s="32"/>
      <c r="C495" s="132" t="s">
        <v>825</v>
      </c>
      <c r="D495" s="132" t="s">
        <v>142</v>
      </c>
      <c r="E495" s="133" t="s">
        <v>826</v>
      </c>
      <c r="F495" s="134" t="s">
        <v>827</v>
      </c>
      <c r="G495" s="135" t="s">
        <v>226</v>
      </c>
      <c r="H495" s="136">
        <v>5</v>
      </c>
      <c r="I495" s="137"/>
      <c r="J495" s="138">
        <f>ROUND(I495*H495,2)</f>
        <v>0</v>
      </c>
      <c r="K495" s="134" t="s">
        <v>146</v>
      </c>
      <c r="L495" s="32"/>
      <c r="M495" s="139" t="s">
        <v>1</v>
      </c>
      <c r="N495" s="140" t="s">
        <v>42</v>
      </c>
      <c r="P495" s="141">
        <f>O495*H495</f>
        <v>0</v>
      </c>
      <c r="Q495" s="141">
        <v>3.0759999999999999E-2</v>
      </c>
      <c r="R495" s="141">
        <f>Q495*H495</f>
        <v>0.15379999999999999</v>
      </c>
      <c r="S495" s="141">
        <v>0</v>
      </c>
      <c r="T495" s="142">
        <f>S495*H495</f>
        <v>0</v>
      </c>
      <c r="AR495" s="143" t="s">
        <v>135</v>
      </c>
      <c r="AT495" s="143" t="s">
        <v>142</v>
      </c>
      <c r="AU495" s="143" t="s">
        <v>87</v>
      </c>
      <c r="AY495" s="17" t="s">
        <v>136</v>
      </c>
      <c r="BE495" s="144">
        <f>IF(N495="základní",J495,0)</f>
        <v>0</v>
      </c>
      <c r="BF495" s="144">
        <f>IF(N495="snížená",J495,0)</f>
        <v>0</v>
      </c>
      <c r="BG495" s="144">
        <f>IF(N495="zákl. přenesená",J495,0)</f>
        <v>0</v>
      </c>
      <c r="BH495" s="144">
        <f>IF(N495="sníž. přenesená",J495,0)</f>
        <v>0</v>
      </c>
      <c r="BI495" s="144">
        <f>IF(N495="nulová",J495,0)</f>
        <v>0</v>
      </c>
      <c r="BJ495" s="17" t="s">
        <v>85</v>
      </c>
      <c r="BK495" s="144">
        <f>ROUND(I495*H495,2)</f>
        <v>0</v>
      </c>
      <c r="BL495" s="17" t="s">
        <v>135</v>
      </c>
      <c r="BM495" s="143" t="s">
        <v>828</v>
      </c>
    </row>
    <row r="496" spans="2:65" s="1" customFormat="1">
      <c r="B496" s="32"/>
      <c r="D496" s="145" t="s">
        <v>149</v>
      </c>
      <c r="F496" s="146" t="s">
        <v>829</v>
      </c>
      <c r="I496" s="147"/>
      <c r="L496" s="32"/>
      <c r="M496" s="148"/>
      <c r="T496" s="56"/>
      <c r="AT496" s="17" t="s">
        <v>149</v>
      </c>
      <c r="AU496" s="17" t="s">
        <v>87</v>
      </c>
    </row>
    <row r="497" spans="2:65" s="13" customFormat="1">
      <c r="B497" s="155"/>
      <c r="D497" s="145" t="s">
        <v>150</v>
      </c>
      <c r="E497" s="156" t="s">
        <v>1</v>
      </c>
      <c r="F497" s="157" t="s">
        <v>800</v>
      </c>
      <c r="H497" s="158">
        <v>5</v>
      </c>
      <c r="I497" s="159"/>
      <c r="L497" s="155"/>
      <c r="M497" s="160"/>
      <c r="T497" s="161"/>
      <c r="AT497" s="156" t="s">
        <v>150</v>
      </c>
      <c r="AU497" s="156" t="s">
        <v>87</v>
      </c>
      <c r="AV497" s="13" t="s">
        <v>87</v>
      </c>
      <c r="AW497" s="13" t="s">
        <v>33</v>
      </c>
      <c r="AX497" s="13" t="s">
        <v>85</v>
      </c>
      <c r="AY497" s="156" t="s">
        <v>136</v>
      </c>
    </row>
    <row r="498" spans="2:65" s="1" customFormat="1" ht="16.5" customHeight="1">
      <c r="B498" s="32"/>
      <c r="C498" s="172" t="s">
        <v>830</v>
      </c>
      <c r="D498" s="172" t="s">
        <v>425</v>
      </c>
      <c r="E498" s="173" t="s">
        <v>831</v>
      </c>
      <c r="F498" s="174" t="s">
        <v>832</v>
      </c>
      <c r="G498" s="175" t="s">
        <v>226</v>
      </c>
      <c r="H498" s="176">
        <v>5</v>
      </c>
      <c r="I498" s="177"/>
      <c r="J498" s="178">
        <f>ROUND(I498*H498,2)</f>
        <v>0</v>
      </c>
      <c r="K498" s="174" t="s">
        <v>146</v>
      </c>
      <c r="L498" s="179"/>
      <c r="M498" s="180" t="s">
        <v>1</v>
      </c>
      <c r="N498" s="181" t="s">
        <v>42</v>
      </c>
      <c r="P498" s="141">
        <f>O498*H498</f>
        <v>0</v>
      </c>
      <c r="Q498" s="141">
        <v>0.17</v>
      </c>
      <c r="R498" s="141">
        <f>Q498*H498</f>
        <v>0.85000000000000009</v>
      </c>
      <c r="S498" s="141">
        <v>0</v>
      </c>
      <c r="T498" s="142">
        <f>S498*H498</f>
        <v>0</v>
      </c>
      <c r="AR498" s="143" t="s">
        <v>190</v>
      </c>
      <c r="AT498" s="143" t="s">
        <v>425</v>
      </c>
      <c r="AU498" s="143" t="s">
        <v>87</v>
      </c>
      <c r="AY498" s="17" t="s">
        <v>136</v>
      </c>
      <c r="BE498" s="144">
        <f>IF(N498="základní",J498,0)</f>
        <v>0</v>
      </c>
      <c r="BF498" s="144">
        <f>IF(N498="snížená",J498,0)</f>
        <v>0</v>
      </c>
      <c r="BG498" s="144">
        <f>IF(N498="zákl. přenesená",J498,0)</f>
        <v>0</v>
      </c>
      <c r="BH498" s="144">
        <f>IF(N498="sníž. přenesená",J498,0)</f>
        <v>0</v>
      </c>
      <c r="BI498" s="144">
        <f>IF(N498="nulová",J498,0)</f>
        <v>0</v>
      </c>
      <c r="BJ498" s="17" t="s">
        <v>85</v>
      </c>
      <c r="BK498" s="144">
        <f>ROUND(I498*H498,2)</f>
        <v>0</v>
      </c>
      <c r="BL498" s="17" t="s">
        <v>135</v>
      </c>
      <c r="BM498" s="143" t="s">
        <v>833</v>
      </c>
    </row>
    <row r="499" spans="2:65" s="1" customFormat="1">
      <c r="B499" s="32"/>
      <c r="D499" s="145" t="s">
        <v>149</v>
      </c>
      <c r="F499" s="146" t="s">
        <v>832</v>
      </c>
      <c r="I499" s="147"/>
      <c r="L499" s="32"/>
      <c r="M499" s="148"/>
      <c r="T499" s="56"/>
      <c r="AT499" s="17" t="s">
        <v>149</v>
      </c>
      <c r="AU499" s="17" t="s">
        <v>87</v>
      </c>
    </row>
    <row r="500" spans="2:65" s="13" customFormat="1">
      <c r="B500" s="155"/>
      <c r="D500" s="145" t="s">
        <v>150</v>
      </c>
      <c r="E500" s="156" t="s">
        <v>1</v>
      </c>
      <c r="F500" s="157" t="s">
        <v>805</v>
      </c>
      <c r="H500" s="158">
        <v>5</v>
      </c>
      <c r="I500" s="159"/>
      <c r="L500" s="155"/>
      <c r="M500" s="160"/>
      <c r="T500" s="161"/>
      <c r="AT500" s="156" t="s">
        <v>150</v>
      </c>
      <c r="AU500" s="156" t="s">
        <v>87</v>
      </c>
      <c r="AV500" s="13" t="s">
        <v>87</v>
      </c>
      <c r="AW500" s="13" t="s">
        <v>33</v>
      </c>
      <c r="AX500" s="13" t="s">
        <v>85</v>
      </c>
      <c r="AY500" s="156" t="s">
        <v>136</v>
      </c>
    </row>
    <row r="501" spans="2:65" s="1" customFormat="1" ht="16.5" customHeight="1">
      <c r="B501" s="32"/>
      <c r="C501" s="132" t="s">
        <v>834</v>
      </c>
      <c r="D501" s="132" t="s">
        <v>142</v>
      </c>
      <c r="E501" s="133" t="s">
        <v>835</v>
      </c>
      <c r="F501" s="134" t="s">
        <v>836</v>
      </c>
      <c r="G501" s="135" t="s">
        <v>226</v>
      </c>
      <c r="H501" s="136">
        <v>1</v>
      </c>
      <c r="I501" s="137"/>
      <c r="J501" s="138">
        <f>ROUND(I501*H501,2)</f>
        <v>0</v>
      </c>
      <c r="K501" s="134" t="s">
        <v>146</v>
      </c>
      <c r="L501" s="32"/>
      <c r="M501" s="139" t="s">
        <v>1</v>
      </c>
      <c r="N501" s="140" t="s">
        <v>42</v>
      </c>
      <c r="P501" s="141">
        <f>O501*H501</f>
        <v>0</v>
      </c>
      <c r="Q501" s="141">
        <v>0</v>
      </c>
      <c r="R501" s="141">
        <f>Q501*H501</f>
        <v>0</v>
      </c>
      <c r="S501" s="141">
        <v>0.1</v>
      </c>
      <c r="T501" s="142">
        <f>S501*H501</f>
        <v>0.1</v>
      </c>
      <c r="AR501" s="143" t="s">
        <v>135</v>
      </c>
      <c r="AT501" s="143" t="s">
        <v>142</v>
      </c>
      <c r="AU501" s="143" t="s">
        <v>87</v>
      </c>
      <c r="AY501" s="17" t="s">
        <v>136</v>
      </c>
      <c r="BE501" s="144">
        <f>IF(N501="základní",J501,0)</f>
        <v>0</v>
      </c>
      <c r="BF501" s="144">
        <f>IF(N501="snížená",J501,0)</f>
        <v>0</v>
      </c>
      <c r="BG501" s="144">
        <f>IF(N501="zákl. přenesená",J501,0)</f>
        <v>0</v>
      </c>
      <c r="BH501" s="144">
        <f>IF(N501="sníž. přenesená",J501,0)</f>
        <v>0</v>
      </c>
      <c r="BI501" s="144">
        <f>IF(N501="nulová",J501,0)</f>
        <v>0</v>
      </c>
      <c r="BJ501" s="17" t="s">
        <v>85</v>
      </c>
      <c r="BK501" s="144">
        <f>ROUND(I501*H501,2)</f>
        <v>0</v>
      </c>
      <c r="BL501" s="17" t="s">
        <v>135</v>
      </c>
      <c r="BM501" s="143" t="s">
        <v>837</v>
      </c>
    </row>
    <row r="502" spans="2:65" s="1" customFormat="1">
      <c r="B502" s="32"/>
      <c r="D502" s="145" t="s">
        <v>149</v>
      </c>
      <c r="F502" s="146" t="s">
        <v>838</v>
      </c>
      <c r="I502" s="147"/>
      <c r="L502" s="32"/>
      <c r="M502" s="148"/>
      <c r="T502" s="56"/>
      <c r="AT502" s="17" t="s">
        <v>149</v>
      </c>
      <c r="AU502" s="17" t="s">
        <v>87</v>
      </c>
    </row>
    <row r="503" spans="2:65" s="13" customFormat="1">
      <c r="B503" s="155"/>
      <c r="D503" s="145" t="s">
        <v>150</v>
      </c>
      <c r="E503" s="156" t="s">
        <v>1</v>
      </c>
      <c r="F503" s="157" t="s">
        <v>839</v>
      </c>
      <c r="H503" s="158">
        <v>1</v>
      </c>
      <c r="I503" s="159"/>
      <c r="L503" s="155"/>
      <c r="M503" s="160"/>
      <c r="T503" s="161"/>
      <c r="AT503" s="156" t="s">
        <v>150</v>
      </c>
      <c r="AU503" s="156" t="s">
        <v>87</v>
      </c>
      <c r="AV503" s="13" t="s">
        <v>87</v>
      </c>
      <c r="AW503" s="13" t="s">
        <v>33</v>
      </c>
      <c r="AX503" s="13" t="s">
        <v>85</v>
      </c>
      <c r="AY503" s="156" t="s">
        <v>136</v>
      </c>
    </row>
    <row r="504" spans="2:65" s="1" customFormat="1" ht="16.5" customHeight="1">
      <c r="B504" s="32"/>
      <c r="C504" s="132" t="s">
        <v>840</v>
      </c>
      <c r="D504" s="132" t="s">
        <v>142</v>
      </c>
      <c r="E504" s="133" t="s">
        <v>841</v>
      </c>
      <c r="F504" s="134" t="s">
        <v>842</v>
      </c>
      <c r="G504" s="135" t="s">
        <v>226</v>
      </c>
      <c r="H504" s="136">
        <v>5</v>
      </c>
      <c r="I504" s="137"/>
      <c r="J504" s="138">
        <f>ROUND(I504*H504,2)</f>
        <v>0</v>
      </c>
      <c r="K504" s="134" t="s">
        <v>146</v>
      </c>
      <c r="L504" s="32"/>
      <c r="M504" s="139" t="s">
        <v>1</v>
      </c>
      <c r="N504" s="140" t="s">
        <v>42</v>
      </c>
      <c r="P504" s="141">
        <f>O504*H504</f>
        <v>0</v>
      </c>
      <c r="Q504" s="141">
        <v>0.21734000000000001</v>
      </c>
      <c r="R504" s="141">
        <f>Q504*H504</f>
        <v>1.0867</v>
      </c>
      <c r="S504" s="141">
        <v>0</v>
      </c>
      <c r="T504" s="142">
        <f>S504*H504</f>
        <v>0</v>
      </c>
      <c r="AR504" s="143" t="s">
        <v>135</v>
      </c>
      <c r="AT504" s="143" t="s">
        <v>142</v>
      </c>
      <c r="AU504" s="143" t="s">
        <v>87</v>
      </c>
      <c r="AY504" s="17" t="s">
        <v>136</v>
      </c>
      <c r="BE504" s="144">
        <f>IF(N504="základní",J504,0)</f>
        <v>0</v>
      </c>
      <c r="BF504" s="144">
        <f>IF(N504="snížená",J504,0)</f>
        <v>0</v>
      </c>
      <c r="BG504" s="144">
        <f>IF(N504="zákl. přenesená",J504,0)</f>
        <v>0</v>
      </c>
      <c r="BH504" s="144">
        <f>IF(N504="sníž. přenesená",J504,0)</f>
        <v>0</v>
      </c>
      <c r="BI504" s="144">
        <f>IF(N504="nulová",J504,0)</f>
        <v>0</v>
      </c>
      <c r="BJ504" s="17" t="s">
        <v>85</v>
      </c>
      <c r="BK504" s="144">
        <f>ROUND(I504*H504,2)</f>
        <v>0</v>
      </c>
      <c r="BL504" s="17" t="s">
        <v>135</v>
      </c>
      <c r="BM504" s="143" t="s">
        <v>843</v>
      </c>
    </row>
    <row r="505" spans="2:65" s="1" customFormat="1">
      <c r="B505" s="32"/>
      <c r="D505" s="145" t="s">
        <v>149</v>
      </c>
      <c r="F505" s="146" t="s">
        <v>842</v>
      </c>
      <c r="I505" s="147"/>
      <c r="L505" s="32"/>
      <c r="M505" s="148"/>
      <c r="T505" s="56"/>
      <c r="AT505" s="17" t="s">
        <v>149</v>
      </c>
      <c r="AU505" s="17" t="s">
        <v>87</v>
      </c>
    </row>
    <row r="506" spans="2:65" s="13" customFormat="1">
      <c r="B506" s="155"/>
      <c r="D506" s="145" t="s">
        <v>150</v>
      </c>
      <c r="E506" s="156" t="s">
        <v>1</v>
      </c>
      <c r="F506" s="157" t="s">
        <v>800</v>
      </c>
      <c r="H506" s="158">
        <v>5</v>
      </c>
      <c r="I506" s="159"/>
      <c r="L506" s="155"/>
      <c r="M506" s="160"/>
      <c r="T506" s="161"/>
      <c r="AT506" s="156" t="s">
        <v>150</v>
      </c>
      <c r="AU506" s="156" t="s">
        <v>87</v>
      </c>
      <c r="AV506" s="13" t="s">
        <v>87</v>
      </c>
      <c r="AW506" s="13" t="s">
        <v>33</v>
      </c>
      <c r="AX506" s="13" t="s">
        <v>85</v>
      </c>
      <c r="AY506" s="156" t="s">
        <v>136</v>
      </c>
    </row>
    <row r="507" spans="2:65" s="1" customFormat="1" ht="16.5" customHeight="1">
      <c r="B507" s="32"/>
      <c r="C507" s="172" t="s">
        <v>844</v>
      </c>
      <c r="D507" s="172" t="s">
        <v>425</v>
      </c>
      <c r="E507" s="173" t="s">
        <v>845</v>
      </c>
      <c r="F507" s="174" t="s">
        <v>846</v>
      </c>
      <c r="G507" s="175" t="s">
        <v>226</v>
      </c>
      <c r="H507" s="176">
        <v>5</v>
      </c>
      <c r="I507" s="177"/>
      <c r="J507" s="178">
        <f>ROUND(I507*H507,2)</f>
        <v>0</v>
      </c>
      <c r="K507" s="174" t="s">
        <v>146</v>
      </c>
      <c r="L507" s="179"/>
      <c r="M507" s="180" t="s">
        <v>1</v>
      </c>
      <c r="N507" s="181" t="s">
        <v>42</v>
      </c>
      <c r="P507" s="141">
        <f>O507*H507</f>
        <v>0</v>
      </c>
      <c r="Q507" s="141">
        <v>8.5000000000000006E-3</v>
      </c>
      <c r="R507" s="141">
        <f>Q507*H507</f>
        <v>4.2500000000000003E-2</v>
      </c>
      <c r="S507" s="141">
        <v>0</v>
      </c>
      <c r="T507" s="142">
        <f>S507*H507</f>
        <v>0</v>
      </c>
      <c r="AR507" s="143" t="s">
        <v>190</v>
      </c>
      <c r="AT507" s="143" t="s">
        <v>425</v>
      </c>
      <c r="AU507" s="143" t="s">
        <v>87</v>
      </c>
      <c r="AY507" s="17" t="s">
        <v>136</v>
      </c>
      <c r="BE507" s="144">
        <f>IF(N507="základní",J507,0)</f>
        <v>0</v>
      </c>
      <c r="BF507" s="144">
        <f>IF(N507="snížená",J507,0)</f>
        <v>0</v>
      </c>
      <c r="BG507" s="144">
        <f>IF(N507="zákl. přenesená",J507,0)</f>
        <v>0</v>
      </c>
      <c r="BH507" s="144">
        <f>IF(N507="sníž. přenesená",J507,0)</f>
        <v>0</v>
      </c>
      <c r="BI507" s="144">
        <f>IF(N507="nulová",J507,0)</f>
        <v>0</v>
      </c>
      <c r="BJ507" s="17" t="s">
        <v>85</v>
      </c>
      <c r="BK507" s="144">
        <f>ROUND(I507*H507,2)</f>
        <v>0</v>
      </c>
      <c r="BL507" s="17" t="s">
        <v>135</v>
      </c>
      <c r="BM507" s="143" t="s">
        <v>847</v>
      </c>
    </row>
    <row r="508" spans="2:65" s="1" customFormat="1">
      <c r="B508" s="32"/>
      <c r="D508" s="145" t="s">
        <v>149</v>
      </c>
      <c r="F508" s="146" t="s">
        <v>846</v>
      </c>
      <c r="I508" s="147"/>
      <c r="L508" s="32"/>
      <c r="M508" s="148"/>
      <c r="T508" s="56"/>
      <c r="AT508" s="17" t="s">
        <v>149</v>
      </c>
      <c r="AU508" s="17" t="s">
        <v>87</v>
      </c>
    </row>
    <row r="509" spans="2:65" s="13" customFormat="1">
      <c r="B509" s="155"/>
      <c r="D509" s="145" t="s">
        <v>150</v>
      </c>
      <c r="E509" s="156" t="s">
        <v>1</v>
      </c>
      <c r="F509" s="157" t="s">
        <v>805</v>
      </c>
      <c r="H509" s="158">
        <v>5</v>
      </c>
      <c r="I509" s="159"/>
      <c r="L509" s="155"/>
      <c r="M509" s="160"/>
      <c r="T509" s="161"/>
      <c r="AT509" s="156" t="s">
        <v>150</v>
      </c>
      <c r="AU509" s="156" t="s">
        <v>87</v>
      </c>
      <c r="AV509" s="13" t="s">
        <v>87</v>
      </c>
      <c r="AW509" s="13" t="s">
        <v>33</v>
      </c>
      <c r="AX509" s="13" t="s">
        <v>85</v>
      </c>
      <c r="AY509" s="156" t="s">
        <v>136</v>
      </c>
    </row>
    <row r="510" spans="2:65" s="1" customFormat="1" ht="16.5" customHeight="1">
      <c r="B510" s="32"/>
      <c r="C510" s="172" t="s">
        <v>848</v>
      </c>
      <c r="D510" s="172" t="s">
        <v>425</v>
      </c>
      <c r="E510" s="173" t="s">
        <v>849</v>
      </c>
      <c r="F510" s="174" t="s">
        <v>850</v>
      </c>
      <c r="G510" s="175" t="s">
        <v>226</v>
      </c>
      <c r="H510" s="176">
        <v>4</v>
      </c>
      <c r="I510" s="177"/>
      <c r="J510" s="178">
        <f>ROUND(I510*H510,2)</f>
        <v>0</v>
      </c>
      <c r="K510" s="174" t="s">
        <v>146</v>
      </c>
      <c r="L510" s="179"/>
      <c r="M510" s="180" t="s">
        <v>1</v>
      </c>
      <c r="N510" s="181" t="s">
        <v>42</v>
      </c>
      <c r="P510" s="141">
        <f>O510*H510</f>
        <v>0</v>
      </c>
      <c r="Q510" s="141">
        <v>5.0599999999999999E-2</v>
      </c>
      <c r="R510" s="141">
        <f>Q510*H510</f>
        <v>0.2024</v>
      </c>
      <c r="S510" s="141">
        <v>0</v>
      </c>
      <c r="T510" s="142">
        <f>S510*H510</f>
        <v>0</v>
      </c>
      <c r="AR510" s="143" t="s">
        <v>190</v>
      </c>
      <c r="AT510" s="143" t="s">
        <v>425</v>
      </c>
      <c r="AU510" s="143" t="s">
        <v>87</v>
      </c>
      <c r="AY510" s="17" t="s">
        <v>136</v>
      </c>
      <c r="BE510" s="144">
        <f>IF(N510="základní",J510,0)</f>
        <v>0</v>
      </c>
      <c r="BF510" s="144">
        <f>IF(N510="snížená",J510,0)</f>
        <v>0</v>
      </c>
      <c r="BG510" s="144">
        <f>IF(N510="zákl. přenesená",J510,0)</f>
        <v>0</v>
      </c>
      <c r="BH510" s="144">
        <f>IF(N510="sníž. přenesená",J510,0)</f>
        <v>0</v>
      </c>
      <c r="BI510" s="144">
        <f>IF(N510="nulová",J510,0)</f>
        <v>0</v>
      </c>
      <c r="BJ510" s="17" t="s">
        <v>85</v>
      </c>
      <c r="BK510" s="144">
        <f>ROUND(I510*H510,2)</f>
        <v>0</v>
      </c>
      <c r="BL510" s="17" t="s">
        <v>135</v>
      </c>
      <c r="BM510" s="143" t="s">
        <v>851</v>
      </c>
    </row>
    <row r="511" spans="2:65" s="1" customFormat="1">
      <c r="B511" s="32"/>
      <c r="D511" s="145" t="s">
        <v>149</v>
      </c>
      <c r="F511" s="146" t="s">
        <v>850</v>
      </c>
      <c r="I511" s="147"/>
      <c r="L511" s="32"/>
      <c r="M511" s="148"/>
      <c r="T511" s="56"/>
      <c r="AT511" s="17" t="s">
        <v>149</v>
      </c>
      <c r="AU511" s="17" t="s">
        <v>87</v>
      </c>
    </row>
    <row r="512" spans="2:65" s="13" customFormat="1">
      <c r="B512" s="155"/>
      <c r="D512" s="145" t="s">
        <v>150</v>
      </c>
      <c r="E512" s="156" t="s">
        <v>1</v>
      </c>
      <c r="F512" s="157" t="s">
        <v>852</v>
      </c>
      <c r="H512" s="158">
        <v>4</v>
      </c>
      <c r="I512" s="159"/>
      <c r="L512" s="155"/>
      <c r="M512" s="160"/>
      <c r="T512" s="161"/>
      <c r="AT512" s="156" t="s">
        <v>150</v>
      </c>
      <c r="AU512" s="156" t="s">
        <v>87</v>
      </c>
      <c r="AV512" s="13" t="s">
        <v>87</v>
      </c>
      <c r="AW512" s="13" t="s">
        <v>33</v>
      </c>
      <c r="AX512" s="13" t="s">
        <v>85</v>
      </c>
      <c r="AY512" s="156" t="s">
        <v>136</v>
      </c>
    </row>
    <row r="513" spans="2:65" s="1" customFormat="1" ht="16.5" customHeight="1">
      <c r="B513" s="32"/>
      <c r="C513" s="172" t="s">
        <v>853</v>
      </c>
      <c r="D513" s="172" t="s">
        <v>425</v>
      </c>
      <c r="E513" s="173" t="s">
        <v>854</v>
      </c>
      <c r="F513" s="174" t="s">
        <v>855</v>
      </c>
      <c r="G513" s="175" t="s">
        <v>226</v>
      </c>
      <c r="H513" s="176">
        <v>1</v>
      </c>
      <c r="I513" s="177"/>
      <c r="J513" s="178">
        <f>ROUND(I513*H513,2)</f>
        <v>0</v>
      </c>
      <c r="K513" s="174" t="s">
        <v>1</v>
      </c>
      <c r="L513" s="179"/>
      <c r="M513" s="180" t="s">
        <v>1</v>
      </c>
      <c r="N513" s="181" t="s">
        <v>42</v>
      </c>
      <c r="P513" s="141">
        <f>O513*H513</f>
        <v>0</v>
      </c>
      <c r="Q513" s="141">
        <v>5.0599999999999999E-2</v>
      </c>
      <c r="R513" s="141">
        <f>Q513*H513</f>
        <v>5.0599999999999999E-2</v>
      </c>
      <c r="S513" s="141">
        <v>0</v>
      </c>
      <c r="T513" s="142">
        <f>S513*H513</f>
        <v>0</v>
      </c>
      <c r="AR513" s="143" t="s">
        <v>190</v>
      </c>
      <c r="AT513" s="143" t="s">
        <v>425</v>
      </c>
      <c r="AU513" s="143" t="s">
        <v>87</v>
      </c>
      <c r="AY513" s="17" t="s">
        <v>136</v>
      </c>
      <c r="BE513" s="144">
        <f>IF(N513="základní",J513,0)</f>
        <v>0</v>
      </c>
      <c r="BF513" s="144">
        <f>IF(N513="snížená",J513,0)</f>
        <v>0</v>
      </c>
      <c r="BG513" s="144">
        <f>IF(N513="zákl. přenesená",J513,0)</f>
        <v>0</v>
      </c>
      <c r="BH513" s="144">
        <f>IF(N513="sníž. přenesená",J513,0)</f>
        <v>0</v>
      </c>
      <c r="BI513" s="144">
        <f>IF(N513="nulová",J513,0)</f>
        <v>0</v>
      </c>
      <c r="BJ513" s="17" t="s">
        <v>85</v>
      </c>
      <c r="BK513" s="144">
        <f>ROUND(I513*H513,2)</f>
        <v>0</v>
      </c>
      <c r="BL513" s="17" t="s">
        <v>135</v>
      </c>
      <c r="BM513" s="143" t="s">
        <v>856</v>
      </c>
    </row>
    <row r="514" spans="2:65" s="1" customFormat="1">
      <c r="B514" s="32"/>
      <c r="D514" s="145" t="s">
        <v>149</v>
      </c>
      <c r="F514" s="146" t="s">
        <v>850</v>
      </c>
      <c r="I514" s="147"/>
      <c r="L514" s="32"/>
      <c r="M514" s="148"/>
      <c r="T514" s="56"/>
      <c r="AT514" s="17" t="s">
        <v>149</v>
      </c>
      <c r="AU514" s="17" t="s">
        <v>87</v>
      </c>
    </row>
    <row r="515" spans="2:65" s="13" customFormat="1">
      <c r="B515" s="155"/>
      <c r="D515" s="145" t="s">
        <v>150</v>
      </c>
      <c r="E515" s="156" t="s">
        <v>1</v>
      </c>
      <c r="F515" s="157" t="s">
        <v>857</v>
      </c>
      <c r="H515" s="158">
        <v>1</v>
      </c>
      <c r="I515" s="159"/>
      <c r="L515" s="155"/>
      <c r="M515" s="160"/>
      <c r="T515" s="161"/>
      <c r="AT515" s="156" t="s">
        <v>150</v>
      </c>
      <c r="AU515" s="156" t="s">
        <v>87</v>
      </c>
      <c r="AV515" s="13" t="s">
        <v>87</v>
      </c>
      <c r="AW515" s="13" t="s">
        <v>33</v>
      </c>
      <c r="AX515" s="13" t="s">
        <v>85</v>
      </c>
      <c r="AY515" s="156" t="s">
        <v>136</v>
      </c>
    </row>
    <row r="516" spans="2:65" s="1" customFormat="1" ht="16.5" customHeight="1">
      <c r="B516" s="32"/>
      <c r="C516" s="132" t="s">
        <v>858</v>
      </c>
      <c r="D516" s="132" t="s">
        <v>142</v>
      </c>
      <c r="E516" s="133" t="s">
        <v>859</v>
      </c>
      <c r="F516" s="134" t="s">
        <v>860</v>
      </c>
      <c r="G516" s="135" t="s">
        <v>226</v>
      </c>
      <c r="H516" s="136">
        <v>11</v>
      </c>
      <c r="I516" s="137"/>
      <c r="J516" s="138">
        <f>ROUND(I516*H516,2)</f>
        <v>0</v>
      </c>
      <c r="K516" s="134" t="s">
        <v>146</v>
      </c>
      <c r="L516" s="32"/>
      <c r="M516" s="139" t="s">
        <v>1</v>
      </c>
      <c r="N516" s="140" t="s">
        <v>42</v>
      </c>
      <c r="P516" s="141">
        <f>O516*H516</f>
        <v>0</v>
      </c>
      <c r="Q516" s="141">
        <v>0.42080000000000001</v>
      </c>
      <c r="R516" s="141">
        <f>Q516*H516</f>
        <v>4.6288</v>
      </c>
      <c r="S516" s="141">
        <v>0</v>
      </c>
      <c r="T516" s="142">
        <f>S516*H516</f>
        <v>0</v>
      </c>
      <c r="AR516" s="143" t="s">
        <v>135</v>
      </c>
      <c r="AT516" s="143" t="s">
        <v>142</v>
      </c>
      <c r="AU516" s="143" t="s">
        <v>87</v>
      </c>
      <c r="AY516" s="17" t="s">
        <v>136</v>
      </c>
      <c r="BE516" s="144">
        <f>IF(N516="základní",J516,0)</f>
        <v>0</v>
      </c>
      <c r="BF516" s="144">
        <f>IF(N516="snížená",J516,0)</f>
        <v>0</v>
      </c>
      <c r="BG516" s="144">
        <f>IF(N516="zákl. přenesená",J516,0)</f>
        <v>0</v>
      </c>
      <c r="BH516" s="144">
        <f>IF(N516="sníž. přenesená",J516,0)</f>
        <v>0</v>
      </c>
      <c r="BI516" s="144">
        <f>IF(N516="nulová",J516,0)</f>
        <v>0</v>
      </c>
      <c r="BJ516" s="17" t="s">
        <v>85</v>
      </c>
      <c r="BK516" s="144">
        <f>ROUND(I516*H516,2)</f>
        <v>0</v>
      </c>
      <c r="BL516" s="17" t="s">
        <v>135</v>
      </c>
      <c r="BM516" s="143" t="s">
        <v>861</v>
      </c>
    </row>
    <row r="517" spans="2:65" s="1" customFormat="1">
      <c r="B517" s="32"/>
      <c r="D517" s="145" t="s">
        <v>149</v>
      </c>
      <c r="F517" s="146" t="s">
        <v>860</v>
      </c>
      <c r="I517" s="147"/>
      <c r="L517" s="32"/>
      <c r="M517" s="148"/>
      <c r="T517" s="56"/>
      <c r="AT517" s="17" t="s">
        <v>149</v>
      </c>
      <c r="AU517" s="17" t="s">
        <v>87</v>
      </c>
    </row>
    <row r="518" spans="2:65" s="13" customFormat="1">
      <c r="B518" s="155"/>
      <c r="D518" s="145" t="s">
        <v>150</v>
      </c>
      <c r="E518" s="156" t="s">
        <v>1</v>
      </c>
      <c r="F518" s="157" t="s">
        <v>862</v>
      </c>
      <c r="H518" s="158">
        <v>11</v>
      </c>
      <c r="I518" s="159"/>
      <c r="L518" s="155"/>
      <c r="M518" s="160"/>
      <c r="T518" s="161"/>
      <c r="AT518" s="156" t="s">
        <v>150</v>
      </c>
      <c r="AU518" s="156" t="s">
        <v>87</v>
      </c>
      <c r="AV518" s="13" t="s">
        <v>87</v>
      </c>
      <c r="AW518" s="13" t="s">
        <v>33</v>
      </c>
      <c r="AX518" s="13" t="s">
        <v>85</v>
      </c>
      <c r="AY518" s="156" t="s">
        <v>136</v>
      </c>
    </row>
    <row r="519" spans="2:65" s="1" customFormat="1" ht="21.75" customHeight="1">
      <c r="B519" s="32"/>
      <c r="C519" s="132" t="s">
        <v>863</v>
      </c>
      <c r="D519" s="132" t="s">
        <v>142</v>
      </c>
      <c r="E519" s="133" t="s">
        <v>864</v>
      </c>
      <c r="F519" s="134" t="s">
        <v>865</v>
      </c>
      <c r="G519" s="135" t="s">
        <v>226</v>
      </c>
      <c r="H519" s="136">
        <v>11</v>
      </c>
      <c r="I519" s="137"/>
      <c r="J519" s="138">
        <f>ROUND(I519*H519,2)</f>
        <v>0</v>
      </c>
      <c r="K519" s="134" t="s">
        <v>146</v>
      </c>
      <c r="L519" s="32"/>
      <c r="M519" s="139" t="s">
        <v>1</v>
      </c>
      <c r="N519" s="140" t="s">
        <v>42</v>
      </c>
      <c r="P519" s="141">
        <f>O519*H519</f>
        <v>0</v>
      </c>
      <c r="Q519" s="141">
        <v>0.31108000000000002</v>
      </c>
      <c r="R519" s="141">
        <f>Q519*H519</f>
        <v>3.4218800000000003</v>
      </c>
      <c r="S519" s="141">
        <v>0</v>
      </c>
      <c r="T519" s="142">
        <f>S519*H519</f>
        <v>0</v>
      </c>
      <c r="AR519" s="143" t="s">
        <v>135</v>
      </c>
      <c r="AT519" s="143" t="s">
        <v>142</v>
      </c>
      <c r="AU519" s="143" t="s">
        <v>87</v>
      </c>
      <c r="AY519" s="17" t="s">
        <v>136</v>
      </c>
      <c r="BE519" s="144">
        <f>IF(N519="základní",J519,0)</f>
        <v>0</v>
      </c>
      <c r="BF519" s="144">
        <f>IF(N519="snížená",J519,0)</f>
        <v>0</v>
      </c>
      <c r="BG519" s="144">
        <f>IF(N519="zákl. přenesená",J519,0)</f>
        <v>0</v>
      </c>
      <c r="BH519" s="144">
        <f>IF(N519="sníž. přenesená",J519,0)</f>
        <v>0</v>
      </c>
      <c r="BI519" s="144">
        <f>IF(N519="nulová",J519,0)</f>
        <v>0</v>
      </c>
      <c r="BJ519" s="17" t="s">
        <v>85</v>
      </c>
      <c r="BK519" s="144">
        <f>ROUND(I519*H519,2)</f>
        <v>0</v>
      </c>
      <c r="BL519" s="17" t="s">
        <v>135</v>
      </c>
      <c r="BM519" s="143" t="s">
        <v>866</v>
      </c>
    </row>
    <row r="520" spans="2:65" s="1" customFormat="1">
      <c r="B520" s="32"/>
      <c r="D520" s="145" t="s">
        <v>149</v>
      </c>
      <c r="F520" s="146" t="s">
        <v>867</v>
      </c>
      <c r="I520" s="147"/>
      <c r="L520" s="32"/>
      <c r="M520" s="148"/>
      <c r="T520" s="56"/>
      <c r="AT520" s="17" t="s">
        <v>149</v>
      </c>
      <c r="AU520" s="17" t="s">
        <v>87</v>
      </c>
    </row>
    <row r="521" spans="2:65" s="13" customFormat="1">
      <c r="B521" s="155"/>
      <c r="D521" s="145" t="s">
        <v>150</v>
      </c>
      <c r="E521" s="156" t="s">
        <v>1</v>
      </c>
      <c r="F521" s="157" t="s">
        <v>862</v>
      </c>
      <c r="H521" s="158">
        <v>11</v>
      </c>
      <c r="I521" s="159"/>
      <c r="L521" s="155"/>
      <c r="M521" s="160"/>
      <c r="T521" s="161"/>
      <c r="AT521" s="156" t="s">
        <v>150</v>
      </c>
      <c r="AU521" s="156" t="s">
        <v>87</v>
      </c>
      <c r="AV521" s="13" t="s">
        <v>87</v>
      </c>
      <c r="AW521" s="13" t="s">
        <v>33</v>
      </c>
      <c r="AX521" s="13" t="s">
        <v>85</v>
      </c>
      <c r="AY521" s="156" t="s">
        <v>136</v>
      </c>
    </row>
    <row r="522" spans="2:65" s="1" customFormat="1" ht="16.5" customHeight="1">
      <c r="B522" s="32"/>
      <c r="C522" s="132" t="s">
        <v>868</v>
      </c>
      <c r="D522" s="132" t="s">
        <v>142</v>
      </c>
      <c r="E522" s="133" t="s">
        <v>869</v>
      </c>
      <c r="F522" s="134" t="s">
        <v>870</v>
      </c>
      <c r="G522" s="135" t="s">
        <v>336</v>
      </c>
      <c r="H522" s="136">
        <v>1</v>
      </c>
      <c r="I522" s="137"/>
      <c r="J522" s="138">
        <f>ROUND(I522*H522,2)</f>
        <v>0</v>
      </c>
      <c r="K522" s="134" t="s">
        <v>146</v>
      </c>
      <c r="L522" s="32"/>
      <c r="M522" s="139" t="s">
        <v>1</v>
      </c>
      <c r="N522" s="140" t="s">
        <v>42</v>
      </c>
      <c r="P522" s="141">
        <f>O522*H522</f>
        <v>0</v>
      </c>
      <c r="Q522" s="141">
        <v>0</v>
      </c>
      <c r="R522" s="141">
        <f>Q522*H522</f>
        <v>0</v>
      </c>
      <c r="S522" s="141">
        <v>0</v>
      </c>
      <c r="T522" s="142">
        <f>S522*H522</f>
        <v>0</v>
      </c>
      <c r="AR522" s="143" t="s">
        <v>135</v>
      </c>
      <c r="AT522" s="143" t="s">
        <v>142</v>
      </c>
      <c r="AU522" s="143" t="s">
        <v>87</v>
      </c>
      <c r="AY522" s="17" t="s">
        <v>136</v>
      </c>
      <c r="BE522" s="144">
        <f>IF(N522="základní",J522,0)</f>
        <v>0</v>
      </c>
      <c r="BF522" s="144">
        <f>IF(N522="snížená",J522,0)</f>
        <v>0</v>
      </c>
      <c r="BG522" s="144">
        <f>IF(N522="zákl. přenesená",J522,0)</f>
        <v>0</v>
      </c>
      <c r="BH522" s="144">
        <f>IF(N522="sníž. přenesená",J522,0)</f>
        <v>0</v>
      </c>
      <c r="BI522" s="144">
        <f>IF(N522="nulová",J522,0)</f>
        <v>0</v>
      </c>
      <c r="BJ522" s="17" t="s">
        <v>85</v>
      </c>
      <c r="BK522" s="144">
        <f>ROUND(I522*H522,2)</f>
        <v>0</v>
      </c>
      <c r="BL522" s="17" t="s">
        <v>135</v>
      </c>
      <c r="BM522" s="143" t="s">
        <v>871</v>
      </c>
    </row>
    <row r="523" spans="2:65" s="1" customFormat="1">
      <c r="B523" s="32"/>
      <c r="D523" s="145" t="s">
        <v>149</v>
      </c>
      <c r="F523" s="146" t="s">
        <v>872</v>
      </c>
      <c r="I523" s="147"/>
      <c r="L523" s="32"/>
      <c r="M523" s="148"/>
      <c r="T523" s="56"/>
      <c r="AT523" s="17" t="s">
        <v>149</v>
      </c>
      <c r="AU523" s="17" t="s">
        <v>87</v>
      </c>
    </row>
    <row r="524" spans="2:65" s="13" customFormat="1">
      <c r="B524" s="155"/>
      <c r="D524" s="145" t="s">
        <v>150</v>
      </c>
      <c r="E524" s="156" t="s">
        <v>1</v>
      </c>
      <c r="F524" s="157" t="s">
        <v>873</v>
      </c>
      <c r="H524" s="158">
        <v>1</v>
      </c>
      <c r="I524" s="159"/>
      <c r="L524" s="155"/>
      <c r="M524" s="160"/>
      <c r="T524" s="161"/>
      <c r="AT524" s="156" t="s">
        <v>150</v>
      </c>
      <c r="AU524" s="156" t="s">
        <v>87</v>
      </c>
      <c r="AV524" s="13" t="s">
        <v>87</v>
      </c>
      <c r="AW524" s="13" t="s">
        <v>33</v>
      </c>
      <c r="AX524" s="13" t="s">
        <v>85</v>
      </c>
      <c r="AY524" s="156" t="s">
        <v>136</v>
      </c>
    </row>
    <row r="525" spans="2:65" s="1" customFormat="1" ht="16.5" customHeight="1">
      <c r="B525" s="32"/>
      <c r="C525" s="132" t="s">
        <v>874</v>
      </c>
      <c r="D525" s="132" t="s">
        <v>142</v>
      </c>
      <c r="E525" s="133" t="s">
        <v>875</v>
      </c>
      <c r="F525" s="134" t="s">
        <v>876</v>
      </c>
      <c r="G525" s="135" t="s">
        <v>266</v>
      </c>
      <c r="H525" s="136">
        <v>5</v>
      </c>
      <c r="I525" s="137"/>
      <c r="J525" s="138">
        <f>ROUND(I525*H525,2)</f>
        <v>0</v>
      </c>
      <c r="K525" s="134" t="s">
        <v>146</v>
      </c>
      <c r="L525" s="32"/>
      <c r="M525" s="139" t="s">
        <v>1</v>
      </c>
      <c r="N525" s="140" t="s">
        <v>42</v>
      </c>
      <c r="P525" s="141">
        <f>O525*H525</f>
        <v>0</v>
      </c>
      <c r="Q525" s="141">
        <v>4.0200000000000001E-3</v>
      </c>
      <c r="R525" s="141">
        <f>Q525*H525</f>
        <v>2.01E-2</v>
      </c>
      <c r="S525" s="141">
        <v>0</v>
      </c>
      <c r="T525" s="142">
        <f>S525*H525</f>
        <v>0</v>
      </c>
      <c r="AR525" s="143" t="s">
        <v>135</v>
      </c>
      <c r="AT525" s="143" t="s">
        <v>142</v>
      </c>
      <c r="AU525" s="143" t="s">
        <v>87</v>
      </c>
      <c r="AY525" s="17" t="s">
        <v>136</v>
      </c>
      <c r="BE525" s="144">
        <f>IF(N525="základní",J525,0)</f>
        <v>0</v>
      </c>
      <c r="BF525" s="144">
        <f>IF(N525="snížená",J525,0)</f>
        <v>0</v>
      </c>
      <c r="BG525" s="144">
        <f>IF(N525="zákl. přenesená",J525,0)</f>
        <v>0</v>
      </c>
      <c r="BH525" s="144">
        <f>IF(N525="sníž. přenesená",J525,0)</f>
        <v>0</v>
      </c>
      <c r="BI525" s="144">
        <f>IF(N525="nulová",J525,0)</f>
        <v>0</v>
      </c>
      <c r="BJ525" s="17" t="s">
        <v>85</v>
      </c>
      <c r="BK525" s="144">
        <f>ROUND(I525*H525,2)</f>
        <v>0</v>
      </c>
      <c r="BL525" s="17" t="s">
        <v>135</v>
      </c>
      <c r="BM525" s="143" t="s">
        <v>877</v>
      </c>
    </row>
    <row r="526" spans="2:65" s="1" customFormat="1">
      <c r="B526" s="32"/>
      <c r="D526" s="145" t="s">
        <v>149</v>
      </c>
      <c r="F526" s="146" t="s">
        <v>878</v>
      </c>
      <c r="I526" s="147"/>
      <c r="L526" s="32"/>
      <c r="M526" s="148"/>
      <c r="T526" s="56"/>
      <c r="AT526" s="17" t="s">
        <v>149</v>
      </c>
      <c r="AU526" s="17" t="s">
        <v>87</v>
      </c>
    </row>
    <row r="527" spans="2:65" s="13" customFormat="1">
      <c r="B527" s="155"/>
      <c r="D527" s="145" t="s">
        <v>150</v>
      </c>
      <c r="E527" s="156" t="s">
        <v>1</v>
      </c>
      <c r="F527" s="157" t="s">
        <v>879</v>
      </c>
      <c r="H527" s="158">
        <v>5</v>
      </c>
      <c r="I527" s="159"/>
      <c r="L527" s="155"/>
      <c r="M527" s="160"/>
      <c r="T527" s="161"/>
      <c r="AT527" s="156" t="s">
        <v>150</v>
      </c>
      <c r="AU527" s="156" t="s">
        <v>87</v>
      </c>
      <c r="AV527" s="13" t="s">
        <v>87</v>
      </c>
      <c r="AW527" s="13" t="s">
        <v>33</v>
      </c>
      <c r="AX527" s="13" t="s">
        <v>85</v>
      </c>
      <c r="AY527" s="156" t="s">
        <v>136</v>
      </c>
    </row>
    <row r="528" spans="2:65" s="11" customFormat="1" ht="22.95" customHeight="1">
      <c r="B528" s="120"/>
      <c r="D528" s="121" t="s">
        <v>76</v>
      </c>
      <c r="E528" s="130" t="s">
        <v>197</v>
      </c>
      <c r="F528" s="130" t="s">
        <v>880</v>
      </c>
      <c r="I528" s="123"/>
      <c r="J528" s="131">
        <f>BK528</f>
        <v>0</v>
      </c>
      <c r="L528" s="120"/>
      <c r="M528" s="125"/>
      <c r="P528" s="126">
        <f>SUM(P529:P601)</f>
        <v>0</v>
      </c>
      <c r="R528" s="126">
        <f>SUM(R529:R601)</f>
        <v>164.98760171999999</v>
      </c>
      <c r="T528" s="127">
        <f>SUM(T529:T601)</f>
        <v>40.161999999999999</v>
      </c>
      <c r="AR528" s="121" t="s">
        <v>85</v>
      </c>
      <c r="AT528" s="128" t="s">
        <v>76</v>
      </c>
      <c r="AU528" s="128" t="s">
        <v>85</v>
      </c>
      <c r="AY528" s="121" t="s">
        <v>136</v>
      </c>
      <c r="BK528" s="129">
        <f>SUM(BK529:BK601)</f>
        <v>0</v>
      </c>
    </row>
    <row r="529" spans="2:65" s="1" customFormat="1" ht="16.5" customHeight="1">
      <c r="B529" s="32"/>
      <c r="C529" s="132" t="s">
        <v>881</v>
      </c>
      <c r="D529" s="132" t="s">
        <v>142</v>
      </c>
      <c r="E529" s="133" t="s">
        <v>882</v>
      </c>
      <c r="F529" s="134" t="s">
        <v>883</v>
      </c>
      <c r="G529" s="135" t="s">
        <v>226</v>
      </c>
      <c r="H529" s="136">
        <v>7</v>
      </c>
      <c r="I529" s="137"/>
      <c r="J529" s="138">
        <f>ROUND(I529*H529,2)</f>
        <v>0</v>
      </c>
      <c r="K529" s="134" t="s">
        <v>146</v>
      </c>
      <c r="L529" s="32"/>
      <c r="M529" s="139" t="s">
        <v>1</v>
      </c>
      <c r="N529" s="140" t="s">
        <v>42</v>
      </c>
      <c r="P529" s="141">
        <f>O529*H529</f>
        <v>0</v>
      </c>
      <c r="Q529" s="141">
        <v>6.9999999999999999E-4</v>
      </c>
      <c r="R529" s="141">
        <f>Q529*H529</f>
        <v>4.8999999999999998E-3</v>
      </c>
      <c r="S529" s="141">
        <v>0</v>
      </c>
      <c r="T529" s="142">
        <f>S529*H529</f>
        <v>0</v>
      </c>
      <c r="AR529" s="143" t="s">
        <v>135</v>
      </c>
      <c r="AT529" s="143" t="s">
        <v>142</v>
      </c>
      <c r="AU529" s="143" t="s">
        <v>87</v>
      </c>
      <c r="AY529" s="17" t="s">
        <v>136</v>
      </c>
      <c r="BE529" s="144">
        <f>IF(N529="základní",J529,0)</f>
        <v>0</v>
      </c>
      <c r="BF529" s="144">
        <f>IF(N529="snížená",J529,0)</f>
        <v>0</v>
      </c>
      <c r="BG529" s="144">
        <f>IF(N529="zákl. přenesená",J529,0)</f>
        <v>0</v>
      </c>
      <c r="BH529" s="144">
        <f>IF(N529="sníž. přenesená",J529,0)</f>
        <v>0</v>
      </c>
      <c r="BI529" s="144">
        <f>IF(N529="nulová",J529,0)</f>
        <v>0</v>
      </c>
      <c r="BJ529" s="17" t="s">
        <v>85</v>
      </c>
      <c r="BK529" s="144">
        <f>ROUND(I529*H529,2)</f>
        <v>0</v>
      </c>
      <c r="BL529" s="17" t="s">
        <v>135</v>
      </c>
      <c r="BM529" s="143" t="s">
        <v>884</v>
      </c>
    </row>
    <row r="530" spans="2:65" s="1" customFormat="1">
      <c r="B530" s="32"/>
      <c r="D530" s="145" t="s">
        <v>149</v>
      </c>
      <c r="F530" s="146" t="s">
        <v>885</v>
      </c>
      <c r="I530" s="147"/>
      <c r="L530" s="32"/>
      <c r="M530" s="148"/>
      <c r="T530" s="56"/>
      <c r="AT530" s="17" t="s">
        <v>149</v>
      </c>
      <c r="AU530" s="17" t="s">
        <v>87</v>
      </c>
    </row>
    <row r="531" spans="2:65" s="13" customFormat="1">
      <c r="B531" s="155"/>
      <c r="D531" s="145" t="s">
        <v>150</v>
      </c>
      <c r="E531" s="156" t="s">
        <v>1</v>
      </c>
      <c r="F531" s="157" t="s">
        <v>886</v>
      </c>
      <c r="H531" s="158">
        <v>7</v>
      </c>
      <c r="I531" s="159"/>
      <c r="L531" s="155"/>
      <c r="M531" s="160"/>
      <c r="T531" s="161"/>
      <c r="AT531" s="156" t="s">
        <v>150</v>
      </c>
      <c r="AU531" s="156" t="s">
        <v>87</v>
      </c>
      <c r="AV531" s="13" t="s">
        <v>87</v>
      </c>
      <c r="AW531" s="13" t="s">
        <v>33</v>
      </c>
      <c r="AX531" s="13" t="s">
        <v>85</v>
      </c>
      <c r="AY531" s="156" t="s">
        <v>136</v>
      </c>
    </row>
    <row r="532" spans="2:65" s="1" customFormat="1" ht="16.5" customHeight="1">
      <c r="B532" s="32"/>
      <c r="C532" s="172" t="s">
        <v>88</v>
      </c>
      <c r="D532" s="172" t="s">
        <v>425</v>
      </c>
      <c r="E532" s="173" t="s">
        <v>887</v>
      </c>
      <c r="F532" s="174" t="s">
        <v>888</v>
      </c>
      <c r="G532" s="175" t="s">
        <v>226</v>
      </c>
      <c r="H532" s="176">
        <v>5</v>
      </c>
      <c r="I532" s="177"/>
      <c r="J532" s="178">
        <f>ROUND(I532*H532,2)</f>
        <v>0</v>
      </c>
      <c r="K532" s="174" t="s">
        <v>146</v>
      </c>
      <c r="L532" s="179"/>
      <c r="M532" s="180" t="s">
        <v>1</v>
      </c>
      <c r="N532" s="181" t="s">
        <v>42</v>
      </c>
      <c r="P532" s="141">
        <f>O532*H532</f>
        <v>0</v>
      </c>
      <c r="Q532" s="141">
        <v>4.0000000000000001E-3</v>
      </c>
      <c r="R532" s="141">
        <f>Q532*H532</f>
        <v>0.02</v>
      </c>
      <c r="S532" s="141">
        <v>0</v>
      </c>
      <c r="T532" s="142">
        <f>S532*H532</f>
        <v>0</v>
      </c>
      <c r="AR532" s="143" t="s">
        <v>190</v>
      </c>
      <c r="AT532" s="143" t="s">
        <v>425</v>
      </c>
      <c r="AU532" s="143" t="s">
        <v>87</v>
      </c>
      <c r="AY532" s="17" t="s">
        <v>136</v>
      </c>
      <c r="BE532" s="144">
        <f>IF(N532="základní",J532,0)</f>
        <v>0</v>
      </c>
      <c r="BF532" s="144">
        <f>IF(N532="snížená",J532,0)</f>
        <v>0</v>
      </c>
      <c r="BG532" s="144">
        <f>IF(N532="zákl. přenesená",J532,0)</f>
        <v>0</v>
      </c>
      <c r="BH532" s="144">
        <f>IF(N532="sníž. přenesená",J532,0)</f>
        <v>0</v>
      </c>
      <c r="BI532" s="144">
        <f>IF(N532="nulová",J532,0)</f>
        <v>0</v>
      </c>
      <c r="BJ532" s="17" t="s">
        <v>85</v>
      </c>
      <c r="BK532" s="144">
        <f>ROUND(I532*H532,2)</f>
        <v>0</v>
      </c>
      <c r="BL532" s="17" t="s">
        <v>135</v>
      </c>
      <c r="BM532" s="143" t="s">
        <v>889</v>
      </c>
    </row>
    <row r="533" spans="2:65" s="1" customFormat="1">
      <c r="B533" s="32"/>
      <c r="D533" s="145" t="s">
        <v>149</v>
      </c>
      <c r="F533" s="146" t="s">
        <v>888</v>
      </c>
      <c r="I533" s="147"/>
      <c r="L533" s="32"/>
      <c r="M533" s="148"/>
      <c r="T533" s="56"/>
      <c r="AT533" s="17" t="s">
        <v>149</v>
      </c>
      <c r="AU533" s="17" t="s">
        <v>87</v>
      </c>
    </row>
    <row r="534" spans="2:65" s="13" customFormat="1">
      <c r="B534" s="155"/>
      <c r="D534" s="145" t="s">
        <v>150</v>
      </c>
      <c r="E534" s="156" t="s">
        <v>1</v>
      </c>
      <c r="F534" s="157" t="s">
        <v>890</v>
      </c>
      <c r="H534" s="158">
        <v>3</v>
      </c>
      <c r="I534" s="159"/>
      <c r="L534" s="155"/>
      <c r="M534" s="160"/>
      <c r="T534" s="161"/>
      <c r="AT534" s="156" t="s">
        <v>150</v>
      </c>
      <c r="AU534" s="156" t="s">
        <v>87</v>
      </c>
      <c r="AV534" s="13" t="s">
        <v>87</v>
      </c>
      <c r="AW534" s="13" t="s">
        <v>33</v>
      </c>
      <c r="AX534" s="13" t="s">
        <v>77</v>
      </c>
      <c r="AY534" s="156" t="s">
        <v>136</v>
      </c>
    </row>
    <row r="535" spans="2:65" s="13" customFormat="1">
      <c r="B535" s="155"/>
      <c r="D535" s="145" t="s">
        <v>150</v>
      </c>
      <c r="E535" s="156" t="s">
        <v>1</v>
      </c>
      <c r="F535" s="157" t="s">
        <v>891</v>
      </c>
      <c r="H535" s="158">
        <v>2</v>
      </c>
      <c r="I535" s="159"/>
      <c r="L535" s="155"/>
      <c r="M535" s="160"/>
      <c r="T535" s="161"/>
      <c r="AT535" s="156" t="s">
        <v>150</v>
      </c>
      <c r="AU535" s="156" t="s">
        <v>87</v>
      </c>
      <c r="AV535" s="13" t="s">
        <v>87</v>
      </c>
      <c r="AW535" s="13" t="s">
        <v>33</v>
      </c>
      <c r="AX535" s="13" t="s">
        <v>77</v>
      </c>
      <c r="AY535" s="156" t="s">
        <v>136</v>
      </c>
    </row>
    <row r="536" spans="2:65" s="14" customFormat="1">
      <c r="B536" s="165"/>
      <c r="D536" s="145" t="s">
        <v>150</v>
      </c>
      <c r="E536" s="166" t="s">
        <v>1</v>
      </c>
      <c r="F536" s="167" t="s">
        <v>278</v>
      </c>
      <c r="H536" s="168">
        <v>5</v>
      </c>
      <c r="I536" s="169"/>
      <c r="L536" s="165"/>
      <c r="M536" s="170"/>
      <c r="T536" s="171"/>
      <c r="AT536" s="166" t="s">
        <v>150</v>
      </c>
      <c r="AU536" s="166" t="s">
        <v>87</v>
      </c>
      <c r="AV536" s="14" t="s">
        <v>135</v>
      </c>
      <c r="AW536" s="14" t="s">
        <v>33</v>
      </c>
      <c r="AX536" s="14" t="s">
        <v>85</v>
      </c>
      <c r="AY536" s="166" t="s">
        <v>136</v>
      </c>
    </row>
    <row r="537" spans="2:65" s="1" customFormat="1" ht="16.5" customHeight="1">
      <c r="B537" s="32"/>
      <c r="C537" s="172" t="s">
        <v>892</v>
      </c>
      <c r="D537" s="172" t="s">
        <v>425</v>
      </c>
      <c r="E537" s="173" t="s">
        <v>893</v>
      </c>
      <c r="F537" s="174" t="s">
        <v>894</v>
      </c>
      <c r="G537" s="175" t="s">
        <v>226</v>
      </c>
      <c r="H537" s="176">
        <v>1</v>
      </c>
      <c r="I537" s="177"/>
      <c r="J537" s="178">
        <f>ROUND(I537*H537,2)</f>
        <v>0</v>
      </c>
      <c r="K537" s="174" t="s">
        <v>146</v>
      </c>
      <c r="L537" s="179"/>
      <c r="M537" s="180" t="s">
        <v>1</v>
      </c>
      <c r="N537" s="181" t="s">
        <v>42</v>
      </c>
      <c r="P537" s="141">
        <f>O537*H537</f>
        <v>0</v>
      </c>
      <c r="Q537" s="141">
        <v>2.5000000000000001E-3</v>
      </c>
      <c r="R537" s="141">
        <f>Q537*H537</f>
        <v>2.5000000000000001E-3</v>
      </c>
      <c r="S537" s="141">
        <v>0</v>
      </c>
      <c r="T537" s="142">
        <f>S537*H537</f>
        <v>0</v>
      </c>
      <c r="AR537" s="143" t="s">
        <v>190</v>
      </c>
      <c r="AT537" s="143" t="s">
        <v>425</v>
      </c>
      <c r="AU537" s="143" t="s">
        <v>87</v>
      </c>
      <c r="AY537" s="17" t="s">
        <v>136</v>
      </c>
      <c r="BE537" s="144">
        <f>IF(N537="základní",J537,0)</f>
        <v>0</v>
      </c>
      <c r="BF537" s="144">
        <f>IF(N537="snížená",J537,0)</f>
        <v>0</v>
      </c>
      <c r="BG537" s="144">
        <f>IF(N537="zákl. přenesená",J537,0)</f>
        <v>0</v>
      </c>
      <c r="BH537" s="144">
        <f>IF(N537="sníž. přenesená",J537,0)</f>
        <v>0</v>
      </c>
      <c r="BI537" s="144">
        <f>IF(N537="nulová",J537,0)</f>
        <v>0</v>
      </c>
      <c r="BJ537" s="17" t="s">
        <v>85</v>
      </c>
      <c r="BK537" s="144">
        <f>ROUND(I537*H537,2)</f>
        <v>0</v>
      </c>
      <c r="BL537" s="17" t="s">
        <v>135</v>
      </c>
      <c r="BM537" s="143" t="s">
        <v>895</v>
      </c>
    </row>
    <row r="538" spans="2:65" s="1" customFormat="1">
      <c r="B538" s="32"/>
      <c r="D538" s="145" t="s">
        <v>149</v>
      </c>
      <c r="F538" s="146" t="s">
        <v>894</v>
      </c>
      <c r="I538" s="147"/>
      <c r="L538" s="32"/>
      <c r="M538" s="148"/>
      <c r="T538" s="56"/>
      <c r="AT538" s="17" t="s">
        <v>149</v>
      </c>
      <c r="AU538" s="17" t="s">
        <v>87</v>
      </c>
    </row>
    <row r="539" spans="2:65" s="13" customFormat="1">
      <c r="B539" s="155"/>
      <c r="D539" s="145" t="s">
        <v>150</v>
      </c>
      <c r="E539" s="156" t="s">
        <v>1</v>
      </c>
      <c r="F539" s="157" t="s">
        <v>896</v>
      </c>
      <c r="H539" s="158">
        <v>1</v>
      </c>
      <c r="I539" s="159"/>
      <c r="L539" s="155"/>
      <c r="M539" s="160"/>
      <c r="T539" s="161"/>
      <c r="AT539" s="156" t="s">
        <v>150</v>
      </c>
      <c r="AU539" s="156" t="s">
        <v>87</v>
      </c>
      <c r="AV539" s="13" t="s">
        <v>87</v>
      </c>
      <c r="AW539" s="13" t="s">
        <v>33</v>
      </c>
      <c r="AX539" s="13" t="s">
        <v>85</v>
      </c>
      <c r="AY539" s="156" t="s">
        <v>136</v>
      </c>
    </row>
    <row r="540" spans="2:65" s="1" customFormat="1" ht="16.5" customHeight="1">
      <c r="B540" s="32"/>
      <c r="C540" s="172" t="s">
        <v>897</v>
      </c>
      <c r="D540" s="172" t="s">
        <v>425</v>
      </c>
      <c r="E540" s="173" t="s">
        <v>898</v>
      </c>
      <c r="F540" s="174" t="s">
        <v>899</v>
      </c>
      <c r="G540" s="175" t="s">
        <v>226</v>
      </c>
      <c r="H540" s="176">
        <v>1</v>
      </c>
      <c r="I540" s="177"/>
      <c r="J540" s="178">
        <f>ROUND(I540*H540,2)</f>
        <v>0</v>
      </c>
      <c r="K540" s="174" t="s">
        <v>146</v>
      </c>
      <c r="L540" s="179"/>
      <c r="M540" s="180" t="s">
        <v>1</v>
      </c>
      <c r="N540" s="181" t="s">
        <v>42</v>
      </c>
      <c r="P540" s="141">
        <f>O540*H540</f>
        <v>0</v>
      </c>
      <c r="Q540" s="141">
        <v>4.0000000000000001E-3</v>
      </c>
      <c r="R540" s="141">
        <f>Q540*H540</f>
        <v>4.0000000000000001E-3</v>
      </c>
      <c r="S540" s="141">
        <v>0</v>
      </c>
      <c r="T540" s="142">
        <f>S540*H540</f>
        <v>0</v>
      </c>
      <c r="AR540" s="143" t="s">
        <v>190</v>
      </c>
      <c r="AT540" s="143" t="s">
        <v>425</v>
      </c>
      <c r="AU540" s="143" t="s">
        <v>87</v>
      </c>
      <c r="AY540" s="17" t="s">
        <v>136</v>
      </c>
      <c r="BE540" s="144">
        <f>IF(N540="základní",J540,0)</f>
        <v>0</v>
      </c>
      <c r="BF540" s="144">
        <f>IF(N540="snížená",J540,0)</f>
        <v>0</v>
      </c>
      <c r="BG540" s="144">
        <f>IF(N540="zákl. přenesená",J540,0)</f>
        <v>0</v>
      </c>
      <c r="BH540" s="144">
        <f>IF(N540="sníž. přenesená",J540,0)</f>
        <v>0</v>
      </c>
      <c r="BI540" s="144">
        <f>IF(N540="nulová",J540,0)</f>
        <v>0</v>
      </c>
      <c r="BJ540" s="17" t="s">
        <v>85</v>
      </c>
      <c r="BK540" s="144">
        <f>ROUND(I540*H540,2)</f>
        <v>0</v>
      </c>
      <c r="BL540" s="17" t="s">
        <v>135</v>
      </c>
      <c r="BM540" s="143" t="s">
        <v>900</v>
      </c>
    </row>
    <row r="541" spans="2:65" s="1" customFormat="1">
      <c r="B541" s="32"/>
      <c r="D541" s="145" t="s">
        <v>149</v>
      </c>
      <c r="F541" s="146" t="s">
        <v>899</v>
      </c>
      <c r="I541" s="147"/>
      <c r="L541" s="32"/>
      <c r="M541" s="148"/>
      <c r="T541" s="56"/>
      <c r="AT541" s="17" t="s">
        <v>149</v>
      </c>
      <c r="AU541" s="17" t="s">
        <v>87</v>
      </c>
    </row>
    <row r="542" spans="2:65" s="13" customFormat="1">
      <c r="B542" s="155"/>
      <c r="D542" s="145" t="s">
        <v>150</v>
      </c>
      <c r="E542" s="156" t="s">
        <v>1</v>
      </c>
      <c r="F542" s="157" t="s">
        <v>901</v>
      </c>
      <c r="H542" s="158">
        <v>1</v>
      </c>
      <c r="I542" s="159"/>
      <c r="L542" s="155"/>
      <c r="M542" s="160"/>
      <c r="T542" s="161"/>
      <c r="AT542" s="156" t="s">
        <v>150</v>
      </c>
      <c r="AU542" s="156" t="s">
        <v>87</v>
      </c>
      <c r="AV542" s="13" t="s">
        <v>87</v>
      </c>
      <c r="AW542" s="13" t="s">
        <v>33</v>
      </c>
      <c r="AX542" s="13" t="s">
        <v>85</v>
      </c>
      <c r="AY542" s="156" t="s">
        <v>136</v>
      </c>
    </row>
    <row r="543" spans="2:65" s="1" customFormat="1" ht="16.5" customHeight="1">
      <c r="B543" s="32"/>
      <c r="C543" s="132" t="s">
        <v>902</v>
      </c>
      <c r="D543" s="132" t="s">
        <v>142</v>
      </c>
      <c r="E543" s="133" t="s">
        <v>903</v>
      </c>
      <c r="F543" s="134" t="s">
        <v>904</v>
      </c>
      <c r="G543" s="135" t="s">
        <v>226</v>
      </c>
      <c r="H543" s="136">
        <v>11</v>
      </c>
      <c r="I543" s="137"/>
      <c r="J543" s="138">
        <f>ROUND(I543*H543,2)</f>
        <v>0</v>
      </c>
      <c r="K543" s="134" t="s">
        <v>146</v>
      </c>
      <c r="L543" s="32"/>
      <c r="M543" s="139" t="s">
        <v>1</v>
      </c>
      <c r="N543" s="140" t="s">
        <v>42</v>
      </c>
      <c r="P543" s="141">
        <f>O543*H543</f>
        <v>0</v>
      </c>
      <c r="Q543" s="141">
        <v>0.11241</v>
      </c>
      <c r="R543" s="141">
        <f>Q543*H543</f>
        <v>1.23651</v>
      </c>
      <c r="S543" s="141">
        <v>0</v>
      </c>
      <c r="T543" s="142">
        <f>S543*H543</f>
        <v>0</v>
      </c>
      <c r="AR543" s="143" t="s">
        <v>135</v>
      </c>
      <c r="AT543" s="143" t="s">
        <v>142</v>
      </c>
      <c r="AU543" s="143" t="s">
        <v>87</v>
      </c>
      <c r="AY543" s="17" t="s">
        <v>136</v>
      </c>
      <c r="BE543" s="144">
        <f>IF(N543="základní",J543,0)</f>
        <v>0</v>
      </c>
      <c r="BF543" s="144">
        <f>IF(N543="snížená",J543,0)</f>
        <v>0</v>
      </c>
      <c r="BG543" s="144">
        <f>IF(N543="zákl. přenesená",J543,0)</f>
        <v>0</v>
      </c>
      <c r="BH543" s="144">
        <f>IF(N543="sníž. přenesená",J543,0)</f>
        <v>0</v>
      </c>
      <c r="BI543" s="144">
        <f>IF(N543="nulová",J543,0)</f>
        <v>0</v>
      </c>
      <c r="BJ543" s="17" t="s">
        <v>85</v>
      </c>
      <c r="BK543" s="144">
        <f>ROUND(I543*H543,2)</f>
        <v>0</v>
      </c>
      <c r="BL543" s="17" t="s">
        <v>135</v>
      </c>
      <c r="BM543" s="143" t="s">
        <v>905</v>
      </c>
    </row>
    <row r="544" spans="2:65" s="1" customFormat="1">
      <c r="B544" s="32"/>
      <c r="D544" s="145" t="s">
        <v>149</v>
      </c>
      <c r="F544" s="146" t="s">
        <v>906</v>
      </c>
      <c r="I544" s="147"/>
      <c r="L544" s="32"/>
      <c r="M544" s="148"/>
      <c r="T544" s="56"/>
      <c r="AT544" s="17" t="s">
        <v>149</v>
      </c>
      <c r="AU544" s="17" t="s">
        <v>87</v>
      </c>
    </row>
    <row r="545" spans="2:65" s="13" customFormat="1">
      <c r="B545" s="155"/>
      <c r="D545" s="145" t="s">
        <v>150</v>
      </c>
      <c r="E545" s="156" t="s">
        <v>1</v>
      </c>
      <c r="F545" s="157" t="s">
        <v>907</v>
      </c>
      <c r="H545" s="158">
        <v>7</v>
      </c>
      <c r="I545" s="159"/>
      <c r="L545" s="155"/>
      <c r="M545" s="160"/>
      <c r="T545" s="161"/>
      <c r="AT545" s="156" t="s">
        <v>150</v>
      </c>
      <c r="AU545" s="156" t="s">
        <v>87</v>
      </c>
      <c r="AV545" s="13" t="s">
        <v>87</v>
      </c>
      <c r="AW545" s="13" t="s">
        <v>33</v>
      </c>
      <c r="AX545" s="13" t="s">
        <v>77</v>
      </c>
      <c r="AY545" s="156" t="s">
        <v>136</v>
      </c>
    </row>
    <row r="546" spans="2:65" s="13" customFormat="1">
      <c r="B546" s="155"/>
      <c r="D546" s="145" t="s">
        <v>150</v>
      </c>
      <c r="E546" s="156" t="s">
        <v>1</v>
      </c>
      <c r="F546" s="157" t="s">
        <v>908</v>
      </c>
      <c r="H546" s="158">
        <v>4</v>
      </c>
      <c r="I546" s="159"/>
      <c r="L546" s="155"/>
      <c r="M546" s="160"/>
      <c r="T546" s="161"/>
      <c r="AT546" s="156" t="s">
        <v>150</v>
      </c>
      <c r="AU546" s="156" t="s">
        <v>87</v>
      </c>
      <c r="AV546" s="13" t="s">
        <v>87</v>
      </c>
      <c r="AW546" s="13" t="s">
        <v>33</v>
      </c>
      <c r="AX546" s="13" t="s">
        <v>77</v>
      </c>
      <c r="AY546" s="156" t="s">
        <v>136</v>
      </c>
    </row>
    <row r="547" spans="2:65" s="14" customFormat="1">
      <c r="B547" s="165"/>
      <c r="D547" s="145" t="s">
        <v>150</v>
      </c>
      <c r="E547" s="166" t="s">
        <v>1</v>
      </c>
      <c r="F547" s="167" t="s">
        <v>278</v>
      </c>
      <c r="H547" s="168">
        <v>11</v>
      </c>
      <c r="I547" s="169"/>
      <c r="L547" s="165"/>
      <c r="M547" s="170"/>
      <c r="T547" s="171"/>
      <c r="AT547" s="166" t="s">
        <v>150</v>
      </c>
      <c r="AU547" s="166" t="s">
        <v>87</v>
      </c>
      <c r="AV547" s="14" t="s">
        <v>135</v>
      </c>
      <c r="AW547" s="14" t="s">
        <v>33</v>
      </c>
      <c r="AX547" s="14" t="s">
        <v>85</v>
      </c>
      <c r="AY547" s="166" t="s">
        <v>136</v>
      </c>
    </row>
    <row r="548" spans="2:65" s="1" customFormat="1" ht="16.5" customHeight="1">
      <c r="B548" s="32"/>
      <c r="C548" s="172" t="s">
        <v>909</v>
      </c>
      <c r="D548" s="172" t="s">
        <v>425</v>
      </c>
      <c r="E548" s="173" t="s">
        <v>910</v>
      </c>
      <c r="F548" s="174" t="s">
        <v>911</v>
      </c>
      <c r="G548" s="175" t="s">
        <v>226</v>
      </c>
      <c r="H548" s="176">
        <v>7</v>
      </c>
      <c r="I548" s="177"/>
      <c r="J548" s="178">
        <f>ROUND(I548*H548,2)</f>
        <v>0</v>
      </c>
      <c r="K548" s="174" t="s">
        <v>146</v>
      </c>
      <c r="L548" s="179"/>
      <c r="M548" s="180" t="s">
        <v>1</v>
      </c>
      <c r="N548" s="181" t="s">
        <v>42</v>
      </c>
      <c r="P548" s="141">
        <f>O548*H548</f>
        <v>0</v>
      </c>
      <c r="Q548" s="141">
        <v>6.1000000000000004E-3</v>
      </c>
      <c r="R548" s="141">
        <f>Q548*H548</f>
        <v>4.2700000000000002E-2</v>
      </c>
      <c r="S548" s="141">
        <v>0</v>
      </c>
      <c r="T548" s="142">
        <f>S548*H548</f>
        <v>0</v>
      </c>
      <c r="AR548" s="143" t="s">
        <v>190</v>
      </c>
      <c r="AT548" s="143" t="s">
        <v>425</v>
      </c>
      <c r="AU548" s="143" t="s">
        <v>87</v>
      </c>
      <c r="AY548" s="17" t="s">
        <v>136</v>
      </c>
      <c r="BE548" s="144">
        <f>IF(N548="základní",J548,0)</f>
        <v>0</v>
      </c>
      <c r="BF548" s="144">
        <f>IF(N548="snížená",J548,0)</f>
        <v>0</v>
      </c>
      <c r="BG548" s="144">
        <f>IF(N548="zákl. přenesená",J548,0)</f>
        <v>0</v>
      </c>
      <c r="BH548" s="144">
        <f>IF(N548="sníž. přenesená",J548,0)</f>
        <v>0</v>
      </c>
      <c r="BI548" s="144">
        <f>IF(N548="nulová",J548,0)</f>
        <v>0</v>
      </c>
      <c r="BJ548" s="17" t="s">
        <v>85</v>
      </c>
      <c r="BK548" s="144">
        <f>ROUND(I548*H548,2)</f>
        <v>0</v>
      </c>
      <c r="BL548" s="17" t="s">
        <v>135</v>
      </c>
      <c r="BM548" s="143" t="s">
        <v>912</v>
      </c>
    </row>
    <row r="549" spans="2:65" s="1" customFormat="1">
      <c r="B549" s="32"/>
      <c r="D549" s="145" t="s">
        <v>149</v>
      </c>
      <c r="F549" s="146" t="s">
        <v>911</v>
      </c>
      <c r="I549" s="147"/>
      <c r="L549" s="32"/>
      <c r="M549" s="148"/>
      <c r="T549" s="56"/>
      <c r="AT549" s="17" t="s">
        <v>149</v>
      </c>
      <c r="AU549" s="17" t="s">
        <v>87</v>
      </c>
    </row>
    <row r="550" spans="2:65" s="13" customFormat="1">
      <c r="B550" s="155"/>
      <c r="D550" s="145" t="s">
        <v>150</v>
      </c>
      <c r="E550" s="156" t="s">
        <v>1</v>
      </c>
      <c r="F550" s="157" t="s">
        <v>913</v>
      </c>
      <c r="H550" s="158">
        <v>7</v>
      </c>
      <c r="I550" s="159"/>
      <c r="L550" s="155"/>
      <c r="M550" s="160"/>
      <c r="T550" s="161"/>
      <c r="AT550" s="156" t="s">
        <v>150</v>
      </c>
      <c r="AU550" s="156" t="s">
        <v>87</v>
      </c>
      <c r="AV550" s="13" t="s">
        <v>87</v>
      </c>
      <c r="AW550" s="13" t="s">
        <v>33</v>
      </c>
      <c r="AX550" s="13" t="s">
        <v>85</v>
      </c>
      <c r="AY550" s="156" t="s">
        <v>136</v>
      </c>
    </row>
    <row r="551" spans="2:65" s="1" customFormat="1" ht="16.5" customHeight="1">
      <c r="B551" s="32"/>
      <c r="C551" s="132" t="s">
        <v>914</v>
      </c>
      <c r="D551" s="132" t="s">
        <v>142</v>
      </c>
      <c r="E551" s="133" t="s">
        <v>915</v>
      </c>
      <c r="F551" s="134" t="s">
        <v>916</v>
      </c>
      <c r="G551" s="135" t="s">
        <v>317</v>
      </c>
      <c r="H551" s="136">
        <v>26.7</v>
      </c>
      <c r="I551" s="137"/>
      <c r="J551" s="138">
        <f>ROUND(I551*H551,2)</f>
        <v>0</v>
      </c>
      <c r="K551" s="134" t="s">
        <v>146</v>
      </c>
      <c r="L551" s="32"/>
      <c r="M551" s="139" t="s">
        <v>1</v>
      </c>
      <c r="N551" s="140" t="s">
        <v>42</v>
      </c>
      <c r="P551" s="141">
        <f>O551*H551</f>
        <v>0</v>
      </c>
      <c r="Q551" s="141">
        <v>1.6000000000000001E-4</v>
      </c>
      <c r="R551" s="141">
        <f>Q551*H551</f>
        <v>4.2720000000000006E-3</v>
      </c>
      <c r="S551" s="141">
        <v>0</v>
      </c>
      <c r="T551" s="142">
        <f>S551*H551</f>
        <v>0</v>
      </c>
      <c r="AR551" s="143" t="s">
        <v>135</v>
      </c>
      <c r="AT551" s="143" t="s">
        <v>142</v>
      </c>
      <c r="AU551" s="143" t="s">
        <v>87</v>
      </c>
      <c r="AY551" s="17" t="s">
        <v>136</v>
      </c>
      <c r="BE551" s="144">
        <f>IF(N551="základní",J551,0)</f>
        <v>0</v>
      </c>
      <c r="BF551" s="144">
        <f>IF(N551="snížená",J551,0)</f>
        <v>0</v>
      </c>
      <c r="BG551" s="144">
        <f>IF(N551="zákl. přenesená",J551,0)</f>
        <v>0</v>
      </c>
      <c r="BH551" s="144">
        <f>IF(N551="sníž. přenesená",J551,0)</f>
        <v>0</v>
      </c>
      <c r="BI551" s="144">
        <f>IF(N551="nulová",J551,0)</f>
        <v>0</v>
      </c>
      <c r="BJ551" s="17" t="s">
        <v>85</v>
      </c>
      <c r="BK551" s="144">
        <f>ROUND(I551*H551,2)</f>
        <v>0</v>
      </c>
      <c r="BL551" s="17" t="s">
        <v>135</v>
      </c>
      <c r="BM551" s="143" t="s">
        <v>917</v>
      </c>
    </row>
    <row r="552" spans="2:65" s="1" customFormat="1">
      <c r="B552" s="32"/>
      <c r="D552" s="145" t="s">
        <v>149</v>
      </c>
      <c r="F552" s="146" t="s">
        <v>918</v>
      </c>
      <c r="I552" s="147"/>
      <c r="L552" s="32"/>
      <c r="M552" s="148"/>
      <c r="T552" s="56"/>
      <c r="AT552" s="17" t="s">
        <v>149</v>
      </c>
      <c r="AU552" s="17" t="s">
        <v>87</v>
      </c>
    </row>
    <row r="553" spans="2:65" s="13" customFormat="1">
      <c r="B553" s="155"/>
      <c r="D553" s="145" t="s">
        <v>150</v>
      </c>
      <c r="E553" s="156" t="s">
        <v>1</v>
      </c>
      <c r="F553" s="157" t="s">
        <v>919</v>
      </c>
      <c r="H553" s="158">
        <v>26.7</v>
      </c>
      <c r="I553" s="159"/>
      <c r="L553" s="155"/>
      <c r="M553" s="160"/>
      <c r="T553" s="161"/>
      <c r="AT553" s="156" t="s">
        <v>150</v>
      </c>
      <c r="AU553" s="156" t="s">
        <v>87</v>
      </c>
      <c r="AV553" s="13" t="s">
        <v>87</v>
      </c>
      <c r="AW553" s="13" t="s">
        <v>33</v>
      </c>
      <c r="AX553" s="13" t="s">
        <v>85</v>
      </c>
      <c r="AY553" s="156" t="s">
        <v>136</v>
      </c>
    </row>
    <row r="554" spans="2:65" s="1" customFormat="1" ht="16.5" customHeight="1">
      <c r="B554" s="32"/>
      <c r="C554" s="132" t="s">
        <v>920</v>
      </c>
      <c r="D554" s="132" t="s">
        <v>142</v>
      </c>
      <c r="E554" s="133" t="s">
        <v>921</v>
      </c>
      <c r="F554" s="134" t="s">
        <v>922</v>
      </c>
      <c r="G554" s="135" t="s">
        <v>317</v>
      </c>
      <c r="H554" s="136">
        <v>26.7</v>
      </c>
      <c r="I554" s="137"/>
      <c r="J554" s="138">
        <f>ROUND(I554*H554,2)</f>
        <v>0</v>
      </c>
      <c r="K554" s="134" t="s">
        <v>146</v>
      </c>
      <c r="L554" s="32"/>
      <c r="M554" s="139" t="s">
        <v>1</v>
      </c>
      <c r="N554" s="140" t="s">
        <v>42</v>
      </c>
      <c r="P554" s="141">
        <f>O554*H554</f>
        <v>0</v>
      </c>
      <c r="Q554" s="141">
        <v>0</v>
      </c>
      <c r="R554" s="141">
        <f>Q554*H554</f>
        <v>0</v>
      </c>
      <c r="S554" s="141">
        <v>0</v>
      </c>
      <c r="T554" s="142">
        <f>S554*H554</f>
        <v>0</v>
      </c>
      <c r="AR554" s="143" t="s">
        <v>135</v>
      </c>
      <c r="AT554" s="143" t="s">
        <v>142</v>
      </c>
      <c r="AU554" s="143" t="s">
        <v>87</v>
      </c>
      <c r="AY554" s="17" t="s">
        <v>136</v>
      </c>
      <c r="BE554" s="144">
        <f>IF(N554="základní",J554,0)</f>
        <v>0</v>
      </c>
      <c r="BF554" s="144">
        <f>IF(N554="snížená",J554,0)</f>
        <v>0</v>
      </c>
      <c r="BG554" s="144">
        <f>IF(N554="zákl. přenesená",J554,0)</f>
        <v>0</v>
      </c>
      <c r="BH554" s="144">
        <f>IF(N554="sníž. přenesená",J554,0)</f>
        <v>0</v>
      </c>
      <c r="BI554" s="144">
        <f>IF(N554="nulová",J554,0)</f>
        <v>0</v>
      </c>
      <c r="BJ554" s="17" t="s">
        <v>85</v>
      </c>
      <c r="BK554" s="144">
        <f>ROUND(I554*H554,2)</f>
        <v>0</v>
      </c>
      <c r="BL554" s="17" t="s">
        <v>135</v>
      </c>
      <c r="BM554" s="143" t="s">
        <v>923</v>
      </c>
    </row>
    <row r="555" spans="2:65" s="1" customFormat="1">
      <c r="B555" s="32"/>
      <c r="D555" s="145" t="s">
        <v>149</v>
      </c>
      <c r="F555" s="146" t="s">
        <v>924</v>
      </c>
      <c r="I555" s="147"/>
      <c r="L555" s="32"/>
      <c r="M555" s="148"/>
      <c r="T555" s="56"/>
      <c r="AT555" s="17" t="s">
        <v>149</v>
      </c>
      <c r="AU555" s="17" t="s">
        <v>87</v>
      </c>
    </row>
    <row r="556" spans="2:65" s="13" customFormat="1">
      <c r="B556" s="155"/>
      <c r="D556" s="145" t="s">
        <v>150</v>
      </c>
      <c r="E556" s="156" t="s">
        <v>1</v>
      </c>
      <c r="F556" s="157" t="s">
        <v>925</v>
      </c>
      <c r="H556" s="158">
        <v>26.7</v>
      </c>
      <c r="I556" s="159"/>
      <c r="L556" s="155"/>
      <c r="M556" s="160"/>
      <c r="T556" s="161"/>
      <c r="AT556" s="156" t="s">
        <v>150</v>
      </c>
      <c r="AU556" s="156" t="s">
        <v>87</v>
      </c>
      <c r="AV556" s="13" t="s">
        <v>87</v>
      </c>
      <c r="AW556" s="13" t="s">
        <v>33</v>
      </c>
      <c r="AX556" s="13" t="s">
        <v>85</v>
      </c>
      <c r="AY556" s="156" t="s">
        <v>136</v>
      </c>
    </row>
    <row r="557" spans="2:65" s="1" customFormat="1" ht="16.5" customHeight="1">
      <c r="B557" s="32"/>
      <c r="C557" s="132" t="s">
        <v>926</v>
      </c>
      <c r="D557" s="132" t="s">
        <v>142</v>
      </c>
      <c r="E557" s="133" t="s">
        <v>927</v>
      </c>
      <c r="F557" s="134" t="s">
        <v>928</v>
      </c>
      <c r="G557" s="135" t="s">
        <v>317</v>
      </c>
      <c r="H557" s="136">
        <v>465</v>
      </c>
      <c r="I557" s="137"/>
      <c r="J557" s="138">
        <f>ROUND(I557*H557,2)</f>
        <v>0</v>
      </c>
      <c r="K557" s="134" t="s">
        <v>146</v>
      </c>
      <c r="L557" s="32"/>
      <c r="M557" s="139" t="s">
        <v>1</v>
      </c>
      <c r="N557" s="140" t="s">
        <v>42</v>
      </c>
      <c r="P557" s="141">
        <f>O557*H557</f>
        <v>0</v>
      </c>
      <c r="Q557" s="141">
        <v>0.15540000000000001</v>
      </c>
      <c r="R557" s="141">
        <f>Q557*H557</f>
        <v>72.26100000000001</v>
      </c>
      <c r="S557" s="141">
        <v>0</v>
      </c>
      <c r="T557" s="142">
        <f>S557*H557</f>
        <v>0</v>
      </c>
      <c r="AR557" s="143" t="s">
        <v>135</v>
      </c>
      <c r="AT557" s="143" t="s">
        <v>142</v>
      </c>
      <c r="AU557" s="143" t="s">
        <v>87</v>
      </c>
      <c r="AY557" s="17" t="s">
        <v>136</v>
      </c>
      <c r="BE557" s="144">
        <f>IF(N557="základní",J557,0)</f>
        <v>0</v>
      </c>
      <c r="BF557" s="144">
        <f>IF(N557="snížená",J557,0)</f>
        <v>0</v>
      </c>
      <c r="BG557" s="144">
        <f>IF(N557="zákl. přenesená",J557,0)</f>
        <v>0</v>
      </c>
      <c r="BH557" s="144">
        <f>IF(N557="sníž. přenesená",J557,0)</f>
        <v>0</v>
      </c>
      <c r="BI557" s="144">
        <f>IF(N557="nulová",J557,0)</f>
        <v>0</v>
      </c>
      <c r="BJ557" s="17" t="s">
        <v>85</v>
      </c>
      <c r="BK557" s="144">
        <f>ROUND(I557*H557,2)</f>
        <v>0</v>
      </c>
      <c r="BL557" s="17" t="s">
        <v>135</v>
      </c>
      <c r="BM557" s="143" t="s">
        <v>929</v>
      </c>
    </row>
    <row r="558" spans="2:65" s="1" customFormat="1" ht="19.2">
      <c r="B558" s="32"/>
      <c r="D558" s="145" t="s">
        <v>149</v>
      </c>
      <c r="F558" s="146" t="s">
        <v>930</v>
      </c>
      <c r="I558" s="147"/>
      <c r="L558" s="32"/>
      <c r="M558" s="148"/>
      <c r="T558" s="56"/>
      <c r="AT558" s="17" t="s">
        <v>149</v>
      </c>
      <c r="AU558" s="17" t="s">
        <v>87</v>
      </c>
    </row>
    <row r="559" spans="2:65" s="13" customFormat="1">
      <c r="B559" s="155"/>
      <c r="D559" s="145" t="s">
        <v>150</v>
      </c>
      <c r="E559" s="156" t="s">
        <v>1</v>
      </c>
      <c r="F559" s="157" t="s">
        <v>931</v>
      </c>
      <c r="H559" s="158">
        <v>465</v>
      </c>
      <c r="I559" s="159"/>
      <c r="L559" s="155"/>
      <c r="M559" s="160"/>
      <c r="T559" s="161"/>
      <c r="AT559" s="156" t="s">
        <v>150</v>
      </c>
      <c r="AU559" s="156" t="s">
        <v>87</v>
      </c>
      <c r="AV559" s="13" t="s">
        <v>87</v>
      </c>
      <c r="AW559" s="13" t="s">
        <v>33</v>
      </c>
      <c r="AX559" s="13" t="s">
        <v>85</v>
      </c>
      <c r="AY559" s="156" t="s">
        <v>136</v>
      </c>
    </row>
    <row r="560" spans="2:65" s="12" customFormat="1">
      <c r="B560" s="149"/>
      <c r="D560" s="145" t="s">
        <v>150</v>
      </c>
      <c r="E560" s="150" t="s">
        <v>1</v>
      </c>
      <c r="F560" s="151" t="s">
        <v>932</v>
      </c>
      <c r="H560" s="150" t="s">
        <v>1</v>
      </c>
      <c r="I560" s="152"/>
      <c r="L560" s="149"/>
      <c r="M560" s="153"/>
      <c r="T560" s="154"/>
      <c r="AT560" s="150" t="s">
        <v>150</v>
      </c>
      <c r="AU560" s="150" t="s">
        <v>87</v>
      </c>
      <c r="AV560" s="12" t="s">
        <v>85</v>
      </c>
      <c r="AW560" s="12" t="s">
        <v>33</v>
      </c>
      <c r="AX560" s="12" t="s">
        <v>77</v>
      </c>
      <c r="AY560" s="150" t="s">
        <v>136</v>
      </c>
    </row>
    <row r="561" spans="2:65" s="1" customFormat="1" ht="16.5" customHeight="1">
      <c r="B561" s="32"/>
      <c r="C561" s="172" t="s">
        <v>933</v>
      </c>
      <c r="D561" s="172" t="s">
        <v>425</v>
      </c>
      <c r="E561" s="173" t="s">
        <v>934</v>
      </c>
      <c r="F561" s="174" t="s">
        <v>935</v>
      </c>
      <c r="G561" s="175" t="s">
        <v>317</v>
      </c>
      <c r="H561" s="176">
        <v>465</v>
      </c>
      <c r="I561" s="177"/>
      <c r="J561" s="178">
        <f>ROUND(I561*H561,2)</f>
        <v>0</v>
      </c>
      <c r="K561" s="174" t="s">
        <v>146</v>
      </c>
      <c r="L561" s="179"/>
      <c r="M561" s="180" t="s">
        <v>1</v>
      </c>
      <c r="N561" s="181" t="s">
        <v>42</v>
      </c>
      <c r="P561" s="141">
        <f>O561*H561</f>
        <v>0</v>
      </c>
      <c r="Q561" s="141">
        <v>0.08</v>
      </c>
      <c r="R561" s="141">
        <f>Q561*H561</f>
        <v>37.200000000000003</v>
      </c>
      <c r="S561" s="141">
        <v>0</v>
      </c>
      <c r="T561" s="142">
        <f>S561*H561</f>
        <v>0</v>
      </c>
      <c r="AR561" s="143" t="s">
        <v>190</v>
      </c>
      <c r="AT561" s="143" t="s">
        <v>425</v>
      </c>
      <c r="AU561" s="143" t="s">
        <v>87</v>
      </c>
      <c r="AY561" s="17" t="s">
        <v>136</v>
      </c>
      <c r="BE561" s="144">
        <f>IF(N561="základní",J561,0)</f>
        <v>0</v>
      </c>
      <c r="BF561" s="144">
        <f>IF(N561="snížená",J561,0)</f>
        <v>0</v>
      </c>
      <c r="BG561" s="144">
        <f>IF(N561="zákl. přenesená",J561,0)</f>
        <v>0</v>
      </c>
      <c r="BH561" s="144">
        <f>IF(N561="sníž. přenesená",J561,0)</f>
        <v>0</v>
      </c>
      <c r="BI561" s="144">
        <f>IF(N561="nulová",J561,0)</f>
        <v>0</v>
      </c>
      <c r="BJ561" s="17" t="s">
        <v>85</v>
      </c>
      <c r="BK561" s="144">
        <f>ROUND(I561*H561,2)</f>
        <v>0</v>
      </c>
      <c r="BL561" s="17" t="s">
        <v>135</v>
      </c>
      <c r="BM561" s="143" t="s">
        <v>936</v>
      </c>
    </row>
    <row r="562" spans="2:65" s="1" customFormat="1">
      <c r="B562" s="32"/>
      <c r="D562" s="145" t="s">
        <v>149</v>
      </c>
      <c r="F562" s="146" t="s">
        <v>935</v>
      </c>
      <c r="I562" s="147"/>
      <c r="L562" s="32"/>
      <c r="M562" s="148"/>
      <c r="T562" s="56"/>
      <c r="AT562" s="17" t="s">
        <v>149</v>
      </c>
      <c r="AU562" s="17" t="s">
        <v>87</v>
      </c>
    </row>
    <row r="563" spans="2:65" s="13" customFormat="1">
      <c r="B563" s="155"/>
      <c r="D563" s="145" t="s">
        <v>150</v>
      </c>
      <c r="E563" s="156" t="s">
        <v>1</v>
      </c>
      <c r="F563" s="157" t="s">
        <v>937</v>
      </c>
      <c r="H563" s="158">
        <v>465</v>
      </c>
      <c r="I563" s="159"/>
      <c r="L563" s="155"/>
      <c r="M563" s="160"/>
      <c r="T563" s="161"/>
      <c r="AT563" s="156" t="s">
        <v>150</v>
      </c>
      <c r="AU563" s="156" t="s">
        <v>87</v>
      </c>
      <c r="AV563" s="13" t="s">
        <v>87</v>
      </c>
      <c r="AW563" s="13" t="s">
        <v>33</v>
      </c>
      <c r="AX563" s="13" t="s">
        <v>85</v>
      </c>
      <c r="AY563" s="156" t="s">
        <v>136</v>
      </c>
    </row>
    <row r="564" spans="2:65" s="12" customFormat="1">
      <c r="B564" s="149"/>
      <c r="D564" s="145" t="s">
        <v>150</v>
      </c>
      <c r="E564" s="150" t="s">
        <v>1</v>
      </c>
      <c r="F564" s="151" t="s">
        <v>938</v>
      </c>
      <c r="H564" s="150" t="s">
        <v>1</v>
      </c>
      <c r="I564" s="152"/>
      <c r="L564" s="149"/>
      <c r="M564" s="153"/>
      <c r="T564" s="154"/>
      <c r="AT564" s="150" t="s">
        <v>150</v>
      </c>
      <c r="AU564" s="150" t="s">
        <v>87</v>
      </c>
      <c r="AV564" s="12" t="s">
        <v>85</v>
      </c>
      <c r="AW564" s="12" t="s">
        <v>33</v>
      </c>
      <c r="AX564" s="12" t="s">
        <v>77</v>
      </c>
      <c r="AY564" s="150" t="s">
        <v>136</v>
      </c>
    </row>
    <row r="565" spans="2:65" s="1" customFormat="1" ht="16.5" customHeight="1">
      <c r="B565" s="32"/>
      <c r="C565" s="132" t="s">
        <v>939</v>
      </c>
      <c r="D565" s="132" t="s">
        <v>142</v>
      </c>
      <c r="E565" s="133" t="s">
        <v>940</v>
      </c>
      <c r="F565" s="134" t="s">
        <v>941</v>
      </c>
      <c r="G565" s="135" t="s">
        <v>317</v>
      </c>
      <c r="H565" s="136">
        <v>305.8</v>
      </c>
      <c r="I565" s="137"/>
      <c r="J565" s="138">
        <f>ROUND(I565*H565,2)</f>
        <v>0</v>
      </c>
      <c r="K565" s="134" t="s">
        <v>146</v>
      </c>
      <c r="L565" s="32"/>
      <c r="M565" s="139" t="s">
        <v>1</v>
      </c>
      <c r="N565" s="140" t="s">
        <v>42</v>
      </c>
      <c r="P565" s="141">
        <f>O565*H565</f>
        <v>0</v>
      </c>
      <c r="Q565" s="141">
        <v>0.1295</v>
      </c>
      <c r="R565" s="141">
        <f>Q565*H565</f>
        <v>39.601100000000002</v>
      </c>
      <c r="S565" s="141">
        <v>0</v>
      </c>
      <c r="T565" s="142">
        <f>S565*H565</f>
        <v>0</v>
      </c>
      <c r="AR565" s="143" t="s">
        <v>135</v>
      </c>
      <c r="AT565" s="143" t="s">
        <v>142</v>
      </c>
      <c r="AU565" s="143" t="s">
        <v>87</v>
      </c>
      <c r="AY565" s="17" t="s">
        <v>136</v>
      </c>
      <c r="BE565" s="144">
        <f>IF(N565="základní",J565,0)</f>
        <v>0</v>
      </c>
      <c r="BF565" s="144">
        <f>IF(N565="snížená",J565,0)</f>
        <v>0</v>
      </c>
      <c r="BG565" s="144">
        <f>IF(N565="zákl. přenesená",J565,0)</f>
        <v>0</v>
      </c>
      <c r="BH565" s="144">
        <f>IF(N565="sníž. přenesená",J565,0)</f>
        <v>0</v>
      </c>
      <c r="BI565" s="144">
        <f>IF(N565="nulová",J565,0)</f>
        <v>0</v>
      </c>
      <c r="BJ565" s="17" t="s">
        <v>85</v>
      </c>
      <c r="BK565" s="144">
        <f>ROUND(I565*H565,2)</f>
        <v>0</v>
      </c>
      <c r="BL565" s="17" t="s">
        <v>135</v>
      </c>
      <c r="BM565" s="143" t="s">
        <v>942</v>
      </c>
    </row>
    <row r="566" spans="2:65" s="1" customFormat="1" ht="19.2">
      <c r="B566" s="32"/>
      <c r="D566" s="145" t="s">
        <v>149</v>
      </c>
      <c r="F566" s="146" t="s">
        <v>943</v>
      </c>
      <c r="I566" s="147"/>
      <c r="L566" s="32"/>
      <c r="M566" s="148"/>
      <c r="T566" s="56"/>
      <c r="AT566" s="17" t="s">
        <v>149</v>
      </c>
      <c r="AU566" s="17" t="s">
        <v>87</v>
      </c>
    </row>
    <row r="567" spans="2:65" s="13" customFormat="1">
      <c r="B567" s="155"/>
      <c r="D567" s="145" t="s">
        <v>150</v>
      </c>
      <c r="E567" s="156" t="s">
        <v>1</v>
      </c>
      <c r="F567" s="157" t="s">
        <v>944</v>
      </c>
      <c r="H567" s="158">
        <v>305.8</v>
      </c>
      <c r="I567" s="159"/>
      <c r="L567" s="155"/>
      <c r="M567" s="160"/>
      <c r="T567" s="161"/>
      <c r="AT567" s="156" t="s">
        <v>150</v>
      </c>
      <c r="AU567" s="156" t="s">
        <v>87</v>
      </c>
      <c r="AV567" s="13" t="s">
        <v>87</v>
      </c>
      <c r="AW567" s="13" t="s">
        <v>33</v>
      </c>
      <c r="AX567" s="13" t="s">
        <v>85</v>
      </c>
      <c r="AY567" s="156" t="s">
        <v>136</v>
      </c>
    </row>
    <row r="568" spans="2:65" s="1" customFormat="1" ht="16.5" customHeight="1">
      <c r="B568" s="32"/>
      <c r="C568" s="172" t="s">
        <v>945</v>
      </c>
      <c r="D568" s="172" t="s">
        <v>425</v>
      </c>
      <c r="E568" s="173" t="s">
        <v>946</v>
      </c>
      <c r="F568" s="174" t="s">
        <v>947</v>
      </c>
      <c r="G568" s="175" t="s">
        <v>317</v>
      </c>
      <c r="H568" s="176">
        <v>305.8</v>
      </c>
      <c r="I568" s="177"/>
      <c r="J568" s="178">
        <f>ROUND(I568*H568,2)</f>
        <v>0</v>
      </c>
      <c r="K568" s="174" t="s">
        <v>146</v>
      </c>
      <c r="L568" s="179"/>
      <c r="M568" s="180" t="s">
        <v>1</v>
      </c>
      <c r="N568" s="181" t="s">
        <v>42</v>
      </c>
      <c r="P568" s="141">
        <f>O568*H568</f>
        <v>0</v>
      </c>
      <c r="Q568" s="141">
        <v>4.4999999999999998E-2</v>
      </c>
      <c r="R568" s="141">
        <f>Q568*H568</f>
        <v>13.760999999999999</v>
      </c>
      <c r="S568" s="141">
        <v>0</v>
      </c>
      <c r="T568" s="142">
        <f>S568*H568</f>
        <v>0</v>
      </c>
      <c r="AR568" s="143" t="s">
        <v>190</v>
      </c>
      <c r="AT568" s="143" t="s">
        <v>425</v>
      </c>
      <c r="AU568" s="143" t="s">
        <v>87</v>
      </c>
      <c r="AY568" s="17" t="s">
        <v>136</v>
      </c>
      <c r="BE568" s="144">
        <f>IF(N568="základní",J568,0)</f>
        <v>0</v>
      </c>
      <c r="BF568" s="144">
        <f>IF(N568="snížená",J568,0)</f>
        <v>0</v>
      </c>
      <c r="BG568" s="144">
        <f>IF(N568="zákl. přenesená",J568,0)</f>
        <v>0</v>
      </c>
      <c r="BH568" s="144">
        <f>IF(N568="sníž. přenesená",J568,0)</f>
        <v>0</v>
      </c>
      <c r="BI568" s="144">
        <f>IF(N568="nulová",J568,0)</f>
        <v>0</v>
      </c>
      <c r="BJ568" s="17" t="s">
        <v>85</v>
      </c>
      <c r="BK568" s="144">
        <f>ROUND(I568*H568,2)</f>
        <v>0</v>
      </c>
      <c r="BL568" s="17" t="s">
        <v>135</v>
      </c>
      <c r="BM568" s="143" t="s">
        <v>948</v>
      </c>
    </row>
    <row r="569" spans="2:65" s="1" customFormat="1">
      <c r="B569" s="32"/>
      <c r="D569" s="145" t="s">
        <v>149</v>
      </c>
      <c r="F569" s="146" t="s">
        <v>947</v>
      </c>
      <c r="I569" s="147"/>
      <c r="L569" s="32"/>
      <c r="M569" s="148"/>
      <c r="T569" s="56"/>
      <c r="AT569" s="17" t="s">
        <v>149</v>
      </c>
      <c r="AU569" s="17" t="s">
        <v>87</v>
      </c>
    </row>
    <row r="570" spans="2:65" s="13" customFormat="1">
      <c r="B570" s="155"/>
      <c r="D570" s="145" t="s">
        <v>150</v>
      </c>
      <c r="E570" s="156" t="s">
        <v>1</v>
      </c>
      <c r="F570" s="157" t="s">
        <v>949</v>
      </c>
      <c r="H570" s="158">
        <v>305.8</v>
      </c>
      <c r="I570" s="159"/>
      <c r="L570" s="155"/>
      <c r="M570" s="160"/>
      <c r="T570" s="161"/>
      <c r="AT570" s="156" t="s">
        <v>150</v>
      </c>
      <c r="AU570" s="156" t="s">
        <v>87</v>
      </c>
      <c r="AV570" s="13" t="s">
        <v>87</v>
      </c>
      <c r="AW570" s="13" t="s">
        <v>33</v>
      </c>
      <c r="AX570" s="13" t="s">
        <v>85</v>
      </c>
      <c r="AY570" s="156" t="s">
        <v>136</v>
      </c>
    </row>
    <row r="571" spans="2:65" s="1" customFormat="1" ht="16.5" customHeight="1">
      <c r="B571" s="32"/>
      <c r="C571" s="132" t="s">
        <v>950</v>
      </c>
      <c r="D571" s="132" t="s">
        <v>142</v>
      </c>
      <c r="E571" s="133" t="s">
        <v>951</v>
      </c>
      <c r="F571" s="134" t="s">
        <v>952</v>
      </c>
      <c r="G571" s="135" t="s">
        <v>317</v>
      </c>
      <c r="H571" s="136">
        <v>66.7</v>
      </c>
      <c r="I571" s="137"/>
      <c r="J571" s="138">
        <f>ROUND(I571*H571,2)</f>
        <v>0</v>
      </c>
      <c r="K571" s="134" t="s">
        <v>146</v>
      </c>
      <c r="L571" s="32"/>
      <c r="M571" s="139" t="s">
        <v>1</v>
      </c>
      <c r="N571" s="140" t="s">
        <v>42</v>
      </c>
      <c r="P571" s="141">
        <f>O571*H571</f>
        <v>0</v>
      </c>
      <c r="Q571" s="141">
        <v>0</v>
      </c>
      <c r="R571" s="141">
        <f>Q571*H571</f>
        <v>0</v>
      </c>
      <c r="S571" s="141">
        <v>0</v>
      </c>
      <c r="T571" s="142">
        <f>S571*H571</f>
        <v>0</v>
      </c>
      <c r="AR571" s="143" t="s">
        <v>135</v>
      </c>
      <c r="AT571" s="143" t="s">
        <v>142</v>
      </c>
      <c r="AU571" s="143" t="s">
        <v>87</v>
      </c>
      <c r="AY571" s="17" t="s">
        <v>136</v>
      </c>
      <c r="BE571" s="144">
        <f>IF(N571="základní",J571,0)</f>
        <v>0</v>
      </c>
      <c r="BF571" s="144">
        <f>IF(N571="snížená",J571,0)</f>
        <v>0</v>
      </c>
      <c r="BG571" s="144">
        <f>IF(N571="zákl. přenesená",J571,0)</f>
        <v>0</v>
      </c>
      <c r="BH571" s="144">
        <f>IF(N571="sníž. přenesená",J571,0)</f>
        <v>0</v>
      </c>
      <c r="BI571" s="144">
        <f>IF(N571="nulová",J571,0)</f>
        <v>0</v>
      </c>
      <c r="BJ571" s="17" t="s">
        <v>85</v>
      </c>
      <c r="BK571" s="144">
        <f>ROUND(I571*H571,2)</f>
        <v>0</v>
      </c>
      <c r="BL571" s="17" t="s">
        <v>135</v>
      </c>
      <c r="BM571" s="143" t="s">
        <v>953</v>
      </c>
    </row>
    <row r="572" spans="2:65" s="1" customFormat="1">
      <c r="B572" s="32"/>
      <c r="D572" s="145" t="s">
        <v>149</v>
      </c>
      <c r="F572" s="146" t="s">
        <v>954</v>
      </c>
      <c r="I572" s="147"/>
      <c r="L572" s="32"/>
      <c r="M572" s="148"/>
      <c r="T572" s="56"/>
      <c r="AT572" s="17" t="s">
        <v>149</v>
      </c>
      <c r="AU572" s="17" t="s">
        <v>87</v>
      </c>
    </row>
    <row r="573" spans="2:65" s="13" customFormat="1">
      <c r="B573" s="155"/>
      <c r="D573" s="145" t="s">
        <v>150</v>
      </c>
      <c r="E573" s="156" t="s">
        <v>1</v>
      </c>
      <c r="F573" s="157" t="s">
        <v>955</v>
      </c>
      <c r="H573" s="158">
        <v>66.7</v>
      </c>
      <c r="I573" s="159"/>
      <c r="L573" s="155"/>
      <c r="M573" s="160"/>
      <c r="T573" s="161"/>
      <c r="AT573" s="156" t="s">
        <v>150</v>
      </c>
      <c r="AU573" s="156" t="s">
        <v>87</v>
      </c>
      <c r="AV573" s="13" t="s">
        <v>87</v>
      </c>
      <c r="AW573" s="13" t="s">
        <v>33</v>
      </c>
      <c r="AX573" s="13" t="s">
        <v>85</v>
      </c>
      <c r="AY573" s="156" t="s">
        <v>136</v>
      </c>
    </row>
    <row r="574" spans="2:65" s="1" customFormat="1" ht="16.5" customHeight="1">
      <c r="B574" s="32"/>
      <c r="C574" s="132" t="s">
        <v>956</v>
      </c>
      <c r="D574" s="132" t="s">
        <v>142</v>
      </c>
      <c r="E574" s="133" t="s">
        <v>957</v>
      </c>
      <c r="F574" s="134" t="s">
        <v>958</v>
      </c>
      <c r="G574" s="135" t="s">
        <v>317</v>
      </c>
      <c r="H574" s="136">
        <v>66.7</v>
      </c>
      <c r="I574" s="137"/>
      <c r="J574" s="138">
        <f>ROUND(I574*H574,2)</f>
        <v>0</v>
      </c>
      <c r="K574" s="134" t="s">
        <v>146</v>
      </c>
      <c r="L574" s="32"/>
      <c r="M574" s="139" t="s">
        <v>1</v>
      </c>
      <c r="N574" s="140" t="s">
        <v>42</v>
      </c>
      <c r="P574" s="141">
        <f>O574*H574</f>
        <v>0</v>
      </c>
      <c r="Q574" s="141">
        <v>2.7999999999999998E-4</v>
      </c>
      <c r="R574" s="141">
        <f>Q574*H574</f>
        <v>1.8675999999999998E-2</v>
      </c>
      <c r="S574" s="141">
        <v>0</v>
      </c>
      <c r="T574" s="142">
        <f>S574*H574</f>
        <v>0</v>
      </c>
      <c r="AR574" s="143" t="s">
        <v>135</v>
      </c>
      <c r="AT574" s="143" t="s">
        <v>142</v>
      </c>
      <c r="AU574" s="143" t="s">
        <v>87</v>
      </c>
      <c r="AY574" s="17" t="s">
        <v>136</v>
      </c>
      <c r="BE574" s="144">
        <f>IF(N574="základní",J574,0)</f>
        <v>0</v>
      </c>
      <c r="BF574" s="144">
        <f>IF(N574="snížená",J574,0)</f>
        <v>0</v>
      </c>
      <c r="BG574" s="144">
        <f>IF(N574="zákl. přenesená",J574,0)</f>
        <v>0</v>
      </c>
      <c r="BH574" s="144">
        <f>IF(N574="sníž. přenesená",J574,0)</f>
        <v>0</v>
      </c>
      <c r="BI574" s="144">
        <f>IF(N574="nulová",J574,0)</f>
        <v>0</v>
      </c>
      <c r="BJ574" s="17" t="s">
        <v>85</v>
      </c>
      <c r="BK574" s="144">
        <f>ROUND(I574*H574,2)</f>
        <v>0</v>
      </c>
      <c r="BL574" s="17" t="s">
        <v>135</v>
      </c>
      <c r="BM574" s="143" t="s">
        <v>959</v>
      </c>
    </row>
    <row r="575" spans="2:65" s="1" customFormat="1" ht="19.2">
      <c r="B575" s="32"/>
      <c r="D575" s="145" t="s">
        <v>149</v>
      </c>
      <c r="F575" s="146" t="s">
        <v>960</v>
      </c>
      <c r="I575" s="147"/>
      <c r="L575" s="32"/>
      <c r="M575" s="148"/>
      <c r="T575" s="56"/>
      <c r="AT575" s="17" t="s">
        <v>149</v>
      </c>
      <c r="AU575" s="17" t="s">
        <v>87</v>
      </c>
    </row>
    <row r="576" spans="2:65" s="13" customFormat="1">
      <c r="B576" s="155"/>
      <c r="D576" s="145" t="s">
        <v>150</v>
      </c>
      <c r="E576" s="156" t="s">
        <v>1</v>
      </c>
      <c r="F576" s="157" t="s">
        <v>955</v>
      </c>
      <c r="H576" s="158">
        <v>66.7</v>
      </c>
      <c r="I576" s="159"/>
      <c r="L576" s="155"/>
      <c r="M576" s="160"/>
      <c r="T576" s="161"/>
      <c r="AT576" s="156" t="s">
        <v>150</v>
      </c>
      <c r="AU576" s="156" t="s">
        <v>87</v>
      </c>
      <c r="AV576" s="13" t="s">
        <v>87</v>
      </c>
      <c r="AW576" s="13" t="s">
        <v>33</v>
      </c>
      <c r="AX576" s="13" t="s">
        <v>85</v>
      </c>
      <c r="AY576" s="156" t="s">
        <v>136</v>
      </c>
    </row>
    <row r="577" spans="2:65" s="1" customFormat="1" ht="21.75" customHeight="1">
      <c r="B577" s="32"/>
      <c r="C577" s="132" t="s">
        <v>961</v>
      </c>
      <c r="D577" s="132" t="s">
        <v>142</v>
      </c>
      <c r="E577" s="133" t="s">
        <v>962</v>
      </c>
      <c r="F577" s="134" t="s">
        <v>963</v>
      </c>
      <c r="G577" s="135" t="s">
        <v>266</v>
      </c>
      <c r="H577" s="136">
        <v>2308.1770000000001</v>
      </c>
      <c r="I577" s="137"/>
      <c r="J577" s="138">
        <f>ROUND(I577*H577,2)</f>
        <v>0</v>
      </c>
      <c r="K577" s="134" t="s">
        <v>146</v>
      </c>
      <c r="L577" s="32"/>
      <c r="M577" s="139" t="s">
        <v>1</v>
      </c>
      <c r="N577" s="140" t="s">
        <v>42</v>
      </c>
      <c r="P577" s="141">
        <f>O577*H577</f>
        <v>0</v>
      </c>
      <c r="Q577" s="141">
        <v>3.6000000000000002E-4</v>
      </c>
      <c r="R577" s="141">
        <f>Q577*H577</f>
        <v>0.83094372000000005</v>
      </c>
      <c r="S577" s="141">
        <v>0</v>
      </c>
      <c r="T577" s="142">
        <f>S577*H577</f>
        <v>0</v>
      </c>
      <c r="AR577" s="143" t="s">
        <v>135</v>
      </c>
      <c r="AT577" s="143" t="s">
        <v>142</v>
      </c>
      <c r="AU577" s="143" t="s">
        <v>87</v>
      </c>
      <c r="AY577" s="17" t="s">
        <v>136</v>
      </c>
      <c r="BE577" s="144">
        <f>IF(N577="základní",J577,0)</f>
        <v>0</v>
      </c>
      <c r="BF577" s="144">
        <f>IF(N577="snížená",J577,0)</f>
        <v>0</v>
      </c>
      <c r="BG577" s="144">
        <f>IF(N577="zákl. přenesená",J577,0)</f>
        <v>0</v>
      </c>
      <c r="BH577" s="144">
        <f>IF(N577="sníž. přenesená",J577,0)</f>
        <v>0</v>
      </c>
      <c r="BI577" s="144">
        <f>IF(N577="nulová",J577,0)</f>
        <v>0</v>
      </c>
      <c r="BJ577" s="17" t="s">
        <v>85</v>
      </c>
      <c r="BK577" s="144">
        <f>ROUND(I577*H577,2)</f>
        <v>0</v>
      </c>
      <c r="BL577" s="17" t="s">
        <v>135</v>
      </c>
      <c r="BM577" s="143" t="s">
        <v>964</v>
      </c>
    </row>
    <row r="578" spans="2:65" s="1" customFormat="1">
      <c r="B578" s="32"/>
      <c r="D578" s="145" t="s">
        <v>149</v>
      </c>
      <c r="F578" s="146" t="s">
        <v>965</v>
      </c>
      <c r="I578" s="147"/>
      <c r="L578" s="32"/>
      <c r="M578" s="148"/>
      <c r="T578" s="56"/>
      <c r="AT578" s="17" t="s">
        <v>149</v>
      </c>
      <c r="AU578" s="17" t="s">
        <v>87</v>
      </c>
    </row>
    <row r="579" spans="2:65" s="12" customFormat="1">
      <c r="B579" s="149"/>
      <c r="D579" s="145" t="s">
        <v>150</v>
      </c>
      <c r="E579" s="150" t="s">
        <v>1</v>
      </c>
      <c r="F579" s="151" t="s">
        <v>966</v>
      </c>
      <c r="H579" s="150" t="s">
        <v>1</v>
      </c>
      <c r="I579" s="152"/>
      <c r="L579" s="149"/>
      <c r="M579" s="153"/>
      <c r="T579" s="154"/>
      <c r="AT579" s="150" t="s">
        <v>150</v>
      </c>
      <c r="AU579" s="150" t="s">
        <v>87</v>
      </c>
      <c r="AV579" s="12" t="s">
        <v>85</v>
      </c>
      <c r="AW579" s="12" t="s">
        <v>33</v>
      </c>
      <c r="AX579" s="12" t="s">
        <v>77</v>
      </c>
      <c r="AY579" s="150" t="s">
        <v>136</v>
      </c>
    </row>
    <row r="580" spans="2:65" s="13" customFormat="1">
      <c r="B580" s="155"/>
      <c r="D580" s="145" t="s">
        <v>150</v>
      </c>
      <c r="E580" s="156" t="s">
        <v>1</v>
      </c>
      <c r="F580" s="157" t="s">
        <v>967</v>
      </c>
      <c r="H580" s="158">
        <v>2007.11</v>
      </c>
      <c r="I580" s="159"/>
      <c r="L580" s="155"/>
      <c r="M580" s="160"/>
      <c r="T580" s="161"/>
      <c r="AT580" s="156" t="s">
        <v>150</v>
      </c>
      <c r="AU580" s="156" t="s">
        <v>87</v>
      </c>
      <c r="AV580" s="13" t="s">
        <v>87</v>
      </c>
      <c r="AW580" s="13" t="s">
        <v>33</v>
      </c>
      <c r="AX580" s="13" t="s">
        <v>77</v>
      </c>
      <c r="AY580" s="156" t="s">
        <v>136</v>
      </c>
    </row>
    <row r="581" spans="2:65" s="13" customFormat="1">
      <c r="B581" s="155"/>
      <c r="D581" s="145" t="s">
        <v>150</v>
      </c>
      <c r="E581" s="156" t="s">
        <v>1</v>
      </c>
      <c r="F581" s="157" t="s">
        <v>968</v>
      </c>
      <c r="H581" s="158">
        <v>301.06700000000001</v>
      </c>
      <c r="I581" s="159"/>
      <c r="L581" s="155"/>
      <c r="M581" s="160"/>
      <c r="T581" s="161"/>
      <c r="AT581" s="156" t="s">
        <v>150</v>
      </c>
      <c r="AU581" s="156" t="s">
        <v>87</v>
      </c>
      <c r="AV581" s="13" t="s">
        <v>87</v>
      </c>
      <c r="AW581" s="13" t="s">
        <v>33</v>
      </c>
      <c r="AX581" s="13" t="s">
        <v>77</v>
      </c>
      <c r="AY581" s="156" t="s">
        <v>136</v>
      </c>
    </row>
    <row r="582" spans="2:65" s="14" customFormat="1">
      <c r="B582" s="165"/>
      <c r="D582" s="145" t="s">
        <v>150</v>
      </c>
      <c r="E582" s="166" t="s">
        <v>1</v>
      </c>
      <c r="F582" s="167" t="s">
        <v>278</v>
      </c>
      <c r="H582" s="168">
        <v>2308.1770000000001</v>
      </c>
      <c r="I582" s="169"/>
      <c r="L582" s="165"/>
      <c r="M582" s="170"/>
      <c r="T582" s="171"/>
      <c r="AT582" s="166" t="s">
        <v>150</v>
      </c>
      <c r="AU582" s="166" t="s">
        <v>87</v>
      </c>
      <c r="AV582" s="14" t="s">
        <v>135</v>
      </c>
      <c r="AW582" s="14" t="s">
        <v>33</v>
      </c>
      <c r="AX582" s="14" t="s">
        <v>85</v>
      </c>
      <c r="AY582" s="166" t="s">
        <v>136</v>
      </c>
    </row>
    <row r="583" spans="2:65" s="1" customFormat="1" ht="16.5" customHeight="1">
      <c r="B583" s="32"/>
      <c r="C583" s="132" t="s">
        <v>969</v>
      </c>
      <c r="D583" s="132" t="s">
        <v>142</v>
      </c>
      <c r="E583" s="133" t="s">
        <v>970</v>
      </c>
      <c r="F583" s="134" t="s">
        <v>971</v>
      </c>
      <c r="G583" s="135" t="s">
        <v>317</v>
      </c>
      <c r="H583" s="136">
        <v>66.7</v>
      </c>
      <c r="I583" s="137"/>
      <c r="J583" s="138">
        <f>ROUND(I583*H583,2)</f>
        <v>0</v>
      </c>
      <c r="K583" s="134" t="s">
        <v>146</v>
      </c>
      <c r="L583" s="32"/>
      <c r="M583" s="139" t="s">
        <v>1</v>
      </c>
      <c r="N583" s="140" t="s">
        <v>42</v>
      </c>
      <c r="P583" s="141">
        <f>O583*H583</f>
        <v>0</v>
      </c>
      <c r="Q583" s="141">
        <v>0</v>
      </c>
      <c r="R583" s="141">
        <f>Q583*H583</f>
        <v>0</v>
      </c>
      <c r="S583" s="141">
        <v>0</v>
      </c>
      <c r="T583" s="142">
        <f>S583*H583</f>
        <v>0</v>
      </c>
      <c r="AR583" s="143" t="s">
        <v>135</v>
      </c>
      <c r="AT583" s="143" t="s">
        <v>142</v>
      </c>
      <c r="AU583" s="143" t="s">
        <v>87</v>
      </c>
      <c r="AY583" s="17" t="s">
        <v>136</v>
      </c>
      <c r="BE583" s="144">
        <f>IF(N583="základní",J583,0)</f>
        <v>0</v>
      </c>
      <c r="BF583" s="144">
        <f>IF(N583="snížená",J583,0)</f>
        <v>0</v>
      </c>
      <c r="BG583" s="144">
        <f>IF(N583="zákl. přenesená",J583,0)</f>
        <v>0</v>
      </c>
      <c r="BH583" s="144">
        <f>IF(N583="sníž. přenesená",J583,0)</f>
        <v>0</v>
      </c>
      <c r="BI583" s="144">
        <f>IF(N583="nulová",J583,0)</f>
        <v>0</v>
      </c>
      <c r="BJ583" s="17" t="s">
        <v>85</v>
      </c>
      <c r="BK583" s="144">
        <f>ROUND(I583*H583,2)</f>
        <v>0</v>
      </c>
      <c r="BL583" s="17" t="s">
        <v>135</v>
      </c>
      <c r="BM583" s="143" t="s">
        <v>972</v>
      </c>
    </row>
    <row r="584" spans="2:65" s="1" customFormat="1">
      <c r="B584" s="32"/>
      <c r="D584" s="145" t="s">
        <v>149</v>
      </c>
      <c r="F584" s="146" t="s">
        <v>973</v>
      </c>
      <c r="I584" s="147"/>
      <c r="L584" s="32"/>
      <c r="M584" s="148"/>
      <c r="T584" s="56"/>
      <c r="AT584" s="17" t="s">
        <v>149</v>
      </c>
      <c r="AU584" s="17" t="s">
        <v>87</v>
      </c>
    </row>
    <row r="585" spans="2:65" s="13" customFormat="1">
      <c r="B585" s="155"/>
      <c r="D585" s="145" t="s">
        <v>150</v>
      </c>
      <c r="E585" s="156" t="s">
        <v>1</v>
      </c>
      <c r="F585" s="157" t="s">
        <v>974</v>
      </c>
      <c r="H585" s="158">
        <v>66.7</v>
      </c>
      <c r="I585" s="159"/>
      <c r="L585" s="155"/>
      <c r="M585" s="160"/>
      <c r="T585" s="161"/>
      <c r="AT585" s="156" t="s">
        <v>150</v>
      </c>
      <c r="AU585" s="156" t="s">
        <v>87</v>
      </c>
      <c r="AV585" s="13" t="s">
        <v>87</v>
      </c>
      <c r="AW585" s="13" t="s">
        <v>33</v>
      </c>
      <c r="AX585" s="13" t="s">
        <v>85</v>
      </c>
      <c r="AY585" s="156" t="s">
        <v>136</v>
      </c>
    </row>
    <row r="586" spans="2:65" s="1" customFormat="1" ht="16.5" customHeight="1">
      <c r="B586" s="32"/>
      <c r="C586" s="132" t="s">
        <v>975</v>
      </c>
      <c r="D586" s="132" t="s">
        <v>142</v>
      </c>
      <c r="E586" s="133" t="s">
        <v>976</v>
      </c>
      <c r="F586" s="134" t="s">
        <v>977</v>
      </c>
      <c r="G586" s="135" t="s">
        <v>226</v>
      </c>
      <c r="H586" s="136">
        <v>6</v>
      </c>
      <c r="I586" s="137"/>
      <c r="J586" s="138">
        <f>ROUND(I586*H586,2)</f>
        <v>0</v>
      </c>
      <c r="K586" s="134" t="s">
        <v>146</v>
      </c>
      <c r="L586" s="32"/>
      <c r="M586" s="139" t="s">
        <v>1</v>
      </c>
      <c r="N586" s="140" t="s">
        <v>42</v>
      </c>
      <c r="P586" s="141">
        <f>O586*H586</f>
        <v>0</v>
      </c>
      <c r="Q586" s="141">
        <v>0</v>
      </c>
      <c r="R586" s="141">
        <f>Q586*H586</f>
        <v>0</v>
      </c>
      <c r="S586" s="141">
        <v>8.2000000000000003E-2</v>
      </c>
      <c r="T586" s="142">
        <f>S586*H586</f>
        <v>0.49199999999999999</v>
      </c>
      <c r="AR586" s="143" t="s">
        <v>135</v>
      </c>
      <c r="AT586" s="143" t="s">
        <v>142</v>
      </c>
      <c r="AU586" s="143" t="s">
        <v>87</v>
      </c>
      <c r="AY586" s="17" t="s">
        <v>136</v>
      </c>
      <c r="BE586" s="144">
        <f>IF(N586="základní",J586,0)</f>
        <v>0</v>
      </c>
      <c r="BF586" s="144">
        <f>IF(N586="snížená",J586,0)</f>
        <v>0</v>
      </c>
      <c r="BG586" s="144">
        <f>IF(N586="zákl. přenesená",J586,0)</f>
        <v>0</v>
      </c>
      <c r="BH586" s="144">
        <f>IF(N586="sníž. přenesená",J586,0)</f>
        <v>0</v>
      </c>
      <c r="BI586" s="144">
        <f>IF(N586="nulová",J586,0)</f>
        <v>0</v>
      </c>
      <c r="BJ586" s="17" t="s">
        <v>85</v>
      </c>
      <c r="BK586" s="144">
        <f>ROUND(I586*H586,2)</f>
        <v>0</v>
      </c>
      <c r="BL586" s="17" t="s">
        <v>135</v>
      </c>
      <c r="BM586" s="143" t="s">
        <v>978</v>
      </c>
    </row>
    <row r="587" spans="2:65" s="1" customFormat="1" ht="19.2">
      <c r="B587" s="32"/>
      <c r="D587" s="145" t="s">
        <v>149</v>
      </c>
      <c r="F587" s="146" t="s">
        <v>979</v>
      </c>
      <c r="I587" s="147"/>
      <c r="L587" s="32"/>
      <c r="M587" s="148"/>
      <c r="T587" s="56"/>
      <c r="AT587" s="17" t="s">
        <v>149</v>
      </c>
      <c r="AU587" s="17" t="s">
        <v>87</v>
      </c>
    </row>
    <row r="588" spans="2:65" s="13" customFormat="1">
      <c r="B588" s="155"/>
      <c r="D588" s="145" t="s">
        <v>150</v>
      </c>
      <c r="E588" s="156" t="s">
        <v>1</v>
      </c>
      <c r="F588" s="157" t="s">
        <v>980</v>
      </c>
      <c r="H588" s="158">
        <v>4</v>
      </c>
      <c r="I588" s="159"/>
      <c r="L588" s="155"/>
      <c r="M588" s="160"/>
      <c r="T588" s="161"/>
      <c r="AT588" s="156" t="s">
        <v>150</v>
      </c>
      <c r="AU588" s="156" t="s">
        <v>87</v>
      </c>
      <c r="AV588" s="13" t="s">
        <v>87</v>
      </c>
      <c r="AW588" s="13" t="s">
        <v>33</v>
      </c>
      <c r="AX588" s="13" t="s">
        <v>77</v>
      </c>
      <c r="AY588" s="156" t="s">
        <v>136</v>
      </c>
    </row>
    <row r="589" spans="2:65" s="13" customFormat="1">
      <c r="B589" s="155"/>
      <c r="D589" s="145" t="s">
        <v>150</v>
      </c>
      <c r="E589" s="156" t="s">
        <v>1</v>
      </c>
      <c r="F589" s="157" t="s">
        <v>981</v>
      </c>
      <c r="H589" s="158">
        <v>2</v>
      </c>
      <c r="I589" s="159"/>
      <c r="L589" s="155"/>
      <c r="M589" s="160"/>
      <c r="T589" s="161"/>
      <c r="AT589" s="156" t="s">
        <v>150</v>
      </c>
      <c r="AU589" s="156" t="s">
        <v>87</v>
      </c>
      <c r="AV589" s="13" t="s">
        <v>87</v>
      </c>
      <c r="AW589" s="13" t="s">
        <v>33</v>
      </c>
      <c r="AX589" s="13" t="s">
        <v>77</v>
      </c>
      <c r="AY589" s="156" t="s">
        <v>136</v>
      </c>
    </row>
    <row r="590" spans="2:65" s="14" customFormat="1">
      <c r="B590" s="165"/>
      <c r="D590" s="145" t="s">
        <v>150</v>
      </c>
      <c r="E590" s="166" t="s">
        <v>1</v>
      </c>
      <c r="F590" s="167" t="s">
        <v>278</v>
      </c>
      <c r="H590" s="168">
        <v>6</v>
      </c>
      <c r="I590" s="169"/>
      <c r="L590" s="165"/>
      <c r="M590" s="170"/>
      <c r="T590" s="171"/>
      <c r="AT590" s="166" t="s">
        <v>150</v>
      </c>
      <c r="AU590" s="166" t="s">
        <v>87</v>
      </c>
      <c r="AV590" s="14" t="s">
        <v>135</v>
      </c>
      <c r="AW590" s="14" t="s">
        <v>33</v>
      </c>
      <c r="AX590" s="14" t="s">
        <v>85</v>
      </c>
      <c r="AY590" s="166" t="s">
        <v>136</v>
      </c>
    </row>
    <row r="591" spans="2:65" s="1" customFormat="1" ht="16.5" customHeight="1">
      <c r="B591" s="32"/>
      <c r="C591" s="132" t="s">
        <v>982</v>
      </c>
      <c r="D591" s="132" t="s">
        <v>142</v>
      </c>
      <c r="E591" s="133" t="s">
        <v>983</v>
      </c>
      <c r="F591" s="134" t="s">
        <v>984</v>
      </c>
      <c r="G591" s="135" t="s">
        <v>226</v>
      </c>
      <c r="H591" s="136">
        <v>5</v>
      </c>
      <c r="I591" s="137"/>
      <c r="J591" s="138">
        <f>ROUND(I591*H591,2)</f>
        <v>0</v>
      </c>
      <c r="K591" s="134" t="s">
        <v>146</v>
      </c>
      <c r="L591" s="32"/>
      <c r="M591" s="139" t="s">
        <v>1</v>
      </c>
      <c r="N591" s="140" t="s">
        <v>42</v>
      </c>
      <c r="P591" s="141">
        <f>O591*H591</f>
        <v>0</v>
      </c>
      <c r="Q591" s="141">
        <v>0</v>
      </c>
      <c r="R591" s="141">
        <f>Q591*H591</f>
        <v>0</v>
      </c>
      <c r="S591" s="141">
        <v>4.0000000000000001E-3</v>
      </c>
      <c r="T591" s="142">
        <f>S591*H591</f>
        <v>0.02</v>
      </c>
      <c r="AR591" s="143" t="s">
        <v>135</v>
      </c>
      <c r="AT591" s="143" t="s">
        <v>142</v>
      </c>
      <c r="AU591" s="143" t="s">
        <v>87</v>
      </c>
      <c r="AY591" s="17" t="s">
        <v>136</v>
      </c>
      <c r="BE591" s="144">
        <f>IF(N591="základní",J591,0)</f>
        <v>0</v>
      </c>
      <c r="BF591" s="144">
        <f>IF(N591="snížená",J591,0)</f>
        <v>0</v>
      </c>
      <c r="BG591" s="144">
        <f>IF(N591="zákl. přenesená",J591,0)</f>
        <v>0</v>
      </c>
      <c r="BH591" s="144">
        <f>IF(N591="sníž. přenesená",J591,0)</f>
        <v>0</v>
      </c>
      <c r="BI591" s="144">
        <f>IF(N591="nulová",J591,0)</f>
        <v>0</v>
      </c>
      <c r="BJ591" s="17" t="s">
        <v>85</v>
      </c>
      <c r="BK591" s="144">
        <f>ROUND(I591*H591,2)</f>
        <v>0</v>
      </c>
      <c r="BL591" s="17" t="s">
        <v>135</v>
      </c>
      <c r="BM591" s="143" t="s">
        <v>985</v>
      </c>
    </row>
    <row r="592" spans="2:65" s="1" customFormat="1" ht="19.2">
      <c r="B592" s="32"/>
      <c r="D592" s="145" t="s">
        <v>149</v>
      </c>
      <c r="F592" s="146" t="s">
        <v>986</v>
      </c>
      <c r="I592" s="147"/>
      <c r="L592" s="32"/>
      <c r="M592" s="148"/>
      <c r="T592" s="56"/>
      <c r="AT592" s="17" t="s">
        <v>149</v>
      </c>
      <c r="AU592" s="17" t="s">
        <v>87</v>
      </c>
    </row>
    <row r="593" spans="2:65" s="13" customFormat="1">
      <c r="B593" s="155"/>
      <c r="D593" s="145" t="s">
        <v>150</v>
      </c>
      <c r="E593" s="156" t="s">
        <v>1</v>
      </c>
      <c r="F593" s="157" t="s">
        <v>987</v>
      </c>
      <c r="H593" s="158">
        <v>5</v>
      </c>
      <c r="I593" s="159"/>
      <c r="L593" s="155"/>
      <c r="M593" s="160"/>
      <c r="T593" s="161"/>
      <c r="AT593" s="156" t="s">
        <v>150</v>
      </c>
      <c r="AU593" s="156" t="s">
        <v>87</v>
      </c>
      <c r="AV593" s="13" t="s">
        <v>87</v>
      </c>
      <c r="AW593" s="13" t="s">
        <v>33</v>
      </c>
      <c r="AX593" s="13" t="s">
        <v>85</v>
      </c>
      <c r="AY593" s="156" t="s">
        <v>136</v>
      </c>
    </row>
    <row r="594" spans="2:65" s="1" customFormat="1" ht="16.5" customHeight="1">
      <c r="B594" s="32"/>
      <c r="C594" s="132" t="s">
        <v>988</v>
      </c>
      <c r="D594" s="132" t="s">
        <v>142</v>
      </c>
      <c r="E594" s="133" t="s">
        <v>989</v>
      </c>
      <c r="F594" s="134" t="s">
        <v>990</v>
      </c>
      <c r="G594" s="135" t="s">
        <v>317</v>
      </c>
      <c r="H594" s="136">
        <v>158.6</v>
      </c>
      <c r="I594" s="137"/>
      <c r="J594" s="138">
        <f>ROUND(I594*H594,2)</f>
        <v>0</v>
      </c>
      <c r="K594" s="134" t="s">
        <v>146</v>
      </c>
      <c r="L594" s="32"/>
      <c r="M594" s="139" t="s">
        <v>1</v>
      </c>
      <c r="N594" s="140" t="s">
        <v>42</v>
      </c>
      <c r="P594" s="141">
        <f>O594*H594</f>
        <v>0</v>
      </c>
      <c r="Q594" s="141">
        <v>0</v>
      </c>
      <c r="R594" s="141">
        <f>Q594*H594</f>
        <v>0</v>
      </c>
      <c r="S594" s="141">
        <v>0.25</v>
      </c>
      <c r="T594" s="142">
        <f>S594*H594</f>
        <v>39.65</v>
      </c>
      <c r="AR594" s="143" t="s">
        <v>135</v>
      </c>
      <c r="AT594" s="143" t="s">
        <v>142</v>
      </c>
      <c r="AU594" s="143" t="s">
        <v>87</v>
      </c>
      <c r="AY594" s="17" t="s">
        <v>136</v>
      </c>
      <c r="BE594" s="144">
        <f>IF(N594="základní",J594,0)</f>
        <v>0</v>
      </c>
      <c r="BF594" s="144">
        <f>IF(N594="snížená",J594,0)</f>
        <v>0</v>
      </c>
      <c r="BG594" s="144">
        <f>IF(N594="zákl. přenesená",J594,0)</f>
        <v>0</v>
      </c>
      <c r="BH594" s="144">
        <f>IF(N594="sníž. přenesená",J594,0)</f>
        <v>0</v>
      </c>
      <c r="BI594" s="144">
        <f>IF(N594="nulová",J594,0)</f>
        <v>0</v>
      </c>
      <c r="BJ594" s="17" t="s">
        <v>85</v>
      </c>
      <c r="BK594" s="144">
        <f>ROUND(I594*H594,2)</f>
        <v>0</v>
      </c>
      <c r="BL594" s="17" t="s">
        <v>135</v>
      </c>
      <c r="BM594" s="143" t="s">
        <v>991</v>
      </c>
    </row>
    <row r="595" spans="2:65" s="1" customFormat="1" ht="19.2">
      <c r="B595" s="32"/>
      <c r="D595" s="145" t="s">
        <v>149</v>
      </c>
      <c r="F595" s="146" t="s">
        <v>992</v>
      </c>
      <c r="I595" s="147"/>
      <c r="L595" s="32"/>
      <c r="M595" s="148"/>
      <c r="T595" s="56"/>
      <c r="AT595" s="17" t="s">
        <v>149</v>
      </c>
      <c r="AU595" s="17" t="s">
        <v>87</v>
      </c>
    </row>
    <row r="596" spans="2:65" s="13" customFormat="1">
      <c r="B596" s="155"/>
      <c r="D596" s="145" t="s">
        <v>150</v>
      </c>
      <c r="E596" s="156" t="s">
        <v>1</v>
      </c>
      <c r="F596" s="157" t="s">
        <v>993</v>
      </c>
      <c r="H596" s="158">
        <v>13</v>
      </c>
      <c r="I596" s="159"/>
      <c r="L596" s="155"/>
      <c r="M596" s="160"/>
      <c r="T596" s="161"/>
      <c r="AT596" s="156" t="s">
        <v>150</v>
      </c>
      <c r="AU596" s="156" t="s">
        <v>87</v>
      </c>
      <c r="AV596" s="13" t="s">
        <v>87</v>
      </c>
      <c r="AW596" s="13" t="s">
        <v>33</v>
      </c>
      <c r="AX596" s="13" t="s">
        <v>77</v>
      </c>
      <c r="AY596" s="156" t="s">
        <v>136</v>
      </c>
    </row>
    <row r="597" spans="2:65" s="13" customFormat="1">
      <c r="B597" s="155"/>
      <c r="D597" s="145" t="s">
        <v>150</v>
      </c>
      <c r="E597" s="156" t="s">
        <v>1</v>
      </c>
      <c r="F597" s="157" t="s">
        <v>994</v>
      </c>
      <c r="H597" s="158">
        <v>145.6</v>
      </c>
      <c r="I597" s="159"/>
      <c r="L597" s="155"/>
      <c r="M597" s="160"/>
      <c r="T597" s="161"/>
      <c r="AT597" s="156" t="s">
        <v>150</v>
      </c>
      <c r="AU597" s="156" t="s">
        <v>87</v>
      </c>
      <c r="AV597" s="13" t="s">
        <v>87</v>
      </c>
      <c r="AW597" s="13" t="s">
        <v>33</v>
      </c>
      <c r="AX597" s="13" t="s">
        <v>77</v>
      </c>
      <c r="AY597" s="156" t="s">
        <v>136</v>
      </c>
    </row>
    <row r="598" spans="2:65" s="14" customFormat="1">
      <c r="B598" s="165"/>
      <c r="D598" s="145" t="s">
        <v>150</v>
      </c>
      <c r="E598" s="166" t="s">
        <v>1</v>
      </c>
      <c r="F598" s="167" t="s">
        <v>278</v>
      </c>
      <c r="H598" s="168">
        <v>158.6</v>
      </c>
      <c r="I598" s="169"/>
      <c r="L598" s="165"/>
      <c r="M598" s="170"/>
      <c r="T598" s="171"/>
      <c r="AT598" s="166" t="s">
        <v>150</v>
      </c>
      <c r="AU598" s="166" t="s">
        <v>87</v>
      </c>
      <c r="AV598" s="14" t="s">
        <v>135</v>
      </c>
      <c r="AW598" s="14" t="s">
        <v>33</v>
      </c>
      <c r="AX598" s="14" t="s">
        <v>85</v>
      </c>
      <c r="AY598" s="166" t="s">
        <v>136</v>
      </c>
    </row>
    <row r="599" spans="2:65" s="1" customFormat="1" ht="16.5" customHeight="1">
      <c r="B599" s="32"/>
      <c r="C599" s="132" t="s">
        <v>995</v>
      </c>
      <c r="D599" s="132" t="s">
        <v>142</v>
      </c>
      <c r="E599" s="133" t="s">
        <v>996</v>
      </c>
      <c r="F599" s="134" t="s">
        <v>997</v>
      </c>
      <c r="G599" s="135" t="s">
        <v>266</v>
      </c>
      <c r="H599" s="136">
        <v>275.45</v>
      </c>
      <c r="I599" s="137"/>
      <c r="J599" s="138">
        <f>ROUND(I599*H599,2)</f>
        <v>0</v>
      </c>
      <c r="K599" s="134" t="s">
        <v>146</v>
      </c>
      <c r="L599" s="32"/>
      <c r="M599" s="139" t="s">
        <v>1</v>
      </c>
      <c r="N599" s="140" t="s">
        <v>42</v>
      </c>
      <c r="P599" s="141">
        <f>O599*H599</f>
        <v>0</v>
      </c>
      <c r="Q599" s="141">
        <v>0</v>
      </c>
      <c r="R599" s="141">
        <f>Q599*H599</f>
        <v>0</v>
      </c>
      <c r="S599" s="141">
        <v>0</v>
      </c>
      <c r="T599" s="142">
        <f>S599*H599</f>
        <v>0</v>
      </c>
      <c r="AR599" s="143" t="s">
        <v>135</v>
      </c>
      <c r="AT599" s="143" t="s">
        <v>142</v>
      </c>
      <c r="AU599" s="143" t="s">
        <v>87</v>
      </c>
      <c r="AY599" s="17" t="s">
        <v>136</v>
      </c>
      <c r="BE599" s="144">
        <f>IF(N599="základní",J599,0)</f>
        <v>0</v>
      </c>
      <c r="BF599" s="144">
        <f>IF(N599="snížená",J599,0)</f>
        <v>0</v>
      </c>
      <c r="BG599" s="144">
        <f>IF(N599="zákl. přenesená",J599,0)</f>
        <v>0</v>
      </c>
      <c r="BH599" s="144">
        <f>IF(N599="sníž. přenesená",J599,0)</f>
        <v>0</v>
      </c>
      <c r="BI599" s="144">
        <f>IF(N599="nulová",J599,0)</f>
        <v>0</v>
      </c>
      <c r="BJ599" s="17" t="s">
        <v>85</v>
      </c>
      <c r="BK599" s="144">
        <f>ROUND(I599*H599,2)</f>
        <v>0</v>
      </c>
      <c r="BL599" s="17" t="s">
        <v>135</v>
      </c>
      <c r="BM599" s="143" t="s">
        <v>998</v>
      </c>
    </row>
    <row r="600" spans="2:65" s="1" customFormat="1" ht="19.2">
      <c r="B600" s="32"/>
      <c r="D600" s="145" t="s">
        <v>149</v>
      </c>
      <c r="F600" s="146" t="s">
        <v>999</v>
      </c>
      <c r="I600" s="147"/>
      <c r="L600" s="32"/>
      <c r="M600" s="148"/>
      <c r="T600" s="56"/>
      <c r="AT600" s="17" t="s">
        <v>149</v>
      </c>
      <c r="AU600" s="17" t="s">
        <v>87</v>
      </c>
    </row>
    <row r="601" spans="2:65" s="13" customFormat="1">
      <c r="B601" s="155"/>
      <c r="D601" s="145" t="s">
        <v>150</v>
      </c>
      <c r="E601" s="156" t="s">
        <v>1</v>
      </c>
      <c r="F601" s="157" t="s">
        <v>1000</v>
      </c>
      <c r="H601" s="158">
        <v>275.45</v>
      </c>
      <c r="I601" s="159"/>
      <c r="L601" s="155"/>
      <c r="M601" s="160"/>
      <c r="T601" s="161"/>
      <c r="AT601" s="156" t="s">
        <v>150</v>
      </c>
      <c r="AU601" s="156" t="s">
        <v>87</v>
      </c>
      <c r="AV601" s="13" t="s">
        <v>87</v>
      </c>
      <c r="AW601" s="13" t="s">
        <v>33</v>
      </c>
      <c r="AX601" s="13" t="s">
        <v>85</v>
      </c>
      <c r="AY601" s="156" t="s">
        <v>136</v>
      </c>
    </row>
    <row r="602" spans="2:65" s="11" customFormat="1" ht="22.95" customHeight="1">
      <c r="B602" s="120"/>
      <c r="D602" s="121" t="s">
        <v>76</v>
      </c>
      <c r="E602" s="130" t="s">
        <v>1001</v>
      </c>
      <c r="F602" s="130" t="s">
        <v>1002</v>
      </c>
      <c r="I602" s="123"/>
      <c r="J602" s="131">
        <f>BK602</f>
        <v>0</v>
      </c>
      <c r="L602" s="120"/>
      <c r="M602" s="125"/>
      <c r="P602" s="126">
        <f>SUM(P603:P670)</f>
        <v>0</v>
      </c>
      <c r="R602" s="126">
        <f>SUM(R603:R670)</f>
        <v>0</v>
      </c>
      <c r="T602" s="127">
        <f>SUM(T603:T670)</f>
        <v>0</v>
      </c>
      <c r="AR602" s="121" t="s">
        <v>85</v>
      </c>
      <c r="AT602" s="128" t="s">
        <v>76</v>
      </c>
      <c r="AU602" s="128" t="s">
        <v>85</v>
      </c>
      <c r="AY602" s="121" t="s">
        <v>136</v>
      </c>
      <c r="BK602" s="129">
        <f>SUM(BK603:BK670)</f>
        <v>0</v>
      </c>
    </row>
    <row r="603" spans="2:65" s="1" customFormat="1" ht="16.5" customHeight="1">
      <c r="B603" s="32"/>
      <c r="C603" s="132" t="s">
        <v>1003</v>
      </c>
      <c r="D603" s="132" t="s">
        <v>142</v>
      </c>
      <c r="E603" s="133" t="s">
        <v>1004</v>
      </c>
      <c r="F603" s="134" t="s">
        <v>1005</v>
      </c>
      <c r="G603" s="135" t="s">
        <v>406</v>
      </c>
      <c r="H603" s="136">
        <v>586.97299999999996</v>
      </c>
      <c r="I603" s="137"/>
      <c r="J603" s="138">
        <f>ROUND(I603*H603,2)</f>
        <v>0</v>
      </c>
      <c r="K603" s="134" t="s">
        <v>146</v>
      </c>
      <c r="L603" s="32"/>
      <c r="M603" s="139" t="s">
        <v>1</v>
      </c>
      <c r="N603" s="140" t="s">
        <v>42</v>
      </c>
      <c r="P603" s="141">
        <f>O603*H603</f>
        <v>0</v>
      </c>
      <c r="Q603" s="141">
        <v>0</v>
      </c>
      <c r="R603" s="141">
        <f>Q603*H603</f>
        <v>0</v>
      </c>
      <c r="S603" s="141">
        <v>0</v>
      </c>
      <c r="T603" s="142">
        <f>S603*H603</f>
        <v>0</v>
      </c>
      <c r="AR603" s="143" t="s">
        <v>135</v>
      </c>
      <c r="AT603" s="143" t="s">
        <v>142</v>
      </c>
      <c r="AU603" s="143" t="s">
        <v>87</v>
      </c>
      <c r="AY603" s="17" t="s">
        <v>136</v>
      </c>
      <c r="BE603" s="144">
        <f>IF(N603="základní",J603,0)</f>
        <v>0</v>
      </c>
      <c r="BF603" s="144">
        <f>IF(N603="snížená",J603,0)</f>
        <v>0</v>
      </c>
      <c r="BG603" s="144">
        <f>IF(N603="zákl. přenesená",J603,0)</f>
        <v>0</v>
      </c>
      <c r="BH603" s="144">
        <f>IF(N603="sníž. přenesená",J603,0)</f>
        <v>0</v>
      </c>
      <c r="BI603" s="144">
        <f>IF(N603="nulová",J603,0)</f>
        <v>0</v>
      </c>
      <c r="BJ603" s="17" t="s">
        <v>85</v>
      </c>
      <c r="BK603" s="144">
        <f>ROUND(I603*H603,2)</f>
        <v>0</v>
      </c>
      <c r="BL603" s="17" t="s">
        <v>135</v>
      </c>
      <c r="BM603" s="143" t="s">
        <v>1006</v>
      </c>
    </row>
    <row r="604" spans="2:65" s="1" customFormat="1">
      <c r="B604" s="32"/>
      <c r="D604" s="145" t="s">
        <v>149</v>
      </c>
      <c r="F604" s="146" t="s">
        <v>1007</v>
      </c>
      <c r="I604" s="147"/>
      <c r="L604" s="32"/>
      <c r="M604" s="148"/>
      <c r="T604" s="56"/>
      <c r="AT604" s="17" t="s">
        <v>149</v>
      </c>
      <c r="AU604" s="17" t="s">
        <v>87</v>
      </c>
    </row>
    <row r="605" spans="2:65" s="12" customFormat="1">
      <c r="B605" s="149"/>
      <c r="D605" s="145" t="s">
        <v>150</v>
      </c>
      <c r="E605" s="150" t="s">
        <v>1</v>
      </c>
      <c r="F605" s="151" t="s">
        <v>391</v>
      </c>
      <c r="H605" s="150" t="s">
        <v>1</v>
      </c>
      <c r="I605" s="152"/>
      <c r="L605" s="149"/>
      <c r="M605" s="153"/>
      <c r="T605" s="154"/>
      <c r="AT605" s="150" t="s">
        <v>150</v>
      </c>
      <c r="AU605" s="150" t="s">
        <v>87</v>
      </c>
      <c r="AV605" s="12" t="s">
        <v>85</v>
      </c>
      <c r="AW605" s="12" t="s">
        <v>33</v>
      </c>
      <c r="AX605" s="12" t="s">
        <v>77</v>
      </c>
      <c r="AY605" s="150" t="s">
        <v>136</v>
      </c>
    </row>
    <row r="606" spans="2:65" s="13" customFormat="1">
      <c r="B606" s="155"/>
      <c r="D606" s="145" t="s">
        <v>150</v>
      </c>
      <c r="E606" s="156" t="s">
        <v>1</v>
      </c>
      <c r="F606" s="157" t="s">
        <v>1008</v>
      </c>
      <c r="H606" s="158">
        <v>59.448999999999998</v>
      </c>
      <c r="I606" s="159"/>
      <c r="L606" s="155"/>
      <c r="M606" s="160"/>
      <c r="T606" s="161"/>
      <c r="AT606" s="156" t="s">
        <v>150</v>
      </c>
      <c r="AU606" s="156" t="s">
        <v>87</v>
      </c>
      <c r="AV606" s="13" t="s">
        <v>87</v>
      </c>
      <c r="AW606" s="13" t="s">
        <v>33</v>
      </c>
      <c r="AX606" s="13" t="s">
        <v>77</v>
      </c>
      <c r="AY606" s="156" t="s">
        <v>136</v>
      </c>
    </row>
    <row r="607" spans="2:65" s="13" customFormat="1">
      <c r="B607" s="155"/>
      <c r="D607" s="145" t="s">
        <v>150</v>
      </c>
      <c r="E607" s="156" t="s">
        <v>1</v>
      </c>
      <c r="F607" s="157" t="s">
        <v>1009</v>
      </c>
      <c r="H607" s="158">
        <v>0.17</v>
      </c>
      <c r="I607" s="159"/>
      <c r="L607" s="155"/>
      <c r="M607" s="160"/>
      <c r="T607" s="161"/>
      <c r="AT607" s="156" t="s">
        <v>150</v>
      </c>
      <c r="AU607" s="156" t="s">
        <v>87</v>
      </c>
      <c r="AV607" s="13" t="s">
        <v>87</v>
      </c>
      <c r="AW607" s="13" t="s">
        <v>33</v>
      </c>
      <c r="AX607" s="13" t="s">
        <v>77</v>
      </c>
      <c r="AY607" s="156" t="s">
        <v>136</v>
      </c>
    </row>
    <row r="608" spans="2:65" s="13" customFormat="1">
      <c r="B608" s="155"/>
      <c r="D608" s="145" t="s">
        <v>150</v>
      </c>
      <c r="E608" s="156" t="s">
        <v>1</v>
      </c>
      <c r="F608" s="157" t="s">
        <v>1010</v>
      </c>
      <c r="H608" s="158">
        <v>201.84</v>
      </c>
      <c r="I608" s="159"/>
      <c r="L608" s="155"/>
      <c r="M608" s="160"/>
      <c r="T608" s="161"/>
      <c r="AT608" s="156" t="s">
        <v>150</v>
      </c>
      <c r="AU608" s="156" t="s">
        <v>87</v>
      </c>
      <c r="AV608" s="13" t="s">
        <v>87</v>
      </c>
      <c r="AW608" s="13" t="s">
        <v>33</v>
      </c>
      <c r="AX608" s="13" t="s">
        <v>77</v>
      </c>
      <c r="AY608" s="156" t="s">
        <v>136</v>
      </c>
    </row>
    <row r="609" spans="2:65" s="12" customFormat="1">
      <c r="B609" s="149"/>
      <c r="D609" s="145" t="s">
        <v>150</v>
      </c>
      <c r="E609" s="150" t="s">
        <v>1</v>
      </c>
      <c r="F609" s="151" t="s">
        <v>1011</v>
      </c>
      <c r="H609" s="150" t="s">
        <v>1</v>
      </c>
      <c r="I609" s="152"/>
      <c r="L609" s="149"/>
      <c r="M609" s="153"/>
      <c r="T609" s="154"/>
      <c r="AT609" s="150" t="s">
        <v>150</v>
      </c>
      <c r="AU609" s="150" t="s">
        <v>87</v>
      </c>
      <c r="AV609" s="12" t="s">
        <v>85</v>
      </c>
      <c r="AW609" s="12" t="s">
        <v>33</v>
      </c>
      <c r="AX609" s="12" t="s">
        <v>77</v>
      </c>
      <c r="AY609" s="150" t="s">
        <v>136</v>
      </c>
    </row>
    <row r="610" spans="2:65" s="13" customFormat="1">
      <c r="B610" s="155"/>
      <c r="D610" s="145" t="s">
        <v>150</v>
      </c>
      <c r="E610" s="156" t="s">
        <v>1</v>
      </c>
      <c r="F610" s="157" t="s">
        <v>1012</v>
      </c>
      <c r="H610" s="158">
        <v>325.51400000000001</v>
      </c>
      <c r="I610" s="159"/>
      <c r="L610" s="155"/>
      <c r="M610" s="160"/>
      <c r="T610" s="161"/>
      <c r="AT610" s="156" t="s">
        <v>150</v>
      </c>
      <c r="AU610" s="156" t="s">
        <v>87</v>
      </c>
      <c r="AV610" s="13" t="s">
        <v>87</v>
      </c>
      <c r="AW610" s="13" t="s">
        <v>33</v>
      </c>
      <c r="AX610" s="13" t="s">
        <v>77</v>
      </c>
      <c r="AY610" s="156" t="s">
        <v>136</v>
      </c>
    </row>
    <row r="611" spans="2:65" s="14" customFormat="1">
      <c r="B611" s="165"/>
      <c r="D611" s="145" t="s">
        <v>150</v>
      </c>
      <c r="E611" s="166" t="s">
        <v>1</v>
      </c>
      <c r="F611" s="167" t="s">
        <v>278</v>
      </c>
      <c r="H611" s="168">
        <v>586.97299999999996</v>
      </c>
      <c r="I611" s="169"/>
      <c r="L611" s="165"/>
      <c r="M611" s="170"/>
      <c r="T611" s="171"/>
      <c r="AT611" s="166" t="s">
        <v>150</v>
      </c>
      <c r="AU611" s="166" t="s">
        <v>87</v>
      </c>
      <c r="AV611" s="14" t="s">
        <v>135</v>
      </c>
      <c r="AW611" s="14" t="s">
        <v>33</v>
      </c>
      <c r="AX611" s="14" t="s">
        <v>85</v>
      </c>
      <c r="AY611" s="166" t="s">
        <v>136</v>
      </c>
    </row>
    <row r="612" spans="2:65" s="1" customFormat="1" ht="16.5" customHeight="1">
      <c r="B612" s="32"/>
      <c r="C612" s="132" t="s">
        <v>1013</v>
      </c>
      <c r="D612" s="132" t="s">
        <v>142</v>
      </c>
      <c r="E612" s="133" t="s">
        <v>1014</v>
      </c>
      <c r="F612" s="134" t="s">
        <v>1015</v>
      </c>
      <c r="G612" s="135" t="s">
        <v>406</v>
      </c>
      <c r="H612" s="136">
        <v>4183.3440000000001</v>
      </c>
      <c r="I612" s="137"/>
      <c r="J612" s="138">
        <f>ROUND(I612*H612,2)</f>
        <v>0</v>
      </c>
      <c r="K612" s="134" t="s">
        <v>146</v>
      </c>
      <c r="L612" s="32"/>
      <c r="M612" s="139" t="s">
        <v>1</v>
      </c>
      <c r="N612" s="140" t="s">
        <v>42</v>
      </c>
      <c r="P612" s="141">
        <f>O612*H612</f>
        <v>0</v>
      </c>
      <c r="Q612" s="141">
        <v>0</v>
      </c>
      <c r="R612" s="141">
        <f>Q612*H612</f>
        <v>0</v>
      </c>
      <c r="S612" s="141">
        <v>0</v>
      </c>
      <c r="T612" s="142">
        <f>S612*H612</f>
        <v>0</v>
      </c>
      <c r="AR612" s="143" t="s">
        <v>135</v>
      </c>
      <c r="AT612" s="143" t="s">
        <v>142</v>
      </c>
      <c r="AU612" s="143" t="s">
        <v>87</v>
      </c>
      <c r="AY612" s="17" t="s">
        <v>136</v>
      </c>
      <c r="BE612" s="144">
        <f>IF(N612="základní",J612,0)</f>
        <v>0</v>
      </c>
      <c r="BF612" s="144">
        <f>IF(N612="snížená",J612,0)</f>
        <v>0</v>
      </c>
      <c r="BG612" s="144">
        <f>IF(N612="zákl. přenesená",J612,0)</f>
        <v>0</v>
      </c>
      <c r="BH612" s="144">
        <f>IF(N612="sníž. přenesená",J612,0)</f>
        <v>0</v>
      </c>
      <c r="BI612" s="144">
        <f>IF(N612="nulová",J612,0)</f>
        <v>0</v>
      </c>
      <c r="BJ612" s="17" t="s">
        <v>85</v>
      </c>
      <c r="BK612" s="144">
        <f>ROUND(I612*H612,2)</f>
        <v>0</v>
      </c>
      <c r="BL612" s="17" t="s">
        <v>135</v>
      </c>
      <c r="BM612" s="143" t="s">
        <v>1016</v>
      </c>
    </row>
    <row r="613" spans="2:65" s="1" customFormat="1" ht="19.2">
      <c r="B613" s="32"/>
      <c r="D613" s="145" t="s">
        <v>149</v>
      </c>
      <c r="F613" s="146" t="s">
        <v>1017</v>
      </c>
      <c r="I613" s="147"/>
      <c r="L613" s="32"/>
      <c r="M613" s="148"/>
      <c r="T613" s="56"/>
      <c r="AT613" s="17" t="s">
        <v>149</v>
      </c>
      <c r="AU613" s="17" t="s">
        <v>87</v>
      </c>
    </row>
    <row r="614" spans="2:65" s="12" customFormat="1">
      <c r="B614" s="149"/>
      <c r="D614" s="145" t="s">
        <v>150</v>
      </c>
      <c r="E614" s="150" t="s">
        <v>1</v>
      </c>
      <c r="F614" s="151" t="s">
        <v>1018</v>
      </c>
      <c r="H614" s="150" t="s">
        <v>1</v>
      </c>
      <c r="I614" s="152"/>
      <c r="L614" s="149"/>
      <c r="M614" s="153"/>
      <c r="T614" s="154"/>
      <c r="AT614" s="150" t="s">
        <v>150</v>
      </c>
      <c r="AU614" s="150" t="s">
        <v>87</v>
      </c>
      <c r="AV614" s="12" t="s">
        <v>85</v>
      </c>
      <c r="AW614" s="12" t="s">
        <v>33</v>
      </c>
      <c r="AX614" s="12" t="s">
        <v>77</v>
      </c>
      <c r="AY614" s="150" t="s">
        <v>136</v>
      </c>
    </row>
    <row r="615" spans="2:65" s="13" customFormat="1">
      <c r="B615" s="155"/>
      <c r="D615" s="145" t="s">
        <v>150</v>
      </c>
      <c r="E615" s="156" t="s">
        <v>1</v>
      </c>
      <c r="F615" s="157" t="s">
        <v>1019</v>
      </c>
      <c r="H615" s="158">
        <v>951.18399999999997</v>
      </c>
      <c r="I615" s="159"/>
      <c r="L615" s="155"/>
      <c r="M615" s="160"/>
      <c r="T615" s="161"/>
      <c r="AT615" s="156" t="s">
        <v>150</v>
      </c>
      <c r="AU615" s="156" t="s">
        <v>87</v>
      </c>
      <c r="AV615" s="13" t="s">
        <v>87</v>
      </c>
      <c r="AW615" s="13" t="s">
        <v>33</v>
      </c>
      <c r="AX615" s="13" t="s">
        <v>77</v>
      </c>
      <c r="AY615" s="156" t="s">
        <v>136</v>
      </c>
    </row>
    <row r="616" spans="2:65" s="13" customFormat="1">
      <c r="B616" s="155"/>
      <c r="D616" s="145" t="s">
        <v>150</v>
      </c>
      <c r="E616" s="156" t="s">
        <v>1</v>
      </c>
      <c r="F616" s="157" t="s">
        <v>1020</v>
      </c>
      <c r="H616" s="158">
        <v>2.72</v>
      </c>
      <c r="I616" s="159"/>
      <c r="L616" s="155"/>
      <c r="M616" s="160"/>
      <c r="T616" s="161"/>
      <c r="AT616" s="156" t="s">
        <v>150</v>
      </c>
      <c r="AU616" s="156" t="s">
        <v>87</v>
      </c>
      <c r="AV616" s="13" t="s">
        <v>87</v>
      </c>
      <c r="AW616" s="13" t="s">
        <v>33</v>
      </c>
      <c r="AX616" s="13" t="s">
        <v>77</v>
      </c>
      <c r="AY616" s="156" t="s">
        <v>136</v>
      </c>
    </row>
    <row r="617" spans="2:65" s="13" customFormat="1">
      <c r="B617" s="155"/>
      <c r="D617" s="145" t="s">
        <v>150</v>
      </c>
      <c r="E617" s="156" t="s">
        <v>1</v>
      </c>
      <c r="F617" s="157" t="s">
        <v>1021</v>
      </c>
      <c r="H617" s="158">
        <v>3229.44</v>
      </c>
      <c r="I617" s="159"/>
      <c r="L617" s="155"/>
      <c r="M617" s="160"/>
      <c r="T617" s="161"/>
      <c r="AT617" s="156" t="s">
        <v>150</v>
      </c>
      <c r="AU617" s="156" t="s">
        <v>87</v>
      </c>
      <c r="AV617" s="13" t="s">
        <v>87</v>
      </c>
      <c r="AW617" s="13" t="s">
        <v>33</v>
      </c>
      <c r="AX617" s="13" t="s">
        <v>77</v>
      </c>
      <c r="AY617" s="156" t="s">
        <v>136</v>
      </c>
    </row>
    <row r="618" spans="2:65" s="14" customFormat="1">
      <c r="B618" s="165"/>
      <c r="D618" s="145" t="s">
        <v>150</v>
      </c>
      <c r="E618" s="166" t="s">
        <v>1</v>
      </c>
      <c r="F618" s="167" t="s">
        <v>278</v>
      </c>
      <c r="H618" s="168">
        <v>4183.3440000000001</v>
      </c>
      <c r="I618" s="169"/>
      <c r="L618" s="165"/>
      <c r="M618" s="170"/>
      <c r="T618" s="171"/>
      <c r="AT618" s="166" t="s">
        <v>150</v>
      </c>
      <c r="AU618" s="166" t="s">
        <v>87</v>
      </c>
      <c r="AV618" s="14" t="s">
        <v>135</v>
      </c>
      <c r="AW618" s="14" t="s">
        <v>33</v>
      </c>
      <c r="AX618" s="14" t="s">
        <v>85</v>
      </c>
      <c r="AY618" s="166" t="s">
        <v>136</v>
      </c>
    </row>
    <row r="619" spans="2:65" s="1" customFormat="1" ht="16.5" customHeight="1">
      <c r="B619" s="32"/>
      <c r="C619" s="132" t="s">
        <v>1022</v>
      </c>
      <c r="D619" s="132" t="s">
        <v>142</v>
      </c>
      <c r="E619" s="133" t="s">
        <v>1023</v>
      </c>
      <c r="F619" s="134" t="s">
        <v>1024</v>
      </c>
      <c r="G619" s="135" t="s">
        <v>406</v>
      </c>
      <c r="H619" s="136">
        <v>32.292999999999999</v>
      </c>
      <c r="I619" s="137"/>
      <c r="J619" s="138">
        <f>ROUND(I619*H619,2)</f>
        <v>0</v>
      </c>
      <c r="K619" s="134" t="s">
        <v>146</v>
      </c>
      <c r="L619" s="32"/>
      <c r="M619" s="139" t="s">
        <v>1</v>
      </c>
      <c r="N619" s="140" t="s">
        <v>42</v>
      </c>
      <c r="P619" s="141">
        <f>O619*H619</f>
        <v>0</v>
      </c>
      <c r="Q619" s="141">
        <v>0</v>
      </c>
      <c r="R619" s="141">
        <f>Q619*H619</f>
        <v>0</v>
      </c>
      <c r="S619" s="141">
        <v>0</v>
      </c>
      <c r="T619" s="142">
        <f>S619*H619</f>
        <v>0</v>
      </c>
      <c r="AR619" s="143" t="s">
        <v>135</v>
      </c>
      <c r="AT619" s="143" t="s">
        <v>142</v>
      </c>
      <c r="AU619" s="143" t="s">
        <v>87</v>
      </c>
      <c r="AY619" s="17" t="s">
        <v>136</v>
      </c>
      <c r="BE619" s="144">
        <f>IF(N619="základní",J619,0)</f>
        <v>0</v>
      </c>
      <c r="BF619" s="144">
        <f>IF(N619="snížená",J619,0)</f>
        <v>0</v>
      </c>
      <c r="BG619" s="144">
        <f>IF(N619="zákl. přenesená",J619,0)</f>
        <v>0</v>
      </c>
      <c r="BH619" s="144">
        <f>IF(N619="sníž. přenesená",J619,0)</f>
        <v>0</v>
      </c>
      <c r="BI619" s="144">
        <f>IF(N619="nulová",J619,0)</f>
        <v>0</v>
      </c>
      <c r="BJ619" s="17" t="s">
        <v>85</v>
      </c>
      <c r="BK619" s="144">
        <f>ROUND(I619*H619,2)</f>
        <v>0</v>
      </c>
      <c r="BL619" s="17" t="s">
        <v>135</v>
      </c>
      <c r="BM619" s="143" t="s">
        <v>1025</v>
      </c>
    </row>
    <row r="620" spans="2:65" s="1" customFormat="1">
      <c r="B620" s="32"/>
      <c r="D620" s="145" t="s">
        <v>149</v>
      </c>
      <c r="F620" s="146" t="s">
        <v>1026</v>
      </c>
      <c r="I620" s="147"/>
      <c r="L620" s="32"/>
      <c r="M620" s="148"/>
      <c r="T620" s="56"/>
      <c r="AT620" s="17" t="s">
        <v>149</v>
      </c>
      <c r="AU620" s="17" t="s">
        <v>87</v>
      </c>
    </row>
    <row r="621" spans="2:65" s="12" customFormat="1">
      <c r="B621" s="149"/>
      <c r="D621" s="145" t="s">
        <v>150</v>
      </c>
      <c r="E621" s="150" t="s">
        <v>1</v>
      </c>
      <c r="F621" s="151" t="s">
        <v>391</v>
      </c>
      <c r="H621" s="150" t="s">
        <v>1</v>
      </c>
      <c r="I621" s="152"/>
      <c r="L621" s="149"/>
      <c r="M621" s="153"/>
      <c r="T621" s="154"/>
      <c r="AT621" s="150" t="s">
        <v>150</v>
      </c>
      <c r="AU621" s="150" t="s">
        <v>87</v>
      </c>
      <c r="AV621" s="12" t="s">
        <v>85</v>
      </c>
      <c r="AW621" s="12" t="s">
        <v>33</v>
      </c>
      <c r="AX621" s="12" t="s">
        <v>77</v>
      </c>
      <c r="AY621" s="150" t="s">
        <v>136</v>
      </c>
    </row>
    <row r="622" spans="2:65" s="13" customFormat="1">
      <c r="B622" s="155"/>
      <c r="D622" s="145" t="s">
        <v>150</v>
      </c>
      <c r="E622" s="156" t="s">
        <v>1</v>
      </c>
      <c r="F622" s="157" t="s">
        <v>1027</v>
      </c>
      <c r="H622" s="158">
        <v>0.24</v>
      </c>
      <c r="I622" s="159"/>
      <c r="L622" s="155"/>
      <c r="M622" s="160"/>
      <c r="T622" s="161"/>
      <c r="AT622" s="156" t="s">
        <v>150</v>
      </c>
      <c r="AU622" s="156" t="s">
        <v>87</v>
      </c>
      <c r="AV622" s="13" t="s">
        <v>87</v>
      </c>
      <c r="AW622" s="13" t="s">
        <v>33</v>
      </c>
      <c r="AX622" s="13" t="s">
        <v>77</v>
      </c>
      <c r="AY622" s="156" t="s">
        <v>136</v>
      </c>
    </row>
    <row r="623" spans="2:65" s="13" customFormat="1">
      <c r="B623" s="155"/>
      <c r="D623" s="145" t="s">
        <v>150</v>
      </c>
      <c r="E623" s="156" t="s">
        <v>1</v>
      </c>
      <c r="F623" s="157" t="s">
        <v>1028</v>
      </c>
      <c r="H623" s="158">
        <v>1.085</v>
      </c>
      <c r="I623" s="159"/>
      <c r="L623" s="155"/>
      <c r="M623" s="160"/>
      <c r="T623" s="161"/>
      <c r="AT623" s="156" t="s">
        <v>150</v>
      </c>
      <c r="AU623" s="156" t="s">
        <v>87</v>
      </c>
      <c r="AV623" s="13" t="s">
        <v>87</v>
      </c>
      <c r="AW623" s="13" t="s">
        <v>33</v>
      </c>
      <c r="AX623" s="13" t="s">
        <v>77</v>
      </c>
      <c r="AY623" s="156" t="s">
        <v>136</v>
      </c>
    </row>
    <row r="624" spans="2:65" s="13" customFormat="1">
      <c r="B624" s="155"/>
      <c r="D624" s="145" t="s">
        <v>150</v>
      </c>
      <c r="E624" s="156" t="s">
        <v>1</v>
      </c>
      <c r="F624" s="157" t="s">
        <v>1029</v>
      </c>
      <c r="H624" s="158">
        <v>30.968</v>
      </c>
      <c r="I624" s="159"/>
      <c r="L624" s="155"/>
      <c r="M624" s="160"/>
      <c r="T624" s="161"/>
      <c r="AT624" s="156" t="s">
        <v>150</v>
      </c>
      <c r="AU624" s="156" t="s">
        <v>87</v>
      </c>
      <c r="AV624" s="13" t="s">
        <v>87</v>
      </c>
      <c r="AW624" s="13" t="s">
        <v>33</v>
      </c>
      <c r="AX624" s="13" t="s">
        <v>77</v>
      </c>
      <c r="AY624" s="156" t="s">
        <v>136</v>
      </c>
    </row>
    <row r="625" spans="2:65" s="14" customFormat="1">
      <c r="B625" s="165"/>
      <c r="D625" s="145" t="s">
        <v>150</v>
      </c>
      <c r="E625" s="166" t="s">
        <v>1</v>
      </c>
      <c r="F625" s="167" t="s">
        <v>278</v>
      </c>
      <c r="H625" s="168">
        <v>32.292999999999999</v>
      </c>
      <c r="I625" s="169"/>
      <c r="L625" s="165"/>
      <c r="M625" s="170"/>
      <c r="T625" s="171"/>
      <c r="AT625" s="166" t="s">
        <v>150</v>
      </c>
      <c r="AU625" s="166" t="s">
        <v>87</v>
      </c>
      <c r="AV625" s="14" t="s">
        <v>135</v>
      </c>
      <c r="AW625" s="14" t="s">
        <v>33</v>
      </c>
      <c r="AX625" s="14" t="s">
        <v>85</v>
      </c>
      <c r="AY625" s="166" t="s">
        <v>136</v>
      </c>
    </row>
    <row r="626" spans="2:65" s="1" customFormat="1" ht="16.5" customHeight="1">
      <c r="B626" s="32"/>
      <c r="C626" s="132" t="s">
        <v>1030</v>
      </c>
      <c r="D626" s="132" t="s">
        <v>142</v>
      </c>
      <c r="E626" s="133" t="s">
        <v>1031</v>
      </c>
      <c r="F626" s="134" t="s">
        <v>1032</v>
      </c>
      <c r="G626" s="135" t="s">
        <v>406</v>
      </c>
      <c r="H626" s="136">
        <v>516.68799999999999</v>
      </c>
      <c r="I626" s="137"/>
      <c r="J626" s="138">
        <f>ROUND(I626*H626,2)</f>
        <v>0</v>
      </c>
      <c r="K626" s="134" t="s">
        <v>146</v>
      </c>
      <c r="L626" s="32"/>
      <c r="M626" s="139" t="s">
        <v>1</v>
      </c>
      <c r="N626" s="140" t="s">
        <v>42</v>
      </c>
      <c r="P626" s="141">
        <f>O626*H626</f>
        <v>0</v>
      </c>
      <c r="Q626" s="141">
        <v>0</v>
      </c>
      <c r="R626" s="141">
        <f>Q626*H626</f>
        <v>0</v>
      </c>
      <c r="S626" s="141">
        <v>0</v>
      </c>
      <c r="T626" s="142">
        <f>S626*H626</f>
        <v>0</v>
      </c>
      <c r="AR626" s="143" t="s">
        <v>135</v>
      </c>
      <c r="AT626" s="143" t="s">
        <v>142</v>
      </c>
      <c r="AU626" s="143" t="s">
        <v>87</v>
      </c>
      <c r="AY626" s="17" t="s">
        <v>136</v>
      </c>
      <c r="BE626" s="144">
        <f>IF(N626="základní",J626,0)</f>
        <v>0</v>
      </c>
      <c r="BF626" s="144">
        <f>IF(N626="snížená",J626,0)</f>
        <v>0</v>
      </c>
      <c r="BG626" s="144">
        <f>IF(N626="zákl. přenesená",J626,0)</f>
        <v>0</v>
      </c>
      <c r="BH626" s="144">
        <f>IF(N626="sníž. přenesená",J626,0)</f>
        <v>0</v>
      </c>
      <c r="BI626" s="144">
        <f>IF(N626="nulová",J626,0)</f>
        <v>0</v>
      </c>
      <c r="BJ626" s="17" t="s">
        <v>85</v>
      </c>
      <c r="BK626" s="144">
        <f>ROUND(I626*H626,2)</f>
        <v>0</v>
      </c>
      <c r="BL626" s="17" t="s">
        <v>135</v>
      </c>
      <c r="BM626" s="143" t="s">
        <v>1033</v>
      </c>
    </row>
    <row r="627" spans="2:65" s="1" customFormat="1" ht="19.2">
      <c r="B627" s="32"/>
      <c r="D627" s="145" t="s">
        <v>149</v>
      </c>
      <c r="F627" s="146" t="s">
        <v>1017</v>
      </c>
      <c r="I627" s="147"/>
      <c r="L627" s="32"/>
      <c r="M627" s="148"/>
      <c r="T627" s="56"/>
      <c r="AT627" s="17" t="s">
        <v>149</v>
      </c>
      <c r="AU627" s="17" t="s">
        <v>87</v>
      </c>
    </row>
    <row r="628" spans="2:65" s="12" customFormat="1">
      <c r="B628" s="149"/>
      <c r="D628" s="145" t="s">
        <v>150</v>
      </c>
      <c r="E628" s="150" t="s">
        <v>1</v>
      </c>
      <c r="F628" s="151" t="s">
        <v>391</v>
      </c>
      <c r="H628" s="150" t="s">
        <v>1</v>
      </c>
      <c r="I628" s="152"/>
      <c r="L628" s="149"/>
      <c r="M628" s="153"/>
      <c r="T628" s="154"/>
      <c r="AT628" s="150" t="s">
        <v>150</v>
      </c>
      <c r="AU628" s="150" t="s">
        <v>87</v>
      </c>
      <c r="AV628" s="12" t="s">
        <v>85</v>
      </c>
      <c r="AW628" s="12" t="s">
        <v>33</v>
      </c>
      <c r="AX628" s="12" t="s">
        <v>77</v>
      </c>
      <c r="AY628" s="150" t="s">
        <v>136</v>
      </c>
    </row>
    <row r="629" spans="2:65" s="13" customFormat="1">
      <c r="B629" s="155"/>
      <c r="D629" s="145" t="s">
        <v>150</v>
      </c>
      <c r="E629" s="156" t="s">
        <v>1</v>
      </c>
      <c r="F629" s="157" t="s">
        <v>1034</v>
      </c>
      <c r="H629" s="158">
        <v>3.84</v>
      </c>
      <c r="I629" s="159"/>
      <c r="L629" s="155"/>
      <c r="M629" s="160"/>
      <c r="T629" s="161"/>
      <c r="AT629" s="156" t="s">
        <v>150</v>
      </c>
      <c r="AU629" s="156" t="s">
        <v>87</v>
      </c>
      <c r="AV629" s="13" t="s">
        <v>87</v>
      </c>
      <c r="AW629" s="13" t="s">
        <v>33</v>
      </c>
      <c r="AX629" s="13" t="s">
        <v>77</v>
      </c>
      <c r="AY629" s="156" t="s">
        <v>136</v>
      </c>
    </row>
    <row r="630" spans="2:65" s="13" customFormat="1">
      <c r="B630" s="155"/>
      <c r="D630" s="145" t="s">
        <v>150</v>
      </c>
      <c r="E630" s="156" t="s">
        <v>1</v>
      </c>
      <c r="F630" s="157" t="s">
        <v>1035</v>
      </c>
      <c r="H630" s="158">
        <v>17.36</v>
      </c>
      <c r="I630" s="159"/>
      <c r="L630" s="155"/>
      <c r="M630" s="160"/>
      <c r="T630" s="161"/>
      <c r="AT630" s="156" t="s">
        <v>150</v>
      </c>
      <c r="AU630" s="156" t="s">
        <v>87</v>
      </c>
      <c r="AV630" s="13" t="s">
        <v>87</v>
      </c>
      <c r="AW630" s="13" t="s">
        <v>33</v>
      </c>
      <c r="AX630" s="13" t="s">
        <v>77</v>
      </c>
      <c r="AY630" s="156" t="s">
        <v>136</v>
      </c>
    </row>
    <row r="631" spans="2:65" s="13" customFormat="1">
      <c r="B631" s="155"/>
      <c r="D631" s="145" t="s">
        <v>150</v>
      </c>
      <c r="E631" s="156" t="s">
        <v>1</v>
      </c>
      <c r="F631" s="157" t="s">
        <v>1036</v>
      </c>
      <c r="H631" s="158">
        <v>495.488</v>
      </c>
      <c r="I631" s="159"/>
      <c r="L631" s="155"/>
      <c r="M631" s="160"/>
      <c r="T631" s="161"/>
      <c r="AT631" s="156" t="s">
        <v>150</v>
      </c>
      <c r="AU631" s="156" t="s">
        <v>87</v>
      </c>
      <c r="AV631" s="13" t="s">
        <v>87</v>
      </c>
      <c r="AW631" s="13" t="s">
        <v>33</v>
      </c>
      <c r="AX631" s="13" t="s">
        <v>77</v>
      </c>
      <c r="AY631" s="156" t="s">
        <v>136</v>
      </c>
    </row>
    <row r="632" spans="2:65" s="14" customFormat="1">
      <c r="B632" s="165"/>
      <c r="D632" s="145" t="s">
        <v>150</v>
      </c>
      <c r="E632" s="166" t="s">
        <v>1</v>
      </c>
      <c r="F632" s="167" t="s">
        <v>278</v>
      </c>
      <c r="H632" s="168">
        <v>516.68799999999999</v>
      </c>
      <c r="I632" s="169"/>
      <c r="L632" s="165"/>
      <c r="M632" s="170"/>
      <c r="T632" s="171"/>
      <c r="AT632" s="166" t="s">
        <v>150</v>
      </c>
      <c r="AU632" s="166" t="s">
        <v>87</v>
      </c>
      <c r="AV632" s="14" t="s">
        <v>135</v>
      </c>
      <c r="AW632" s="14" t="s">
        <v>33</v>
      </c>
      <c r="AX632" s="14" t="s">
        <v>85</v>
      </c>
      <c r="AY632" s="166" t="s">
        <v>136</v>
      </c>
    </row>
    <row r="633" spans="2:65" s="1" customFormat="1" ht="16.5" customHeight="1">
      <c r="B633" s="32"/>
      <c r="C633" s="132" t="s">
        <v>1037</v>
      </c>
      <c r="D633" s="132" t="s">
        <v>142</v>
      </c>
      <c r="E633" s="133" t="s">
        <v>1038</v>
      </c>
      <c r="F633" s="134" t="s">
        <v>1039</v>
      </c>
      <c r="G633" s="135" t="s">
        <v>406</v>
      </c>
      <c r="H633" s="136">
        <v>118.497</v>
      </c>
      <c r="I633" s="137"/>
      <c r="J633" s="138">
        <f>ROUND(I633*H633,2)</f>
        <v>0</v>
      </c>
      <c r="K633" s="134" t="s">
        <v>146</v>
      </c>
      <c r="L633" s="32"/>
      <c r="M633" s="139" t="s">
        <v>1</v>
      </c>
      <c r="N633" s="140" t="s">
        <v>42</v>
      </c>
      <c r="P633" s="141">
        <f>O633*H633</f>
        <v>0</v>
      </c>
      <c r="Q633" s="141">
        <v>0</v>
      </c>
      <c r="R633" s="141">
        <f>Q633*H633</f>
        <v>0</v>
      </c>
      <c r="S633" s="141">
        <v>0</v>
      </c>
      <c r="T633" s="142">
        <f>S633*H633</f>
        <v>0</v>
      </c>
      <c r="AR633" s="143" t="s">
        <v>135</v>
      </c>
      <c r="AT633" s="143" t="s">
        <v>142</v>
      </c>
      <c r="AU633" s="143" t="s">
        <v>87</v>
      </c>
      <c r="AY633" s="17" t="s">
        <v>136</v>
      </c>
      <c r="BE633" s="144">
        <f>IF(N633="základní",J633,0)</f>
        <v>0</v>
      </c>
      <c r="BF633" s="144">
        <f>IF(N633="snížená",J633,0)</f>
        <v>0</v>
      </c>
      <c r="BG633" s="144">
        <f>IF(N633="zákl. přenesená",J633,0)</f>
        <v>0</v>
      </c>
      <c r="BH633" s="144">
        <f>IF(N633="sníž. přenesená",J633,0)</f>
        <v>0</v>
      </c>
      <c r="BI633" s="144">
        <f>IF(N633="nulová",J633,0)</f>
        <v>0</v>
      </c>
      <c r="BJ633" s="17" t="s">
        <v>85</v>
      </c>
      <c r="BK633" s="144">
        <f>ROUND(I633*H633,2)</f>
        <v>0</v>
      </c>
      <c r="BL633" s="17" t="s">
        <v>135</v>
      </c>
      <c r="BM633" s="143" t="s">
        <v>1040</v>
      </c>
    </row>
    <row r="634" spans="2:65" s="1" customFormat="1">
      <c r="B634" s="32"/>
      <c r="D634" s="145" t="s">
        <v>149</v>
      </c>
      <c r="F634" s="146" t="s">
        <v>1041</v>
      </c>
      <c r="I634" s="147"/>
      <c r="L634" s="32"/>
      <c r="M634" s="148"/>
      <c r="T634" s="56"/>
      <c r="AT634" s="17" t="s">
        <v>149</v>
      </c>
      <c r="AU634" s="17" t="s">
        <v>87</v>
      </c>
    </row>
    <row r="635" spans="2:65" s="12" customFormat="1">
      <c r="B635" s="149"/>
      <c r="D635" s="145" t="s">
        <v>150</v>
      </c>
      <c r="E635" s="150" t="s">
        <v>1</v>
      </c>
      <c r="F635" s="151" t="s">
        <v>1042</v>
      </c>
      <c r="H635" s="150" t="s">
        <v>1</v>
      </c>
      <c r="I635" s="152"/>
      <c r="L635" s="149"/>
      <c r="M635" s="153"/>
      <c r="T635" s="154"/>
      <c r="AT635" s="150" t="s">
        <v>150</v>
      </c>
      <c r="AU635" s="150" t="s">
        <v>87</v>
      </c>
      <c r="AV635" s="12" t="s">
        <v>85</v>
      </c>
      <c r="AW635" s="12" t="s">
        <v>33</v>
      </c>
      <c r="AX635" s="12" t="s">
        <v>77</v>
      </c>
      <c r="AY635" s="150" t="s">
        <v>136</v>
      </c>
    </row>
    <row r="636" spans="2:65" s="13" customFormat="1">
      <c r="B636" s="155"/>
      <c r="D636" s="145" t="s">
        <v>150</v>
      </c>
      <c r="E636" s="156" t="s">
        <v>1</v>
      </c>
      <c r="F636" s="157" t="s">
        <v>1043</v>
      </c>
      <c r="H636" s="158">
        <v>47.561999999999998</v>
      </c>
      <c r="I636" s="159"/>
      <c r="L636" s="155"/>
      <c r="M636" s="160"/>
      <c r="T636" s="161"/>
      <c r="AT636" s="156" t="s">
        <v>150</v>
      </c>
      <c r="AU636" s="156" t="s">
        <v>87</v>
      </c>
      <c r="AV636" s="13" t="s">
        <v>87</v>
      </c>
      <c r="AW636" s="13" t="s">
        <v>33</v>
      </c>
      <c r="AX636" s="13" t="s">
        <v>77</v>
      </c>
      <c r="AY636" s="156" t="s">
        <v>136</v>
      </c>
    </row>
    <row r="637" spans="2:65" s="13" customFormat="1">
      <c r="B637" s="155"/>
      <c r="D637" s="145" t="s">
        <v>150</v>
      </c>
      <c r="E637" s="156" t="s">
        <v>1</v>
      </c>
      <c r="F637" s="157" t="s">
        <v>1044</v>
      </c>
      <c r="H637" s="158">
        <v>30.693000000000001</v>
      </c>
      <c r="I637" s="159"/>
      <c r="L637" s="155"/>
      <c r="M637" s="160"/>
      <c r="T637" s="161"/>
      <c r="AT637" s="156" t="s">
        <v>150</v>
      </c>
      <c r="AU637" s="156" t="s">
        <v>87</v>
      </c>
      <c r="AV637" s="13" t="s">
        <v>87</v>
      </c>
      <c r="AW637" s="13" t="s">
        <v>33</v>
      </c>
      <c r="AX637" s="13" t="s">
        <v>77</v>
      </c>
      <c r="AY637" s="156" t="s">
        <v>136</v>
      </c>
    </row>
    <row r="638" spans="2:65" s="13" customFormat="1">
      <c r="B638" s="155"/>
      <c r="D638" s="145" t="s">
        <v>150</v>
      </c>
      <c r="E638" s="156" t="s">
        <v>1</v>
      </c>
      <c r="F638" s="157" t="s">
        <v>1045</v>
      </c>
      <c r="H638" s="158">
        <v>39.65</v>
      </c>
      <c r="I638" s="159"/>
      <c r="L638" s="155"/>
      <c r="M638" s="160"/>
      <c r="T638" s="161"/>
      <c r="AT638" s="156" t="s">
        <v>150</v>
      </c>
      <c r="AU638" s="156" t="s">
        <v>87</v>
      </c>
      <c r="AV638" s="13" t="s">
        <v>87</v>
      </c>
      <c r="AW638" s="13" t="s">
        <v>33</v>
      </c>
      <c r="AX638" s="13" t="s">
        <v>77</v>
      </c>
      <c r="AY638" s="156" t="s">
        <v>136</v>
      </c>
    </row>
    <row r="639" spans="2:65" s="12" customFormat="1">
      <c r="B639" s="149"/>
      <c r="D639" s="145" t="s">
        <v>150</v>
      </c>
      <c r="E639" s="150" t="s">
        <v>1</v>
      </c>
      <c r="F639" s="151" t="s">
        <v>1046</v>
      </c>
      <c r="H639" s="150" t="s">
        <v>1</v>
      </c>
      <c r="I639" s="152"/>
      <c r="L639" s="149"/>
      <c r="M639" s="153"/>
      <c r="T639" s="154"/>
      <c r="AT639" s="150" t="s">
        <v>150</v>
      </c>
      <c r="AU639" s="150" t="s">
        <v>87</v>
      </c>
      <c r="AV639" s="12" t="s">
        <v>85</v>
      </c>
      <c r="AW639" s="12" t="s">
        <v>33</v>
      </c>
      <c r="AX639" s="12" t="s">
        <v>77</v>
      </c>
      <c r="AY639" s="150" t="s">
        <v>136</v>
      </c>
    </row>
    <row r="640" spans="2:65" s="13" customFormat="1">
      <c r="B640" s="155"/>
      <c r="D640" s="145" t="s">
        <v>150</v>
      </c>
      <c r="E640" s="156" t="s">
        <v>1</v>
      </c>
      <c r="F640" s="157" t="s">
        <v>1047</v>
      </c>
      <c r="H640" s="158">
        <v>0.1</v>
      </c>
      <c r="I640" s="159"/>
      <c r="L640" s="155"/>
      <c r="M640" s="160"/>
      <c r="T640" s="161"/>
      <c r="AT640" s="156" t="s">
        <v>150</v>
      </c>
      <c r="AU640" s="156" t="s">
        <v>87</v>
      </c>
      <c r="AV640" s="13" t="s">
        <v>87</v>
      </c>
      <c r="AW640" s="13" t="s">
        <v>33</v>
      </c>
      <c r="AX640" s="13" t="s">
        <v>77</v>
      </c>
      <c r="AY640" s="156" t="s">
        <v>136</v>
      </c>
    </row>
    <row r="641" spans="2:65" s="13" customFormat="1">
      <c r="B641" s="155"/>
      <c r="D641" s="145" t="s">
        <v>150</v>
      </c>
      <c r="E641" s="156" t="s">
        <v>1</v>
      </c>
      <c r="F641" s="157" t="s">
        <v>1048</v>
      </c>
      <c r="H641" s="158">
        <v>0.02</v>
      </c>
      <c r="I641" s="159"/>
      <c r="L641" s="155"/>
      <c r="M641" s="160"/>
      <c r="T641" s="161"/>
      <c r="AT641" s="156" t="s">
        <v>150</v>
      </c>
      <c r="AU641" s="156" t="s">
        <v>87</v>
      </c>
      <c r="AV641" s="13" t="s">
        <v>87</v>
      </c>
      <c r="AW641" s="13" t="s">
        <v>33</v>
      </c>
      <c r="AX641" s="13" t="s">
        <v>77</v>
      </c>
      <c r="AY641" s="156" t="s">
        <v>136</v>
      </c>
    </row>
    <row r="642" spans="2:65" s="13" customFormat="1">
      <c r="B642" s="155"/>
      <c r="D642" s="145" t="s">
        <v>150</v>
      </c>
      <c r="E642" s="156" t="s">
        <v>1</v>
      </c>
      <c r="F642" s="157" t="s">
        <v>1049</v>
      </c>
      <c r="H642" s="158">
        <v>0.16400000000000001</v>
      </c>
      <c r="I642" s="159"/>
      <c r="L642" s="155"/>
      <c r="M642" s="160"/>
      <c r="T642" s="161"/>
      <c r="AT642" s="156" t="s">
        <v>150</v>
      </c>
      <c r="AU642" s="156" t="s">
        <v>87</v>
      </c>
      <c r="AV642" s="13" t="s">
        <v>87</v>
      </c>
      <c r="AW642" s="13" t="s">
        <v>33</v>
      </c>
      <c r="AX642" s="13" t="s">
        <v>77</v>
      </c>
      <c r="AY642" s="156" t="s">
        <v>136</v>
      </c>
    </row>
    <row r="643" spans="2:65" s="13" customFormat="1">
      <c r="B643" s="155"/>
      <c r="D643" s="145" t="s">
        <v>150</v>
      </c>
      <c r="E643" s="156" t="s">
        <v>1</v>
      </c>
      <c r="F643" s="157" t="s">
        <v>1050</v>
      </c>
      <c r="H643" s="158">
        <v>0.308</v>
      </c>
      <c r="I643" s="159"/>
      <c r="L643" s="155"/>
      <c r="M643" s="160"/>
      <c r="T643" s="161"/>
      <c r="AT643" s="156" t="s">
        <v>150</v>
      </c>
      <c r="AU643" s="156" t="s">
        <v>87</v>
      </c>
      <c r="AV643" s="13" t="s">
        <v>87</v>
      </c>
      <c r="AW643" s="13" t="s">
        <v>33</v>
      </c>
      <c r="AX643" s="13" t="s">
        <v>77</v>
      </c>
      <c r="AY643" s="156" t="s">
        <v>136</v>
      </c>
    </row>
    <row r="644" spans="2:65" s="14" customFormat="1">
      <c r="B644" s="165"/>
      <c r="D644" s="145" t="s">
        <v>150</v>
      </c>
      <c r="E644" s="166" t="s">
        <v>1</v>
      </c>
      <c r="F644" s="167" t="s">
        <v>278</v>
      </c>
      <c r="H644" s="168">
        <v>118.497</v>
      </c>
      <c r="I644" s="169"/>
      <c r="L644" s="165"/>
      <c r="M644" s="170"/>
      <c r="T644" s="171"/>
      <c r="AT644" s="166" t="s">
        <v>150</v>
      </c>
      <c r="AU644" s="166" t="s">
        <v>87</v>
      </c>
      <c r="AV644" s="14" t="s">
        <v>135</v>
      </c>
      <c r="AW644" s="14" t="s">
        <v>33</v>
      </c>
      <c r="AX644" s="14" t="s">
        <v>85</v>
      </c>
      <c r="AY644" s="166" t="s">
        <v>136</v>
      </c>
    </row>
    <row r="645" spans="2:65" s="1" customFormat="1" ht="16.5" customHeight="1">
      <c r="B645" s="32"/>
      <c r="C645" s="132" t="s">
        <v>1051</v>
      </c>
      <c r="D645" s="132" t="s">
        <v>142</v>
      </c>
      <c r="E645" s="133" t="s">
        <v>1052</v>
      </c>
      <c r="F645" s="134" t="s">
        <v>1053</v>
      </c>
      <c r="G645" s="135" t="s">
        <v>406</v>
      </c>
      <c r="H645" s="136">
        <v>1886.48</v>
      </c>
      <c r="I645" s="137"/>
      <c r="J645" s="138">
        <f>ROUND(I645*H645,2)</f>
        <v>0</v>
      </c>
      <c r="K645" s="134" t="s">
        <v>146</v>
      </c>
      <c r="L645" s="32"/>
      <c r="M645" s="139" t="s">
        <v>1</v>
      </c>
      <c r="N645" s="140" t="s">
        <v>42</v>
      </c>
      <c r="P645" s="141">
        <f>O645*H645</f>
        <v>0</v>
      </c>
      <c r="Q645" s="141">
        <v>0</v>
      </c>
      <c r="R645" s="141">
        <f>Q645*H645</f>
        <v>0</v>
      </c>
      <c r="S645" s="141">
        <v>0</v>
      </c>
      <c r="T645" s="142">
        <f>S645*H645</f>
        <v>0</v>
      </c>
      <c r="AR645" s="143" t="s">
        <v>135</v>
      </c>
      <c r="AT645" s="143" t="s">
        <v>142</v>
      </c>
      <c r="AU645" s="143" t="s">
        <v>87</v>
      </c>
      <c r="AY645" s="17" t="s">
        <v>136</v>
      </c>
      <c r="BE645" s="144">
        <f>IF(N645="základní",J645,0)</f>
        <v>0</v>
      </c>
      <c r="BF645" s="144">
        <f>IF(N645="snížená",J645,0)</f>
        <v>0</v>
      </c>
      <c r="BG645" s="144">
        <f>IF(N645="zákl. přenesená",J645,0)</f>
        <v>0</v>
      </c>
      <c r="BH645" s="144">
        <f>IF(N645="sníž. přenesená",J645,0)</f>
        <v>0</v>
      </c>
      <c r="BI645" s="144">
        <f>IF(N645="nulová",J645,0)</f>
        <v>0</v>
      </c>
      <c r="BJ645" s="17" t="s">
        <v>85</v>
      </c>
      <c r="BK645" s="144">
        <f>ROUND(I645*H645,2)</f>
        <v>0</v>
      </c>
      <c r="BL645" s="17" t="s">
        <v>135</v>
      </c>
      <c r="BM645" s="143" t="s">
        <v>1054</v>
      </c>
    </row>
    <row r="646" spans="2:65" s="1" customFormat="1" ht="19.2">
      <c r="B646" s="32"/>
      <c r="D646" s="145" t="s">
        <v>149</v>
      </c>
      <c r="F646" s="146" t="s">
        <v>1055</v>
      </c>
      <c r="I646" s="147"/>
      <c r="L646" s="32"/>
      <c r="M646" s="148"/>
      <c r="T646" s="56"/>
      <c r="AT646" s="17" t="s">
        <v>149</v>
      </c>
      <c r="AU646" s="17" t="s">
        <v>87</v>
      </c>
    </row>
    <row r="647" spans="2:65" s="12" customFormat="1">
      <c r="B647" s="149"/>
      <c r="D647" s="145" t="s">
        <v>150</v>
      </c>
      <c r="E647" s="150" t="s">
        <v>1</v>
      </c>
      <c r="F647" s="151" t="s">
        <v>1042</v>
      </c>
      <c r="H647" s="150" t="s">
        <v>1</v>
      </c>
      <c r="I647" s="152"/>
      <c r="L647" s="149"/>
      <c r="M647" s="153"/>
      <c r="T647" s="154"/>
      <c r="AT647" s="150" t="s">
        <v>150</v>
      </c>
      <c r="AU647" s="150" t="s">
        <v>87</v>
      </c>
      <c r="AV647" s="12" t="s">
        <v>85</v>
      </c>
      <c r="AW647" s="12" t="s">
        <v>33</v>
      </c>
      <c r="AX647" s="12" t="s">
        <v>77</v>
      </c>
      <c r="AY647" s="150" t="s">
        <v>136</v>
      </c>
    </row>
    <row r="648" spans="2:65" s="13" customFormat="1">
      <c r="B648" s="155"/>
      <c r="D648" s="145" t="s">
        <v>150</v>
      </c>
      <c r="E648" s="156" t="s">
        <v>1</v>
      </c>
      <c r="F648" s="157" t="s">
        <v>1056</v>
      </c>
      <c r="H648" s="158">
        <v>760.99199999999996</v>
      </c>
      <c r="I648" s="159"/>
      <c r="L648" s="155"/>
      <c r="M648" s="160"/>
      <c r="T648" s="161"/>
      <c r="AT648" s="156" t="s">
        <v>150</v>
      </c>
      <c r="AU648" s="156" t="s">
        <v>87</v>
      </c>
      <c r="AV648" s="13" t="s">
        <v>87</v>
      </c>
      <c r="AW648" s="13" t="s">
        <v>33</v>
      </c>
      <c r="AX648" s="13" t="s">
        <v>77</v>
      </c>
      <c r="AY648" s="156" t="s">
        <v>136</v>
      </c>
    </row>
    <row r="649" spans="2:65" s="13" customFormat="1">
      <c r="B649" s="155"/>
      <c r="D649" s="145" t="s">
        <v>150</v>
      </c>
      <c r="E649" s="156" t="s">
        <v>1</v>
      </c>
      <c r="F649" s="157" t="s">
        <v>1057</v>
      </c>
      <c r="H649" s="158">
        <v>491.08800000000002</v>
      </c>
      <c r="I649" s="159"/>
      <c r="L649" s="155"/>
      <c r="M649" s="160"/>
      <c r="T649" s="161"/>
      <c r="AT649" s="156" t="s">
        <v>150</v>
      </c>
      <c r="AU649" s="156" t="s">
        <v>87</v>
      </c>
      <c r="AV649" s="13" t="s">
        <v>87</v>
      </c>
      <c r="AW649" s="13" t="s">
        <v>33</v>
      </c>
      <c r="AX649" s="13" t="s">
        <v>77</v>
      </c>
      <c r="AY649" s="156" t="s">
        <v>136</v>
      </c>
    </row>
    <row r="650" spans="2:65" s="13" customFormat="1">
      <c r="B650" s="155"/>
      <c r="D650" s="145" t="s">
        <v>150</v>
      </c>
      <c r="E650" s="156" t="s">
        <v>1</v>
      </c>
      <c r="F650" s="157" t="s">
        <v>1058</v>
      </c>
      <c r="H650" s="158">
        <v>634.4</v>
      </c>
      <c r="I650" s="159"/>
      <c r="L650" s="155"/>
      <c r="M650" s="160"/>
      <c r="T650" s="161"/>
      <c r="AT650" s="156" t="s">
        <v>150</v>
      </c>
      <c r="AU650" s="156" t="s">
        <v>87</v>
      </c>
      <c r="AV650" s="13" t="s">
        <v>87</v>
      </c>
      <c r="AW650" s="13" t="s">
        <v>33</v>
      </c>
      <c r="AX650" s="13" t="s">
        <v>77</v>
      </c>
      <c r="AY650" s="156" t="s">
        <v>136</v>
      </c>
    </row>
    <row r="651" spans="2:65" s="14" customFormat="1">
      <c r="B651" s="165"/>
      <c r="D651" s="145" t="s">
        <v>150</v>
      </c>
      <c r="E651" s="166" t="s">
        <v>1</v>
      </c>
      <c r="F651" s="167" t="s">
        <v>278</v>
      </c>
      <c r="H651" s="168">
        <v>1886.48</v>
      </c>
      <c r="I651" s="169"/>
      <c r="L651" s="165"/>
      <c r="M651" s="170"/>
      <c r="T651" s="171"/>
      <c r="AT651" s="166" t="s">
        <v>150</v>
      </c>
      <c r="AU651" s="166" t="s">
        <v>87</v>
      </c>
      <c r="AV651" s="14" t="s">
        <v>135</v>
      </c>
      <c r="AW651" s="14" t="s">
        <v>33</v>
      </c>
      <c r="AX651" s="14" t="s">
        <v>85</v>
      </c>
      <c r="AY651" s="166" t="s">
        <v>136</v>
      </c>
    </row>
    <row r="652" spans="2:65" s="1" customFormat="1" ht="24.15" customHeight="1">
      <c r="B652" s="32"/>
      <c r="C652" s="132" t="s">
        <v>1059</v>
      </c>
      <c r="D652" s="132" t="s">
        <v>142</v>
      </c>
      <c r="E652" s="133" t="s">
        <v>1060</v>
      </c>
      <c r="F652" s="134" t="s">
        <v>1061</v>
      </c>
      <c r="G652" s="135" t="s">
        <v>406</v>
      </c>
      <c r="H652" s="136">
        <v>119.23</v>
      </c>
      <c r="I652" s="137"/>
      <c r="J652" s="138">
        <f>ROUND(I652*H652,2)</f>
        <v>0</v>
      </c>
      <c r="K652" s="134" t="s">
        <v>146</v>
      </c>
      <c r="L652" s="32"/>
      <c r="M652" s="139" t="s">
        <v>1</v>
      </c>
      <c r="N652" s="140" t="s">
        <v>42</v>
      </c>
      <c r="P652" s="141">
        <f>O652*H652</f>
        <v>0</v>
      </c>
      <c r="Q652" s="141">
        <v>0</v>
      </c>
      <c r="R652" s="141">
        <f>Q652*H652</f>
        <v>0</v>
      </c>
      <c r="S652" s="141">
        <v>0</v>
      </c>
      <c r="T652" s="142">
        <f>S652*H652</f>
        <v>0</v>
      </c>
      <c r="AR652" s="143" t="s">
        <v>135</v>
      </c>
      <c r="AT652" s="143" t="s">
        <v>142</v>
      </c>
      <c r="AU652" s="143" t="s">
        <v>87</v>
      </c>
      <c r="AY652" s="17" t="s">
        <v>136</v>
      </c>
      <c r="BE652" s="144">
        <f>IF(N652="základní",J652,0)</f>
        <v>0</v>
      </c>
      <c r="BF652" s="144">
        <f>IF(N652="snížená",J652,0)</f>
        <v>0</v>
      </c>
      <c r="BG652" s="144">
        <f>IF(N652="zákl. přenesená",J652,0)</f>
        <v>0</v>
      </c>
      <c r="BH652" s="144">
        <f>IF(N652="sníž. přenesená",J652,0)</f>
        <v>0</v>
      </c>
      <c r="BI652" s="144">
        <f>IF(N652="nulová",J652,0)</f>
        <v>0</v>
      </c>
      <c r="BJ652" s="17" t="s">
        <v>85</v>
      </c>
      <c r="BK652" s="144">
        <f>ROUND(I652*H652,2)</f>
        <v>0</v>
      </c>
      <c r="BL652" s="17" t="s">
        <v>135</v>
      </c>
      <c r="BM652" s="143" t="s">
        <v>1062</v>
      </c>
    </row>
    <row r="653" spans="2:65" s="1" customFormat="1" ht="19.2">
      <c r="B653" s="32"/>
      <c r="D653" s="145" t="s">
        <v>149</v>
      </c>
      <c r="F653" s="146" t="s">
        <v>1063</v>
      </c>
      <c r="I653" s="147"/>
      <c r="L653" s="32"/>
      <c r="M653" s="148"/>
      <c r="T653" s="56"/>
      <c r="AT653" s="17" t="s">
        <v>149</v>
      </c>
      <c r="AU653" s="17" t="s">
        <v>87</v>
      </c>
    </row>
    <row r="654" spans="2:65" s="12" customFormat="1">
      <c r="B654" s="149"/>
      <c r="D654" s="145" t="s">
        <v>150</v>
      </c>
      <c r="E654" s="150" t="s">
        <v>1</v>
      </c>
      <c r="F654" s="151" t="s">
        <v>1064</v>
      </c>
      <c r="H654" s="150" t="s">
        <v>1</v>
      </c>
      <c r="I654" s="152"/>
      <c r="L654" s="149"/>
      <c r="M654" s="153"/>
      <c r="T654" s="154"/>
      <c r="AT654" s="150" t="s">
        <v>150</v>
      </c>
      <c r="AU654" s="150" t="s">
        <v>87</v>
      </c>
      <c r="AV654" s="12" t="s">
        <v>85</v>
      </c>
      <c r="AW654" s="12" t="s">
        <v>33</v>
      </c>
      <c r="AX654" s="12" t="s">
        <v>77</v>
      </c>
      <c r="AY654" s="150" t="s">
        <v>136</v>
      </c>
    </row>
    <row r="655" spans="2:65" s="13" customFormat="1">
      <c r="B655" s="155"/>
      <c r="D655" s="145" t="s">
        <v>150</v>
      </c>
      <c r="E655" s="156" t="s">
        <v>1</v>
      </c>
      <c r="F655" s="157" t="s">
        <v>1065</v>
      </c>
      <c r="H655" s="158">
        <v>0.24</v>
      </c>
      <c r="I655" s="159"/>
      <c r="L655" s="155"/>
      <c r="M655" s="160"/>
      <c r="T655" s="161"/>
      <c r="AT655" s="156" t="s">
        <v>150</v>
      </c>
      <c r="AU655" s="156" t="s">
        <v>87</v>
      </c>
      <c r="AV655" s="13" t="s">
        <v>87</v>
      </c>
      <c r="AW655" s="13" t="s">
        <v>33</v>
      </c>
      <c r="AX655" s="13" t="s">
        <v>77</v>
      </c>
      <c r="AY655" s="156" t="s">
        <v>136</v>
      </c>
    </row>
    <row r="656" spans="2:65" s="13" customFormat="1">
      <c r="B656" s="155"/>
      <c r="D656" s="145" t="s">
        <v>150</v>
      </c>
      <c r="E656" s="156" t="s">
        <v>1</v>
      </c>
      <c r="F656" s="157" t="s">
        <v>1028</v>
      </c>
      <c r="H656" s="158">
        <v>1.085</v>
      </c>
      <c r="I656" s="159"/>
      <c r="L656" s="155"/>
      <c r="M656" s="160"/>
      <c r="T656" s="161"/>
      <c r="AT656" s="156" t="s">
        <v>150</v>
      </c>
      <c r="AU656" s="156" t="s">
        <v>87</v>
      </c>
      <c r="AV656" s="13" t="s">
        <v>87</v>
      </c>
      <c r="AW656" s="13" t="s">
        <v>33</v>
      </c>
      <c r="AX656" s="13" t="s">
        <v>77</v>
      </c>
      <c r="AY656" s="156" t="s">
        <v>136</v>
      </c>
    </row>
    <row r="657" spans="2:65" s="13" customFormat="1">
      <c r="B657" s="155"/>
      <c r="D657" s="145" t="s">
        <v>150</v>
      </c>
      <c r="E657" s="156" t="s">
        <v>1</v>
      </c>
      <c r="F657" s="157" t="s">
        <v>1066</v>
      </c>
      <c r="H657" s="158">
        <v>47.561999999999998</v>
      </c>
      <c r="I657" s="159"/>
      <c r="L657" s="155"/>
      <c r="M657" s="160"/>
      <c r="T657" s="161"/>
      <c r="AT657" s="156" t="s">
        <v>150</v>
      </c>
      <c r="AU657" s="156" t="s">
        <v>87</v>
      </c>
      <c r="AV657" s="13" t="s">
        <v>87</v>
      </c>
      <c r="AW657" s="13" t="s">
        <v>33</v>
      </c>
      <c r="AX657" s="13" t="s">
        <v>77</v>
      </c>
      <c r="AY657" s="156" t="s">
        <v>136</v>
      </c>
    </row>
    <row r="658" spans="2:65" s="13" customFormat="1">
      <c r="B658" s="155"/>
      <c r="D658" s="145" t="s">
        <v>150</v>
      </c>
      <c r="E658" s="156" t="s">
        <v>1</v>
      </c>
      <c r="F658" s="157" t="s">
        <v>1067</v>
      </c>
      <c r="H658" s="158">
        <v>30.693000000000001</v>
      </c>
      <c r="I658" s="159"/>
      <c r="L658" s="155"/>
      <c r="M658" s="160"/>
      <c r="T658" s="161"/>
      <c r="AT658" s="156" t="s">
        <v>150</v>
      </c>
      <c r="AU658" s="156" t="s">
        <v>87</v>
      </c>
      <c r="AV658" s="13" t="s">
        <v>87</v>
      </c>
      <c r="AW658" s="13" t="s">
        <v>33</v>
      </c>
      <c r="AX658" s="13" t="s">
        <v>77</v>
      </c>
      <c r="AY658" s="156" t="s">
        <v>136</v>
      </c>
    </row>
    <row r="659" spans="2:65" s="13" customFormat="1">
      <c r="B659" s="155"/>
      <c r="D659" s="145" t="s">
        <v>150</v>
      </c>
      <c r="E659" s="156" t="s">
        <v>1</v>
      </c>
      <c r="F659" s="157" t="s">
        <v>1068</v>
      </c>
      <c r="H659" s="158">
        <v>39.65</v>
      </c>
      <c r="I659" s="159"/>
      <c r="L659" s="155"/>
      <c r="M659" s="160"/>
      <c r="T659" s="161"/>
      <c r="AT659" s="156" t="s">
        <v>150</v>
      </c>
      <c r="AU659" s="156" t="s">
        <v>87</v>
      </c>
      <c r="AV659" s="13" t="s">
        <v>87</v>
      </c>
      <c r="AW659" s="13" t="s">
        <v>33</v>
      </c>
      <c r="AX659" s="13" t="s">
        <v>77</v>
      </c>
      <c r="AY659" s="156" t="s">
        <v>136</v>
      </c>
    </row>
    <row r="660" spans="2:65" s="14" customFormat="1">
      <c r="B660" s="165"/>
      <c r="D660" s="145" t="s">
        <v>150</v>
      </c>
      <c r="E660" s="166" t="s">
        <v>1</v>
      </c>
      <c r="F660" s="167" t="s">
        <v>278</v>
      </c>
      <c r="H660" s="168">
        <v>119.23</v>
      </c>
      <c r="I660" s="169"/>
      <c r="L660" s="165"/>
      <c r="M660" s="170"/>
      <c r="T660" s="171"/>
      <c r="AT660" s="166" t="s">
        <v>150</v>
      </c>
      <c r="AU660" s="166" t="s">
        <v>87</v>
      </c>
      <c r="AV660" s="14" t="s">
        <v>135</v>
      </c>
      <c r="AW660" s="14" t="s">
        <v>33</v>
      </c>
      <c r="AX660" s="14" t="s">
        <v>85</v>
      </c>
      <c r="AY660" s="166" t="s">
        <v>136</v>
      </c>
    </row>
    <row r="661" spans="2:65" s="1" customFormat="1" ht="24.15" customHeight="1">
      <c r="B661" s="32"/>
      <c r="C661" s="132" t="s">
        <v>1069</v>
      </c>
      <c r="D661" s="132" t="s">
        <v>142</v>
      </c>
      <c r="E661" s="133" t="s">
        <v>1070</v>
      </c>
      <c r="F661" s="134" t="s">
        <v>408</v>
      </c>
      <c r="G661" s="135" t="s">
        <v>406</v>
      </c>
      <c r="H661" s="136">
        <v>261.459</v>
      </c>
      <c r="I661" s="137"/>
      <c r="J661" s="138">
        <f>ROUND(I661*H661,2)</f>
        <v>0</v>
      </c>
      <c r="K661" s="134" t="s">
        <v>146</v>
      </c>
      <c r="L661" s="32"/>
      <c r="M661" s="139" t="s">
        <v>1</v>
      </c>
      <c r="N661" s="140" t="s">
        <v>42</v>
      </c>
      <c r="P661" s="141">
        <f>O661*H661</f>
        <v>0</v>
      </c>
      <c r="Q661" s="141">
        <v>0</v>
      </c>
      <c r="R661" s="141">
        <f>Q661*H661</f>
        <v>0</v>
      </c>
      <c r="S661" s="141">
        <v>0</v>
      </c>
      <c r="T661" s="142">
        <f>S661*H661</f>
        <v>0</v>
      </c>
      <c r="AR661" s="143" t="s">
        <v>135</v>
      </c>
      <c r="AT661" s="143" t="s">
        <v>142</v>
      </c>
      <c r="AU661" s="143" t="s">
        <v>87</v>
      </c>
      <c r="AY661" s="17" t="s">
        <v>136</v>
      </c>
      <c r="BE661" s="144">
        <f>IF(N661="základní",J661,0)</f>
        <v>0</v>
      </c>
      <c r="BF661" s="144">
        <f>IF(N661="snížená",J661,0)</f>
        <v>0</v>
      </c>
      <c r="BG661" s="144">
        <f>IF(N661="zákl. přenesená",J661,0)</f>
        <v>0</v>
      </c>
      <c r="BH661" s="144">
        <f>IF(N661="sníž. přenesená",J661,0)</f>
        <v>0</v>
      </c>
      <c r="BI661" s="144">
        <f>IF(N661="nulová",J661,0)</f>
        <v>0</v>
      </c>
      <c r="BJ661" s="17" t="s">
        <v>85</v>
      </c>
      <c r="BK661" s="144">
        <f>ROUND(I661*H661,2)</f>
        <v>0</v>
      </c>
      <c r="BL661" s="17" t="s">
        <v>135</v>
      </c>
      <c r="BM661" s="143" t="s">
        <v>1071</v>
      </c>
    </row>
    <row r="662" spans="2:65" s="1" customFormat="1" ht="19.2">
      <c r="B662" s="32"/>
      <c r="D662" s="145" t="s">
        <v>149</v>
      </c>
      <c r="F662" s="146" t="s">
        <v>408</v>
      </c>
      <c r="I662" s="147"/>
      <c r="L662" s="32"/>
      <c r="M662" s="148"/>
      <c r="T662" s="56"/>
      <c r="AT662" s="17" t="s">
        <v>149</v>
      </c>
      <c r="AU662" s="17" t="s">
        <v>87</v>
      </c>
    </row>
    <row r="663" spans="2:65" s="12" customFormat="1">
      <c r="B663" s="149"/>
      <c r="D663" s="145" t="s">
        <v>150</v>
      </c>
      <c r="E663" s="150" t="s">
        <v>1</v>
      </c>
      <c r="F663" s="151" t="s">
        <v>1064</v>
      </c>
      <c r="H663" s="150" t="s">
        <v>1</v>
      </c>
      <c r="I663" s="152"/>
      <c r="L663" s="149"/>
      <c r="M663" s="153"/>
      <c r="T663" s="154"/>
      <c r="AT663" s="150" t="s">
        <v>150</v>
      </c>
      <c r="AU663" s="150" t="s">
        <v>87</v>
      </c>
      <c r="AV663" s="12" t="s">
        <v>85</v>
      </c>
      <c r="AW663" s="12" t="s">
        <v>33</v>
      </c>
      <c r="AX663" s="12" t="s">
        <v>77</v>
      </c>
      <c r="AY663" s="150" t="s">
        <v>136</v>
      </c>
    </row>
    <row r="664" spans="2:65" s="13" customFormat="1">
      <c r="B664" s="155"/>
      <c r="D664" s="145" t="s">
        <v>150</v>
      </c>
      <c r="E664" s="156" t="s">
        <v>1</v>
      </c>
      <c r="F664" s="157" t="s">
        <v>1072</v>
      </c>
      <c r="H664" s="158">
        <v>201.84</v>
      </c>
      <c r="I664" s="159"/>
      <c r="L664" s="155"/>
      <c r="M664" s="160"/>
      <c r="T664" s="161"/>
      <c r="AT664" s="156" t="s">
        <v>150</v>
      </c>
      <c r="AU664" s="156" t="s">
        <v>87</v>
      </c>
      <c r="AV664" s="13" t="s">
        <v>87</v>
      </c>
      <c r="AW664" s="13" t="s">
        <v>33</v>
      </c>
      <c r="AX664" s="13" t="s">
        <v>77</v>
      </c>
      <c r="AY664" s="156" t="s">
        <v>136</v>
      </c>
    </row>
    <row r="665" spans="2:65" s="13" customFormat="1">
      <c r="B665" s="155"/>
      <c r="D665" s="145" t="s">
        <v>150</v>
      </c>
      <c r="E665" s="156" t="s">
        <v>1</v>
      </c>
      <c r="F665" s="157" t="s">
        <v>1009</v>
      </c>
      <c r="H665" s="158">
        <v>0.17</v>
      </c>
      <c r="I665" s="159"/>
      <c r="L665" s="155"/>
      <c r="M665" s="160"/>
      <c r="T665" s="161"/>
      <c r="AT665" s="156" t="s">
        <v>150</v>
      </c>
      <c r="AU665" s="156" t="s">
        <v>87</v>
      </c>
      <c r="AV665" s="13" t="s">
        <v>87</v>
      </c>
      <c r="AW665" s="13" t="s">
        <v>33</v>
      </c>
      <c r="AX665" s="13" t="s">
        <v>77</v>
      </c>
      <c r="AY665" s="156" t="s">
        <v>136</v>
      </c>
    </row>
    <row r="666" spans="2:65" s="13" customFormat="1">
      <c r="B666" s="155"/>
      <c r="D666" s="145" t="s">
        <v>150</v>
      </c>
      <c r="E666" s="156" t="s">
        <v>1</v>
      </c>
      <c r="F666" s="157" t="s">
        <v>1073</v>
      </c>
      <c r="H666" s="158">
        <v>59.448999999999998</v>
      </c>
      <c r="I666" s="159"/>
      <c r="L666" s="155"/>
      <c r="M666" s="160"/>
      <c r="T666" s="161"/>
      <c r="AT666" s="156" t="s">
        <v>150</v>
      </c>
      <c r="AU666" s="156" t="s">
        <v>87</v>
      </c>
      <c r="AV666" s="13" t="s">
        <v>87</v>
      </c>
      <c r="AW666" s="13" t="s">
        <v>33</v>
      </c>
      <c r="AX666" s="13" t="s">
        <v>77</v>
      </c>
      <c r="AY666" s="156" t="s">
        <v>136</v>
      </c>
    </row>
    <row r="667" spans="2:65" s="14" customFormat="1">
      <c r="B667" s="165"/>
      <c r="D667" s="145" t="s">
        <v>150</v>
      </c>
      <c r="E667" s="166" t="s">
        <v>1</v>
      </c>
      <c r="F667" s="167" t="s">
        <v>278</v>
      </c>
      <c r="H667" s="168">
        <v>261.459</v>
      </c>
      <c r="I667" s="169"/>
      <c r="L667" s="165"/>
      <c r="M667" s="170"/>
      <c r="T667" s="171"/>
      <c r="AT667" s="166" t="s">
        <v>150</v>
      </c>
      <c r="AU667" s="166" t="s">
        <v>87</v>
      </c>
      <c r="AV667" s="14" t="s">
        <v>135</v>
      </c>
      <c r="AW667" s="14" t="s">
        <v>33</v>
      </c>
      <c r="AX667" s="14" t="s">
        <v>85</v>
      </c>
      <c r="AY667" s="166" t="s">
        <v>136</v>
      </c>
    </row>
    <row r="668" spans="2:65" s="1" customFormat="1" ht="24.15" customHeight="1">
      <c r="B668" s="32"/>
      <c r="C668" s="132" t="s">
        <v>1074</v>
      </c>
      <c r="D668" s="132" t="s">
        <v>142</v>
      </c>
      <c r="E668" s="133" t="s">
        <v>1075</v>
      </c>
      <c r="F668" s="134" t="s">
        <v>1076</v>
      </c>
      <c r="G668" s="135" t="s">
        <v>406</v>
      </c>
      <c r="H668" s="136">
        <v>30.968</v>
      </c>
      <c r="I668" s="137"/>
      <c r="J668" s="138">
        <f>ROUND(I668*H668,2)</f>
        <v>0</v>
      </c>
      <c r="K668" s="134" t="s">
        <v>146</v>
      </c>
      <c r="L668" s="32"/>
      <c r="M668" s="139" t="s">
        <v>1</v>
      </c>
      <c r="N668" s="140" t="s">
        <v>42</v>
      </c>
      <c r="P668" s="141">
        <f>O668*H668</f>
        <v>0</v>
      </c>
      <c r="Q668" s="141">
        <v>0</v>
      </c>
      <c r="R668" s="141">
        <f>Q668*H668</f>
        <v>0</v>
      </c>
      <c r="S668" s="141">
        <v>0</v>
      </c>
      <c r="T668" s="142">
        <f>S668*H668</f>
        <v>0</v>
      </c>
      <c r="AR668" s="143" t="s">
        <v>135</v>
      </c>
      <c r="AT668" s="143" t="s">
        <v>142</v>
      </c>
      <c r="AU668" s="143" t="s">
        <v>87</v>
      </c>
      <c r="AY668" s="17" t="s">
        <v>136</v>
      </c>
      <c r="BE668" s="144">
        <f>IF(N668="základní",J668,0)</f>
        <v>0</v>
      </c>
      <c r="BF668" s="144">
        <f>IF(N668="snížená",J668,0)</f>
        <v>0</v>
      </c>
      <c r="BG668" s="144">
        <f>IF(N668="zákl. přenesená",J668,0)</f>
        <v>0</v>
      </c>
      <c r="BH668" s="144">
        <f>IF(N668="sníž. přenesená",J668,0)</f>
        <v>0</v>
      </c>
      <c r="BI668" s="144">
        <f>IF(N668="nulová",J668,0)</f>
        <v>0</v>
      </c>
      <c r="BJ668" s="17" t="s">
        <v>85</v>
      </c>
      <c r="BK668" s="144">
        <f>ROUND(I668*H668,2)</f>
        <v>0</v>
      </c>
      <c r="BL668" s="17" t="s">
        <v>135</v>
      </c>
      <c r="BM668" s="143" t="s">
        <v>1077</v>
      </c>
    </row>
    <row r="669" spans="2:65" s="1" customFormat="1" ht="19.2">
      <c r="B669" s="32"/>
      <c r="D669" s="145" t="s">
        <v>149</v>
      </c>
      <c r="F669" s="146" t="s">
        <v>1076</v>
      </c>
      <c r="I669" s="147"/>
      <c r="L669" s="32"/>
      <c r="M669" s="148"/>
      <c r="T669" s="56"/>
      <c r="AT669" s="17" t="s">
        <v>149</v>
      </c>
      <c r="AU669" s="17" t="s">
        <v>87</v>
      </c>
    </row>
    <row r="670" spans="2:65" s="13" customFormat="1">
      <c r="B670" s="155"/>
      <c r="D670" s="145" t="s">
        <v>150</v>
      </c>
      <c r="E670" s="156" t="s">
        <v>1</v>
      </c>
      <c r="F670" s="157" t="s">
        <v>1078</v>
      </c>
      <c r="H670" s="158">
        <v>30.968</v>
      </c>
      <c r="I670" s="159"/>
      <c r="L670" s="155"/>
      <c r="M670" s="160"/>
      <c r="T670" s="161"/>
      <c r="AT670" s="156" t="s">
        <v>150</v>
      </c>
      <c r="AU670" s="156" t="s">
        <v>87</v>
      </c>
      <c r="AV670" s="13" t="s">
        <v>87</v>
      </c>
      <c r="AW670" s="13" t="s">
        <v>33</v>
      </c>
      <c r="AX670" s="13" t="s">
        <v>85</v>
      </c>
      <c r="AY670" s="156" t="s">
        <v>136</v>
      </c>
    </row>
    <row r="671" spans="2:65" s="11" customFormat="1" ht="22.95" customHeight="1">
      <c r="B671" s="120"/>
      <c r="D671" s="121" t="s">
        <v>76</v>
      </c>
      <c r="E671" s="130" t="s">
        <v>1079</v>
      </c>
      <c r="F671" s="130" t="s">
        <v>1080</v>
      </c>
      <c r="I671" s="123"/>
      <c r="J671" s="131">
        <f>BK671</f>
        <v>0</v>
      </c>
      <c r="L671" s="120"/>
      <c r="M671" s="125"/>
      <c r="P671" s="126">
        <f>SUM(P672:P681)</f>
        <v>0</v>
      </c>
      <c r="R671" s="126">
        <f>SUM(R672:R681)</f>
        <v>0</v>
      </c>
      <c r="T671" s="127">
        <f>SUM(T672:T681)</f>
        <v>0</v>
      </c>
      <c r="AR671" s="121" t="s">
        <v>85</v>
      </c>
      <c r="AT671" s="128" t="s">
        <v>76</v>
      </c>
      <c r="AU671" s="128" t="s">
        <v>85</v>
      </c>
      <c r="AY671" s="121" t="s">
        <v>136</v>
      </c>
      <c r="BK671" s="129">
        <f>SUM(BK672:BK681)</f>
        <v>0</v>
      </c>
    </row>
    <row r="672" spans="2:65" s="1" customFormat="1" ht="21.75" customHeight="1">
      <c r="B672" s="32"/>
      <c r="C672" s="132" t="s">
        <v>1081</v>
      </c>
      <c r="D672" s="132" t="s">
        <v>142</v>
      </c>
      <c r="E672" s="133" t="s">
        <v>1082</v>
      </c>
      <c r="F672" s="134" t="s">
        <v>1083</v>
      </c>
      <c r="G672" s="135" t="s">
        <v>406</v>
      </c>
      <c r="H672" s="136">
        <v>2385.4360000000001</v>
      </c>
      <c r="I672" s="137"/>
      <c r="J672" s="138">
        <f>ROUND(I672*H672,2)</f>
        <v>0</v>
      </c>
      <c r="K672" s="134" t="s">
        <v>146</v>
      </c>
      <c r="L672" s="32"/>
      <c r="M672" s="139" t="s">
        <v>1</v>
      </c>
      <c r="N672" s="140" t="s">
        <v>42</v>
      </c>
      <c r="P672" s="141">
        <f>O672*H672</f>
        <v>0</v>
      </c>
      <c r="Q672" s="141">
        <v>0</v>
      </c>
      <c r="R672" s="141">
        <f>Q672*H672</f>
        <v>0</v>
      </c>
      <c r="S672" s="141">
        <v>0</v>
      </c>
      <c r="T672" s="142">
        <f>S672*H672</f>
        <v>0</v>
      </c>
      <c r="AR672" s="143" t="s">
        <v>135</v>
      </c>
      <c r="AT672" s="143" t="s">
        <v>142</v>
      </c>
      <c r="AU672" s="143" t="s">
        <v>87</v>
      </c>
      <c r="AY672" s="17" t="s">
        <v>136</v>
      </c>
      <c r="BE672" s="144">
        <f>IF(N672="základní",J672,0)</f>
        <v>0</v>
      </c>
      <c r="BF672" s="144">
        <f>IF(N672="snížená",J672,0)</f>
        <v>0</v>
      </c>
      <c r="BG672" s="144">
        <f>IF(N672="zákl. přenesená",J672,0)</f>
        <v>0</v>
      </c>
      <c r="BH672" s="144">
        <f>IF(N672="sníž. přenesená",J672,0)</f>
        <v>0</v>
      </c>
      <c r="BI672" s="144">
        <f>IF(N672="nulová",J672,0)</f>
        <v>0</v>
      </c>
      <c r="BJ672" s="17" t="s">
        <v>85</v>
      </c>
      <c r="BK672" s="144">
        <f>ROUND(I672*H672,2)</f>
        <v>0</v>
      </c>
      <c r="BL672" s="17" t="s">
        <v>135</v>
      </c>
      <c r="BM672" s="143" t="s">
        <v>1084</v>
      </c>
    </row>
    <row r="673" spans="2:65" s="1" customFormat="1" ht="19.2">
      <c r="B673" s="32"/>
      <c r="D673" s="145" t="s">
        <v>149</v>
      </c>
      <c r="F673" s="146" t="s">
        <v>1085</v>
      </c>
      <c r="I673" s="147"/>
      <c r="L673" s="32"/>
      <c r="M673" s="148"/>
      <c r="T673" s="56"/>
      <c r="AT673" s="17" t="s">
        <v>149</v>
      </c>
      <c r="AU673" s="17" t="s">
        <v>87</v>
      </c>
    </row>
    <row r="674" spans="2:65" s="1" customFormat="1" ht="16.5" customHeight="1">
      <c r="B674" s="32"/>
      <c r="C674" s="172" t="s">
        <v>1086</v>
      </c>
      <c r="D674" s="172" t="s">
        <v>425</v>
      </c>
      <c r="E674" s="173" t="s">
        <v>1087</v>
      </c>
      <c r="F674" s="174" t="s">
        <v>1088</v>
      </c>
      <c r="G674" s="175" t="s">
        <v>317</v>
      </c>
      <c r="H674" s="176">
        <v>38.4</v>
      </c>
      <c r="I674" s="177"/>
      <c r="J674" s="178">
        <f>ROUND(I674*H674,2)</f>
        <v>0</v>
      </c>
      <c r="K674" s="174" t="s">
        <v>1</v>
      </c>
      <c r="L674" s="179"/>
      <c r="M674" s="180" t="s">
        <v>1</v>
      </c>
      <c r="N674" s="181" t="s">
        <v>42</v>
      </c>
      <c r="P674" s="141">
        <f>O674*H674</f>
        <v>0</v>
      </c>
      <c r="Q674" s="141">
        <v>0</v>
      </c>
      <c r="R674" s="141">
        <f>Q674*H674</f>
        <v>0</v>
      </c>
      <c r="S674" s="141">
        <v>0</v>
      </c>
      <c r="T674" s="142">
        <f>S674*H674</f>
        <v>0</v>
      </c>
      <c r="AR674" s="143" t="s">
        <v>456</v>
      </c>
      <c r="AT674" s="143" t="s">
        <v>425</v>
      </c>
      <c r="AU674" s="143" t="s">
        <v>87</v>
      </c>
      <c r="AY674" s="17" t="s">
        <v>136</v>
      </c>
      <c r="BE674" s="144">
        <f>IF(N674="základní",J674,0)</f>
        <v>0</v>
      </c>
      <c r="BF674" s="144">
        <f>IF(N674="snížená",J674,0)</f>
        <v>0</v>
      </c>
      <c r="BG674" s="144">
        <f>IF(N674="zákl. přenesená",J674,0)</f>
        <v>0</v>
      </c>
      <c r="BH674" s="144">
        <f>IF(N674="sníž. přenesená",J674,0)</f>
        <v>0</v>
      </c>
      <c r="BI674" s="144">
        <f>IF(N674="nulová",J674,0)</f>
        <v>0</v>
      </c>
      <c r="BJ674" s="17" t="s">
        <v>85</v>
      </c>
      <c r="BK674" s="144">
        <f>ROUND(I674*H674,2)</f>
        <v>0</v>
      </c>
      <c r="BL674" s="17" t="s">
        <v>333</v>
      </c>
      <c r="BM674" s="143" t="s">
        <v>1089</v>
      </c>
    </row>
    <row r="675" spans="2:65" s="1" customFormat="1">
      <c r="B675" s="32"/>
      <c r="D675" s="145" t="s">
        <v>149</v>
      </c>
      <c r="F675" s="146" t="s">
        <v>1088</v>
      </c>
      <c r="I675" s="147"/>
      <c r="L675" s="32"/>
      <c r="M675" s="148"/>
      <c r="T675" s="56"/>
      <c r="AT675" s="17" t="s">
        <v>149</v>
      </c>
      <c r="AU675" s="17" t="s">
        <v>87</v>
      </c>
    </row>
    <row r="676" spans="2:65" s="12" customFormat="1">
      <c r="B676" s="149"/>
      <c r="D676" s="145" t="s">
        <v>150</v>
      </c>
      <c r="E676" s="150" t="s">
        <v>1</v>
      </c>
      <c r="F676" s="151" t="s">
        <v>1090</v>
      </c>
      <c r="H676" s="150" t="s">
        <v>1</v>
      </c>
      <c r="I676" s="152"/>
      <c r="L676" s="149"/>
      <c r="M676" s="153"/>
      <c r="T676" s="154"/>
      <c r="AT676" s="150" t="s">
        <v>150</v>
      </c>
      <c r="AU676" s="150" t="s">
        <v>87</v>
      </c>
      <c r="AV676" s="12" t="s">
        <v>85</v>
      </c>
      <c r="AW676" s="12" t="s">
        <v>33</v>
      </c>
      <c r="AX676" s="12" t="s">
        <v>77</v>
      </c>
      <c r="AY676" s="150" t="s">
        <v>136</v>
      </c>
    </row>
    <row r="677" spans="2:65" s="13" customFormat="1">
      <c r="B677" s="155"/>
      <c r="D677" s="145" t="s">
        <v>150</v>
      </c>
      <c r="E677" s="156" t="s">
        <v>1</v>
      </c>
      <c r="F677" s="157" t="s">
        <v>1091</v>
      </c>
      <c r="H677" s="158">
        <v>38.4</v>
      </c>
      <c r="I677" s="159"/>
      <c r="L677" s="155"/>
      <c r="M677" s="160"/>
      <c r="T677" s="161"/>
      <c r="AT677" s="156" t="s">
        <v>150</v>
      </c>
      <c r="AU677" s="156" t="s">
        <v>87</v>
      </c>
      <c r="AV677" s="13" t="s">
        <v>87</v>
      </c>
      <c r="AW677" s="13" t="s">
        <v>33</v>
      </c>
      <c r="AX677" s="13" t="s">
        <v>85</v>
      </c>
      <c r="AY677" s="156" t="s">
        <v>136</v>
      </c>
    </row>
    <row r="678" spans="2:65" s="1" customFormat="1" ht="16.5" customHeight="1">
      <c r="B678" s="32"/>
      <c r="C678" s="172" t="s">
        <v>1092</v>
      </c>
      <c r="D678" s="172" t="s">
        <v>425</v>
      </c>
      <c r="E678" s="173" t="s">
        <v>1093</v>
      </c>
      <c r="F678" s="174" t="s">
        <v>1094</v>
      </c>
      <c r="G678" s="175" t="s">
        <v>1095</v>
      </c>
      <c r="H678" s="176">
        <v>1</v>
      </c>
      <c r="I678" s="177"/>
      <c r="J678" s="178">
        <f>ROUND(I678*H678,2)</f>
        <v>0</v>
      </c>
      <c r="K678" s="174" t="s">
        <v>1</v>
      </c>
      <c r="L678" s="179"/>
      <c r="M678" s="180" t="s">
        <v>1</v>
      </c>
      <c r="N678" s="181" t="s">
        <v>42</v>
      </c>
      <c r="P678" s="141">
        <f>O678*H678</f>
        <v>0</v>
      </c>
      <c r="Q678" s="141">
        <v>0</v>
      </c>
      <c r="R678" s="141">
        <f>Q678*H678</f>
        <v>0</v>
      </c>
      <c r="S678" s="141">
        <v>0</v>
      </c>
      <c r="T678" s="142">
        <f>S678*H678</f>
        <v>0</v>
      </c>
      <c r="AR678" s="143" t="s">
        <v>190</v>
      </c>
      <c r="AT678" s="143" t="s">
        <v>425</v>
      </c>
      <c r="AU678" s="143" t="s">
        <v>87</v>
      </c>
      <c r="AY678" s="17" t="s">
        <v>136</v>
      </c>
      <c r="BE678" s="144">
        <f>IF(N678="základní",J678,0)</f>
        <v>0</v>
      </c>
      <c r="BF678" s="144">
        <f>IF(N678="snížená",J678,0)</f>
        <v>0</v>
      </c>
      <c r="BG678" s="144">
        <f>IF(N678="zákl. přenesená",J678,0)</f>
        <v>0</v>
      </c>
      <c r="BH678" s="144">
        <f>IF(N678="sníž. přenesená",J678,0)</f>
        <v>0</v>
      </c>
      <c r="BI678" s="144">
        <f>IF(N678="nulová",J678,0)</f>
        <v>0</v>
      </c>
      <c r="BJ678" s="17" t="s">
        <v>85</v>
      </c>
      <c r="BK678" s="144">
        <f>ROUND(I678*H678,2)</f>
        <v>0</v>
      </c>
      <c r="BL678" s="17" t="s">
        <v>135</v>
      </c>
      <c r="BM678" s="143" t="s">
        <v>1096</v>
      </c>
    </row>
    <row r="679" spans="2:65" s="1" customFormat="1">
      <c r="B679" s="32"/>
      <c r="D679" s="145" t="s">
        <v>149</v>
      </c>
      <c r="F679" s="146" t="s">
        <v>1094</v>
      </c>
      <c r="I679" s="147"/>
      <c r="L679" s="32"/>
      <c r="M679" s="148"/>
      <c r="T679" s="56"/>
      <c r="AT679" s="17" t="s">
        <v>149</v>
      </c>
      <c r="AU679" s="17" t="s">
        <v>87</v>
      </c>
    </row>
    <row r="680" spans="2:65" s="13" customFormat="1">
      <c r="B680" s="155"/>
      <c r="D680" s="145" t="s">
        <v>150</v>
      </c>
      <c r="E680" s="156" t="s">
        <v>1</v>
      </c>
      <c r="F680" s="157" t="s">
        <v>1097</v>
      </c>
      <c r="H680" s="158">
        <v>1</v>
      </c>
      <c r="I680" s="159"/>
      <c r="L680" s="155"/>
      <c r="M680" s="160"/>
      <c r="T680" s="161"/>
      <c r="AT680" s="156" t="s">
        <v>150</v>
      </c>
      <c r="AU680" s="156" t="s">
        <v>87</v>
      </c>
      <c r="AV680" s="13" t="s">
        <v>87</v>
      </c>
      <c r="AW680" s="13" t="s">
        <v>33</v>
      </c>
      <c r="AX680" s="13" t="s">
        <v>85</v>
      </c>
      <c r="AY680" s="156" t="s">
        <v>136</v>
      </c>
    </row>
    <row r="681" spans="2:65" s="12" customFormat="1">
      <c r="B681" s="149"/>
      <c r="D681" s="145" t="s">
        <v>150</v>
      </c>
      <c r="E681" s="150" t="s">
        <v>1</v>
      </c>
      <c r="F681" s="151" t="s">
        <v>1098</v>
      </c>
      <c r="H681" s="150" t="s">
        <v>1</v>
      </c>
      <c r="I681" s="152"/>
      <c r="L681" s="149"/>
      <c r="M681" s="182"/>
      <c r="N681" s="183"/>
      <c r="O681" s="183"/>
      <c r="P681" s="183"/>
      <c r="Q681" s="183"/>
      <c r="R681" s="183"/>
      <c r="S681" s="183"/>
      <c r="T681" s="184"/>
      <c r="AT681" s="150" t="s">
        <v>150</v>
      </c>
      <c r="AU681" s="150" t="s">
        <v>87</v>
      </c>
      <c r="AV681" s="12" t="s">
        <v>85</v>
      </c>
      <c r="AW681" s="12" t="s">
        <v>33</v>
      </c>
      <c r="AX681" s="12" t="s">
        <v>77</v>
      </c>
      <c r="AY681" s="150" t="s">
        <v>136</v>
      </c>
    </row>
    <row r="682" spans="2:65" s="1" customFormat="1" ht="6.9" customHeight="1">
      <c r="B682" s="44"/>
      <c r="C682" s="45"/>
      <c r="D682" s="45"/>
      <c r="E682" s="45"/>
      <c r="F682" s="45"/>
      <c r="G682" s="45"/>
      <c r="H682" s="45"/>
      <c r="I682" s="45"/>
      <c r="J682" s="45"/>
      <c r="K682" s="45"/>
      <c r="L682" s="32"/>
    </row>
  </sheetData>
  <sheetProtection algorithmName="SHA-512" hashValue="ycvQmBWEApxa+jKSyVZhs+nbxb3UFT/98X7oqL+L3lHsIHyhp3xdu7RQPsS/ItXK1TNBqoTYJu2AD7PDPYI2Iw==" saltValue="faZ+K8y/YLZSiaOa8gaxPNP6NdmaCeuD99qCfAwYLWrqkoOjfPxcSCCm3SyFI9rLJrTRUTqDy4bF4D83CTks4w==" spinCount="100000" sheet="1" objects="1" scenarios="1" formatColumns="0" formatRows="0" autoFilter="0"/>
  <autoFilter ref="C125:K681" xr:uid="{00000000-0009-0000-0000-000002000000}"/>
  <mergeCells count="9">
    <mergeCell ref="E87:H87"/>
    <mergeCell ref="E116:H116"/>
    <mergeCell ref="E118:H118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2:BM340"/>
  <sheetViews>
    <sheetView showGridLines="0" workbookViewId="0"/>
  </sheetViews>
  <sheetFormatPr defaultRowHeight="10.199999999999999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100.85546875" customWidth="1"/>
    <col min="7" max="7" width="7.42578125" customWidth="1"/>
    <col min="8" max="8" width="14" customWidth="1"/>
    <col min="9" max="9" width="15.85546875" customWidth="1"/>
    <col min="10" max="11" width="22.28515625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>
      <c r="L2" s="195"/>
      <c r="M2" s="195"/>
      <c r="N2" s="195"/>
      <c r="O2" s="195"/>
      <c r="P2" s="195"/>
      <c r="Q2" s="195"/>
      <c r="R2" s="195"/>
      <c r="S2" s="195"/>
      <c r="T2" s="195"/>
      <c r="U2" s="195"/>
      <c r="V2" s="195"/>
      <c r="AT2" s="17" t="s">
        <v>94</v>
      </c>
    </row>
    <row r="3" spans="2:46" ht="6.9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87</v>
      </c>
    </row>
    <row r="4" spans="2:46" ht="24.9" customHeight="1">
      <c r="B4" s="20"/>
      <c r="D4" s="21" t="s">
        <v>105</v>
      </c>
      <c r="L4" s="20"/>
      <c r="M4" s="88" t="s">
        <v>10</v>
      </c>
      <c r="AT4" s="17" t="s">
        <v>4</v>
      </c>
    </row>
    <row r="5" spans="2:46" ht="6.9" customHeight="1">
      <c r="B5" s="20"/>
      <c r="L5" s="20"/>
    </row>
    <row r="6" spans="2:46" ht="12" customHeight="1">
      <c r="B6" s="20"/>
      <c r="D6" s="27" t="s">
        <v>16</v>
      </c>
      <c r="L6" s="20"/>
    </row>
    <row r="7" spans="2:46" ht="16.5" customHeight="1">
      <c r="B7" s="20"/>
      <c r="E7" s="234" t="str">
        <f>'Rekapitulace stavby'!K6</f>
        <v>Stavební úpravy MK v ulici Daskabát v Třeboni</v>
      </c>
      <c r="F7" s="235"/>
      <c r="G7" s="235"/>
      <c r="H7" s="235"/>
      <c r="L7" s="20"/>
    </row>
    <row r="8" spans="2:46" s="1" customFormat="1" ht="12" customHeight="1">
      <c r="B8" s="32"/>
      <c r="D8" s="27" t="s">
        <v>106</v>
      </c>
      <c r="L8" s="32"/>
    </row>
    <row r="9" spans="2:46" s="1" customFormat="1" ht="16.5" customHeight="1">
      <c r="B9" s="32"/>
      <c r="E9" s="224" t="s">
        <v>1099</v>
      </c>
      <c r="F9" s="233"/>
      <c r="G9" s="233"/>
      <c r="H9" s="233"/>
      <c r="L9" s="32"/>
    </row>
    <row r="10" spans="2:46" s="1" customFormat="1">
      <c r="B10" s="32"/>
      <c r="L10" s="32"/>
    </row>
    <row r="11" spans="2:46" s="1" customFormat="1" ht="12" customHeight="1">
      <c r="B11" s="32"/>
      <c r="D11" s="27" t="s">
        <v>18</v>
      </c>
      <c r="F11" s="25" t="s">
        <v>95</v>
      </c>
      <c r="I11" s="27" t="s">
        <v>19</v>
      </c>
      <c r="J11" s="25" t="s">
        <v>1</v>
      </c>
      <c r="L11" s="32"/>
    </row>
    <row r="12" spans="2:46" s="1" customFormat="1" ht="12" customHeight="1">
      <c r="B12" s="32"/>
      <c r="D12" s="27" t="s">
        <v>20</v>
      </c>
      <c r="F12" s="25" t="s">
        <v>21</v>
      </c>
      <c r="I12" s="27" t="s">
        <v>22</v>
      </c>
      <c r="J12" s="52" t="str">
        <f>'Rekapitulace stavby'!AN8</f>
        <v>15. 2. 2023</v>
      </c>
      <c r="L12" s="32"/>
    </row>
    <row r="13" spans="2:46" s="1" customFormat="1" ht="10.95" customHeight="1">
      <c r="B13" s="32"/>
      <c r="L13" s="32"/>
    </row>
    <row r="14" spans="2:46" s="1" customFormat="1" ht="12" customHeight="1">
      <c r="B14" s="32"/>
      <c r="D14" s="27" t="s">
        <v>24</v>
      </c>
      <c r="I14" s="27" t="s">
        <v>25</v>
      </c>
      <c r="J14" s="25" t="s">
        <v>1</v>
      </c>
      <c r="L14" s="32"/>
    </row>
    <row r="15" spans="2:46" s="1" customFormat="1" ht="18" customHeight="1">
      <c r="B15" s="32"/>
      <c r="E15" s="25" t="s">
        <v>26</v>
      </c>
      <c r="I15" s="27" t="s">
        <v>27</v>
      </c>
      <c r="J15" s="25" t="s">
        <v>1</v>
      </c>
      <c r="L15" s="32"/>
    </row>
    <row r="16" spans="2:46" s="1" customFormat="1" ht="6.9" customHeight="1">
      <c r="B16" s="32"/>
      <c r="L16" s="32"/>
    </row>
    <row r="17" spans="2:12" s="1" customFormat="1" ht="12" customHeight="1">
      <c r="B17" s="32"/>
      <c r="D17" s="27" t="s">
        <v>28</v>
      </c>
      <c r="I17" s="27" t="s">
        <v>25</v>
      </c>
      <c r="J17" s="28" t="str">
        <f>'Rekapitulace stavby'!AN13</f>
        <v>Vyplň údaj</v>
      </c>
      <c r="L17" s="32"/>
    </row>
    <row r="18" spans="2:12" s="1" customFormat="1" ht="18" customHeight="1">
      <c r="B18" s="32"/>
      <c r="E18" s="236" t="str">
        <f>'Rekapitulace stavby'!E14</f>
        <v>Vyplň údaj</v>
      </c>
      <c r="F18" s="206"/>
      <c r="G18" s="206"/>
      <c r="H18" s="206"/>
      <c r="I18" s="27" t="s">
        <v>27</v>
      </c>
      <c r="J18" s="28" t="str">
        <f>'Rekapitulace stavby'!AN14</f>
        <v>Vyplň údaj</v>
      </c>
      <c r="L18" s="32"/>
    </row>
    <row r="19" spans="2:12" s="1" customFormat="1" ht="6.9" customHeight="1">
      <c r="B19" s="32"/>
      <c r="L19" s="32"/>
    </row>
    <row r="20" spans="2:12" s="1" customFormat="1" ht="12" customHeight="1">
      <c r="B20" s="32"/>
      <c r="D20" s="27" t="s">
        <v>30</v>
      </c>
      <c r="I20" s="27" t="s">
        <v>25</v>
      </c>
      <c r="J20" s="25" t="s">
        <v>31</v>
      </c>
      <c r="L20" s="32"/>
    </row>
    <row r="21" spans="2:12" s="1" customFormat="1" ht="18" customHeight="1">
      <c r="B21" s="32"/>
      <c r="E21" s="25" t="s">
        <v>32</v>
      </c>
      <c r="I21" s="27" t="s">
        <v>27</v>
      </c>
      <c r="J21" s="25" t="s">
        <v>1</v>
      </c>
      <c r="L21" s="32"/>
    </row>
    <row r="22" spans="2:12" s="1" customFormat="1" ht="6.9" customHeight="1">
      <c r="B22" s="32"/>
      <c r="L22" s="32"/>
    </row>
    <row r="23" spans="2:12" s="1" customFormat="1" ht="12" customHeight="1">
      <c r="B23" s="32"/>
      <c r="D23" s="27" t="s">
        <v>34</v>
      </c>
      <c r="I23" s="27" t="s">
        <v>25</v>
      </c>
      <c r="J23" s="25" t="str">
        <f>IF('Rekapitulace stavby'!AN19="","",'Rekapitulace stavby'!AN19)</f>
        <v/>
      </c>
      <c r="L23" s="32"/>
    </row>
    <row r="24" spans="2:12" s="1" customFormat="1" ht="18" customHeight="1">
      <c r="B24" s="32"/>
      <c r="E24" s="25" t="str">
        <f>IF('Rekapitulace stavby'!E20="","",'Rekapitulace stavby'!E20)</f>
        <v xml:space="preserve"> </v>
      </c>
      <c r="I24" s="27" t="s">
        <v>27</v>
      </c>
      <c r="J24" s="25" t="str">
        <f>IF('Rekapitulace stavby'!AN20="","",'Rekapitulace stavby'!AN20)</f>
        <v/>
      </c>
      <c r="L24" s="32"/>
    </row>
    <row r="25" spans="2:12" s="1" customFormat="1" ht="6.9" customHeight="1">
      <c r="B25" s="32"/>
      <c r="L25" s="32"/>
    </row>
    <row r="26" spans="2:12" s="1" customFormat="1" ht="12" customHeight="1">
      <c r="B26" s="32"/>
      <c r="D26" s="27" t="s">
        <v>36</v>
      </c>
      <c r="L26" s="32"/>
    </row>
    <row r="27" spans="2:12" s="7" customFormat="1" ht="16.5" customHeight="1">
      <c r="B27" s="89"/>
      <c r="E27" s="210" t="s">
        <v>1</v>
      </c>
      <c r="F27" s="210"/>
      <c r="G27" s="210"/>
      <c r="H27" s="210"/>
      <c r="L27" s="89"/>
    </row>
    <row r="28" spans="2:12" s="1" customFormat="1" ht="6.9" customHeight="1">
      <c r="B28" s="32"/>
      <c r="L28" s="32"/>
    </row>
    <row r="29" spans="2:12" s="1" customFormat="1" ht="6.9" customHeight="1">
      <c r="B29" s="32"/>
      <c r="D29" s="53"/>
      <c r="E29" s="53"/>
      <c r="F29" s="53"/>
      <c r="G29" s="53"/>
      <c r="H29" s="53"/>
      <c r="I29" s="53"/>
      <c r="J29" s="53"/>
      <c r="K29" s="53"/>
      <c r="L29" s="32"/>
    </row>
    <row r="30" spans="2:12" s="1" customFormat="1" ht="25.35" customHeight="1">
      <c r="B30" s="32"/>
      <c r="D30" s="90" t="s">
        <v>37</v>
      </c>
      <c r="J30" s="66">
        <f>ROUND(J122, 2)</f>
        <v>0</v>
      </c>
      <c r="L30" s="32"/>
    </row>
    <row r="31" spans="2:12" s="1" customFormat="1" ht="6.9" customHeight="1">
      <c r="B31" s="32"/>
      <c r="D31" s="53"/>
      <c r="E31" s="53"/>
      <c r="F31" s="53"/>
      <c r="G31" s="53"/>
      <c r="H31" s="53"/>
      <c r="I31" s="53"/>
      <c r="J31" s="53"/>
      <c r="K31" s="53"/>
      <c r="L31" s="32"/>
    </row>
    <row r="32" spans="2:12" s="1" customFormat="1" ht="14.4" customHeight="1">
      <c r="B32" s="32"/>
      <c r="F32" s="35" t="s">
        <v>39</v>
      </c>
      <c r="I32" s="35" t="s">
        <v>38</v>
      </c>
      <c r="J32" s="35" t="s">
        <v>40</v>
      </c>
      <c r="L32" s="32"/>
    </row>
    <row r="33" spans="2:12" s="1" customFormat="1" ht="14.4" customHeight="1">
      <c r="B33" s="32"/>
      <c r="D33" s="55" t="s">
        <v>41</v>
      </c>
      <c r="E33" s="27" t="s">
        <v>42</v>
      </c>
      <c r="F33" s="91">
        <f>ROUND((SUM(BE122:BE339)),  2)</f>
        <v>0</v>
      </c>
      <c r="I33" s="92">
        <v>0.21</v>
      </c>
      <c r="J33" s="91">
        <f>ROUND(((SUM(BE122:BE339))*I33),  2)</f>
        <v>0</v>
      </c>
      <c r="L33" s="32"/>
    </row>
    <row r="34" spans="2:12" s="1" customFormat="1" ht="14.4" customHeight="1">
      <c r="B34" s="32"/>
      <c r="E34" s="27" t="s">
        <v>43</v>
      </c>
      <c r="F34" s="91">
        <f>ROUND((SUM(BF122:BF339)),  2)</f>
        <v>0</v>
      </c>
      <c r="I34" s="92">
        <v>0.15</v>
      </c>
      <c r="J34" s="91">
        <f>ROUND(((SUM(BF122:BF339))*I34),  2)</f>
        <v>0</v>
      </c>
      <c r="L34" s="32"/>
    </row>
    <row r="35" spans="2:12" s="1" customFormat="1" ht="14.4" hidden="1" customHeight="1">
      <c r="B35" s="32"/>
      <c r="E35" s="27" t="s">
        <v>44</v>
      </c>
      <c r="F35" s="91">
        <f>ROUND((SUM(BG122:BG339)),  2)</f>
        <v>0</v>
      </c>
      <c r="I35" s="92">
        <v>0.21</v>
      </c>
      <c r="J35" s="91">
        <f>0</f>
        <v>0</v>
      </c>
      <c r="L35" s="32"/>
    </row>
    <row r="36" spans="2:12" s="1" customFormat="1" ht="14.4" hidden="1" customHeight="1">
      <c r="B36" s="32"/>
      <c r="E36" s="27" t="s">
        <v>45</v>
      </c>
      <c r="F36" s="91">
        <f>ROUND((SUM(BH122:BH339)),  2)</f>
        <v>0</v>
      </c>
      <c r="I36" s="92">
        <v>0.15</v>
      </c>
      <c r="J36" s="91">
        <f>0</f>
        <v>0</v>
      </c>
      <c r="L36" s="32"/>
    </row>
    <row r="37" spans="2:12" s="1" customFormat="1" ht="14.4" hidden="1" customHeight="1">
      <c r="B37" s="32"/>
      <c r="E37" s="27" t="s">
        <v>46</v>
      </c>
      <c r="F37" s="91">
        <f>ROUND((SUM(BI122:BI339)),  2)</f>
        <v>0</v>
      </c>
      <c r="I37" s="92">
        <v>0</v>
      </c>
      <c r="J37" s="91">
        <f>0</f>
        <v>0</v>
      </c>
      <c r="L37" s="32"/>
    </row>
    <row r="38" spans="2:12" s="1" customFormat="1" ht="6.9" customHeight="1">
      <c r="B38" s="32"/>
      <c r="L38" s="32"/>
    </row>
    <row r="39" spans="2:12" s="1" customFormat="1" ht="25.35" customHeight="1">
      <c r="B39" s="32"/>
      <c r="C39" s="93"/>
      <c r="D39" s="94" t="s">
        <v>47</v>
      </c>
      <c r="E39" s="57"/>
      <c r="F39" s="57"/>
      <c r="G39" s="95" t="s">
        <v>48</v>
      </c>
      <c r="H39" s="96" t="s">
        <v>49</v>
      </c>
      <c r="I39" s="57"/>
      <c r="J39" s="97">
        <f>SUM(J30:J37)</f>
        <v>0</v>
      </c>
      <c r="K39" s="98"/>
      <c r="L39" s="32"/>
    </row>
    <row r="40" spans="2:12" s="1" customFormat="1" ht="14.4" customHeight="1">
      <c r="B40" s="32"/>
      <c r="L40" s="32"/>
    </row>
    <row r="41" spans="2:12" ht="14.4" customHeight="1">
      <c r="B41" s="20"/>
      <c r="L41" s="20"/>
    </row>
    <row r="42" spans="2:12" ht="14.4" customHeight="1">
      <c r="B42" s="20"/>
      <c r="L42" s="20"/>
    </row>
    <row r="43" spans="2:12" ht="14.4" customHeight="1">
      <c r="B43" s="20"/>
      <c r="L43" s="20"/>
    </row>
    <row r="44" spans="2:12" ht="14.4" customHeight="1">
      <c r="B44" s="20"/>
      <c r="L44" s="20"/>
    </row>
    <row r="45" spans="2:12" ht="14.4" customHeight="1">
      <c r="B45" s="20"/>
      <c r="L45" s="20"/>
    </row>
    <row r="46" spans="2:12" ht="14.4" customHeight="1">
      <c r="B46" s="20"/>
      <c r="L46" s="20"/>
    </row>
    <row r="47" spans="2:12" ht="14.4" customHeight="1">
      <c r="B47" s="20"/>
      <c r="L47" s="20"/>
    </row>
    <row r="48" spans="2:12" ht="14.4" customHeight="1">
      <c r="B48" s="20"/>
      <c r="L48" s="20"/>
    </row>
    <row r="49" spans="2:12" ht="14.4" customHeight="1">
      <c r="B49" s="20"/>
      <c r="L49" s="20"/>
    </row>
    <row r="50" spans="2:12" s="1" customFormat="1" ht="14.4" customHeight="1">
      <c r="B50" s="32"/>
      <c r="D50" s="41" t="s">
        <v>50</v>
      </c>
      <c r="E50" s="42"/>
      <c r="F50" s="42"/>
      <c r="G50" s="41" t="s">
        <v>51</v>
      </c>
      <c r="H50" s="42"/>
      <c r="I50" s="42"/>
      <c r="J50" s="42"/>
      <c r="K50" s="42"/>
      <c r="L50" s="32"/>
    </row>
    <row r="51" spans="2:12">
      <c r="B51" s="20"/>
      <c r="L51" s="20"/>
    </row>
    <row r="52" spans="2:12">
      <c r="B52" s="20"/>
      <c r="L52" s="20"/>
    </row>
    <row r="53" spans="2:12">
      <c r="B53" s="20"/>
      <c r="L53" s="20"/>
    </row>
    <row r="54" spans="2:12">
      <c r="B54" s="20"/>
      <c r="L54" s="20"/>
    </row>
    <row r="55" spans="2:12">
      <c r="B55" s="20"/>
      <c r="L55" s="20"/>
    </row>
    <row r="56" spans="2:12">
      <c r="B56" s="20"/>
      <c r="L56" s="20"/>
    </row>
    <row r="57" spans="2:12">
      <c r="B57" s="20"/>
      <c r="L57" s="20"/>
    </row>
    <row r="58" spans="2:12">
      <c r="B58" s="20"/>
      <c r="L58" s="20"/>
    </row>
    <row r="59" spans="2:12">
      <c r="B59" s="20"/>
      <c r="L59" s="20"/>
    </row>
    <row r="60" spans="2:12">
      <c r="B60" s="20"/>
      <c r="L60" s="20"/>
    </row>
    <row r="61" spans="2:12" s="1" customFormat="1" ht="13.2">
      <c r="B61" s="32"/>
      <c r="D61" s="43" t="s">
        <v>52</v>
      </c>
      <c r="E61" s="34"/>
      <c r="F61" s="99" t="s">
        <v>53</v>
      </c>
      <c r="G61" s="43" t="s">
        <v>52</v>
      </c>
      <c r="H61" s="34"/>
      <c r="I61" s="34"/>
      <c r="J61" s="100" t="s">
        <v>53</v>
      </c>
      <c r="K61" s="34"/>
      <c r="L61" s="32"/>
    </row>
    <row r="62" spans="2:12">
      <c r="B62" s="20"/>
      <c r="L62" s="20"/>
    </row>
    <row r="63" spans="2:12">
      <c r="B63" s="20"/>
      <c r="L63" s="20"/>
    </row>
    <row r="64" spans="2:12">
      <c r="B64" s="20"/>
      <c r="L64" s="20"/>
    </row>
    <row r="65" spans="2:12" s="1" customFormat="1" ht="13.2">
      <c r="B65" s="32"/>
      <c r="D65" s="41" t="s">
        <v>54</v>
      </c>
      <c r="E65" s="42"/>
      <c r="F65" s="42"/>
      <c r="G65" s="41" t="s">
        <v>55</v>
      </c>
      <c r="H65" s="42"/>
      <c r="I65" s="42"/>
      <c r="J65" s="42"/>
      <c r="K65" s="42"/>
      <c r="L65" s="32"/>
    </row>
    <row r="66" spans="2:12">
      <c r="B66" s="20"/>
      <c r="L66" s="20"/>
    </row>
    <row r="67" spans="2:12">
      <c r="B67" s="20"/>
      <c r="L67" s="20"/>
    </row>
    <row r="68" spans="2:12">
      <c r="B68" s="20"/>
      <c r="L68" s="20"/>
    </row>
    <row r="69" spans="2:12">
      <c r="B69" s="20"/>
      <c r="L69" s="20"/>
    </row>
    <row r="70" spans="2:12">
      <c r="B70" s="20"/>
      <c r="L70" s="20"/>
    </row>
    <row r="71" spans="2:12">
      <c r="B71" s="20"/>
      <c r="L71" s="20"/>
    </row>
    <row r="72" spans="2:12">
      <c r="B72" s="20"/>
      <c r="L72" s="20"/>
    </row>
    <row r="73" spans="2:12">
      <c r="B73" s="20"/>
      <c r="L73" s="20"/>
    </row>
    <row r="74" spans="2:12">
      <c r="B74" s="20"/>
      <c r="L74" s="20"/>
    </row>
    <row r="75" spans="2:12">
      <c r="B75" s="20"/>
      <c r="L75" s="20"/>
    </row>
    <row r="76" spans="2:12" s="1" customFormat="1" ht="13.2">
      <c r="B76" s="32"/>
      <c r="D76" s="43" t="s">
        <v>52</v>
      </c>
      <c r="E76" s="34"/>
      <c r="F76" s="99" t="s">
        <v>53</v>
      </c>
      <c r="G76" s="43" t="s">
        <v>52</v>
      </c>
      <c r="H76" s="34"/>
      <c r="I76" s="34"/>
      <c r="J76" s="100" t="s">
        <v>53</v>
      </c>
      <c r="K76" s="34"/>
      <c r="L76" s="32"/>
    </row>
    <row r="77" spans="2:12" s="1" customFormat="1" ht="14.4" customHeight="1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2"/>
    </row>
    <row r="81" spans="2:47" s="1" customFormat="1" ht="6.9" customHeight="1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2"/>
    </row>
    <row r="82" spans="2:47" s="1" customFormat="1" ht="24.9" customHeight="1">
      <c r="B82" s="32"/>
      <c r="C82" s="21" t="s">
        <v>108</v>
      </c>
      <c r="L82" s="32"/>
    </row>
    <row r="83" spans="2:47" s="1" customFormat="1" ht="6.9" customHeight="1">
      <c r="B83" s="32"/>
      <c r="L83" s="32"/>
    </row>
    <row r="84" spans="2:47" s="1" customFormat="1" ht="12" customHeight="1">
      <c r="B84" s="32"/>
      <c r="C84" s="27" t="s">
        <v>16</v>
      </c>
      <c r="L84" s="32"/>
    </row>
    <row r="85" spans="2:47" s="1" customFormat="1" ht="16.5" customHeight="1">
      <c r="B85" s="32"/>
      <c r="E85" s="234" t="str">
        <f>E7</f>
        <v>Stavební úpravy MK v ulici Daskabát v Třeboni</v>
      </c>
      <c r="F85" s="235"/>
      <c r="G85" s="235"/>
      <c r="H85" s="235"/>
      <c r="L85" s="32"/>
    </row>
    <row r="86" spans="2:47" s="1" customFormat="1" ht="12" customHeight="1">
      <c r="B86" s="32"/>
      <c r="C86" s="27" t="s">
        <v>106</v>
      </c>
      <c r="L86" s="32"/>
    </row>
    <row r="87" spans="2:47" s="1" customFormat="1" ht="16.5" customHeight="1">
      <c r="B87" s="32"/>
      <c r="E87" s="224" t="str">
        <f>E9</f>
        <v>301 - Vodovod</v>
      </c>
      <c r="F87" s="233"/>
      <c r="G87" s="233"/>
      <c r="H87" s="233"/>
      <c r="L87" s="32"/>
    </row>
    <row r="88" spans="2:47" s="1" customFormat="1" ht="6.9" customHeight="1">
      <c r="B88" s="32"/>
      <c r="L88" s="32"/>
    </row>
    <row r="89" spans="2:47" s="1" customFormat="1" ht="12" customHeight="1">
      <c r="B89" s="32"/>
      <c r="C89" s="27" t="s">
        <v>20</v>
      </c>
      <c r="F89" s="25" t="str">
        <f>F12</f>
        <v>Třeboň</v>
      </c>
      <c r="I89" s="27" t="s">
        <v>22</v>
      </c>
      <c r="J89" s="52" t="str">
        <f>IF(J12="","",J12)</f>
        <v>15. 2. 2023</v>
      </c>
      <c r="L89" s="32"/>
    </row>
    <row r="90" spans="2:47" s="1" customFormat="1" ht="6.9" customHeight="1">
      <c r="B90" s="32"/>
      <c r="L90" s="32"/>
    </row>
    <row r="91" spans="2:47" s="1" customFormat="1" ht="15.15" customHeight="1">
      <c r="B91" s="32"/>
      <c r="C91" s="27" t="s">
        <v>24</v>
      </c>
      <c r="F91" s="25" t="str">
        <f>E15</f>
        <v>Město Třeboň</v>
      </c>
      <c r="I91" s="27" t="s">
        <v>30</v>
      </c>
      <c r="J91" s="30" t="str">
        <f>E21</f>
        <v>WAY project s.r.o.</v>
      </c>
      <c r="L91" s="32"/>
    </row>
    <row r="92" spans="2:47" s="1" customFormat="1" ht="15.15" customHeight="1">
      <c r="B92" s="32"/>
      <c r="C92" s="27" t="s">
        <v>28</v>
      </c>
      <c r="F92" s="25" t="str">
        <f>IF(E18="","",E18)</f>
        <v>Vyplň údaj</v>
      </c>
      <c r="I92" s="27" t="s">
        <v>34</v>
      </c>
      <c r="J92" s="30" t="str">
        <f>E24</f>
        <v xml:space="preserve"> </v>
      </c>
      <c r="L92" s="32"/>
    </row>
    <row r="93" spans="2:47" s="1" customFormat="1" ht="10.35" customHeight="1">
      <c r="B93" s="32"/>
      <c r="L93" s="32"/>
    </row>
    <row r="94" spans="2:47" s="1" customFormat="1" ht="29.25" customHeight="1">
      <c r="B94" s="32"/>
      <c r="C94" s="101" t="s">
        <v>109</v>
      </c>
      <c r="D94" s="93"/>
      <c r="E94" s="93"/>
      <c r="F94" s="93"/>
      <c r="G94" s="93"/>
      <c r="H94" s="93"/>
      <c r="I94" s="93"/>
      <c r="J94" s="102" t="s">
        <v>110</v>
      </c>
      <c r="K94" s="93"/>
      <c r="L94" s="32"/>
    </row>
    <row r="95" spans="2:47" s="1" customFormat="1" ht="10.35" customHeight="1">
      <c r="B95" s="32"/>
      <c r="L95" s="32"/>
    </row>
    <row r="96" spans="2:47" s="1" customFormat="1" ht="22.95" customHeight="1">
      <c r="B96" s="32"/>
      <c r="C96" s="103" t="s">
        <v>111</v>
      </c>
      <c r="J96" s="66">
        <f>J122</f>
        <v>0</v>
      </c>
      <c r="L96" s="32"/>
      <c r="AU96" s="17" t="s">
        <v>112</v>
      </c>
    </row>
    <row r="97" spans="2:12" s="8" customFormat="1" ht="24.9" customHeight="1">
      <c r="B97" s="104"/>
      <c r="D97" s="105" t="s">
        <v>240</v>
      </c>
      <c r="E97" s="106"/>
      <c r="F97" s="106"/>
      <c r="G97" s="106"/>
      <c r="H97" s="106"/>
      <c r="I97" s="106"/>
      <c r="J97" s="107">
        <f>J123</f>
        <v>0</v>
      </c>
      <c r="L97" s="104"/>
    </row>
    <row r="98" spans="2:12" s="9" customFormat="1" ht="19.95" customHeight="1">
      <c r="B98" s="108"/>
      <c r="D98" s="109" t="s">
        <v>241</v>
      </c>
      <c r="E98" s="110"/>
      <c r="F98" s="110"/>
      <c r="G98" s="110"/>
      <c r="H98" s="110"/>
      <c r="I98" s="110"/>
      <c r="J98" s="111">
        <f>J124</f>
        <v>0</v>
      </c>
      <c r="L98" s="108"/>
    </row>
    <row r="99" spans="2:12" s="9" customFormat="1" ht="19.95" customHeight="1">
      <c r="B99" s="108"/>
      <c r="D99" s="109" t="s">
        <v>243</v>
      </c>
      <c r="E99" s="110"/>
      <c r="F99" s="110"/>
      <c r="G99" s="110"/>
      <c r="H99" s="110"/>
      <c r="I99" s="110"/>
      <c r="J99" s="111">
        <f>J187</f>
        <v>0</v>
      </c>
      <c r="L99" s="108"/>
    </row>
    <row r="100" spans="2:12" s="9" customFormat="1" ht="19.95" customHeight="1">
      <c r="B100" s="108"/>
      <c r="D100" s="109" t="s">
        <v>246</v>
      </c>
      <c r="E100" s="110"/>
      <c r="F100" s="110"/>
      <c r="G100" s="110"/>
      <c r="H100" s="110"/>
      <c r="I100" s="110"/>
      <c r="J100" s="111">
        <f>J200</f>
        <v>0</v>
      </c>
      <c r="L100" s="108"/>
    </row>
    <row r="101" spans="2:12" s="9" customFormat="1" ht="19.95" customHeight="1">
      <c r="B101" s="108"/>
      <c r="D101" s="109" t="s">
        <v>248</v>
      </c>
      <c r="E101" s="110"/>
      <c r="F101" s="110"/>
      <c r="G101" s="110"/>
      <c r="H101" s="110"/>
      <c r="I101" s="110"/>
      <c r="J101" s="111">
        <f>J330</f>
        <v>0</v>
      </c>
      <c r="L101" s="108"/>
    </row>
    <row r="102" spans="2:12" s="9" customFormat="1" ht="19.95" customHeight="1">
      <c r="B102" s="108"/>
      <c r="D102" s="109" t="s">
        <v>249</v>
      </c>
      <c r="E102" s="110"/>
      <c r="F102" s="110"/>
      <c r="G102" s="110"/>
      <c r="H102" s="110"/>
      <c r="I102" s="110"/>
      <c r="J102" s="111">
        <f>J337</f>
        <v>0</v>
      </c>
      <c r="L102" s="108"/>
    </row>
    <row r="103" spans="2:12" s="1" customFormat="1" ht="21.75" customHeight="1">
      <c r="B103" s="32"/>
      <c r="L103" s="32"/>
    </row>
    <row r="104" spans="2:12" s="1" customFormat="1" ht="6.9" customHeight="1">
      <c r="B104" s="44"/>
      <c r="C104" s="45"/>
      <c r="D104" s="45"/>
      <c r="E104" s="45"/>
      <c r="F104" s="45"/>
      <c r="G104" s="45"/>
      <c r="H104" s="45"/>
      <c r="I104" s="45"/>
      <c r="J104" s="45"/>
      <c r="K104" s="45"/>
      <c r="L104" s="32"/>
    </row>
    <row r="108" spans="2:12" s="1" customFormat="1" ht="6.9" customHeight="1">
      <c r="B108" s="46"/>
      <c r="C108" s="47"/>
      <c r="D108" s="47"/>
      <c r="E108" s="47"/>
      <c r="F108" s="47"/>
      <c r="G108" s="47"/>
      <c r="H108" s="47"/>
      <c r="I108" s="47"/>
      <c r="J108" s="47"/>
      <c r="K108" s="47"/>
      <c r="L108" s="32"/>
    </row>
    <row r="109" spans="2:12" s="1" customFormat="1" ht="24.9" customHeight="1">
      <c r="B109" s="32"/>
      <c r="C109" s="21" t="s">
        <v>120</v>
      </c>
      <c r="L109" s="32"/>
    </row>
    <row r="110" spans="2:12" s="1" customFormat="1" ht="6.9" customHeight="1">
      <c r="B110" s="32"/>
      <c r="L110" s="32"/>
    </row>
    <row r="111" spans="2:12" s="1" customFormat="1" ht="12" customHeight="1">
      <c r="B111" s="32"/>
      <c r="C111" s="27" t="s">
        <v>16</v>
      </c>
      <c r="L111" s="32"/>
    </row>
    <row r="112" spans="2:12" s="1" customFormat="1" ht="16.5" customHeight="1">
      <c r="B112" s="32"/>
      <c r="E112" s="234" t="str">
        <f>E7</f>
        <v>Stavební úpravy MK v ulici Daskabát v Třeboni</v>
      </c>
      <c r="F112" s="235"/>
      <c r="G112" s="235"/>
      <c r="H112" s="235"/>
      <c r="L112" s="32"/>
    </row>
    <row r="113" spans="2:65" s="1" customFormat="1" ht="12" customHeight="1">
      <c r="B113" s="32"/>
      <c r="C113" s="27" t="s">
        <v>106</v>
      </c>
      <c r="L113" s="32"/>
    </row>
    <row r="114" spans="2:65" s="1" customFormat="1" ht="16.5" customHeight="1">
      <c r="B114" s="32"/>
      <c r="E114" s="224" t="str">
        <f>E9</f>
        <v>301 - Vodovod</v>
      </c>
      <c r="F114" s="233"/>
      <c r="G114" s="233"/>
      <c r="H114" s="233"/>
      <c r="L114" s="32"/>
    </row>
    <row r="115" spans="2:65" s="1" customFormat="1" ht="6.9" customHeight="1">
      <c r="B115" s="32"/>
      <c r="L115" s="32"/>
    </row>
    <row r="116" spans="2:65" s="1" customFormat="1" ht="12" customHeight="1">
      <c r="B116" s="32"/>
      <c r="C116" s="27" t="s">
        <v>20</v>
      </c>
      <c r="F116" s="25" t="str">
        <f>F12</f>
        <v>Třeboň</v>
      </c>
      <c r="I116" s="27" t="s">
        <v>22</v>
      </c>
      <c r="J116" s="52" t="str">
        <f>IF(J12="","",J12)</f>
        <v>15. 2. 2023</v>
      </c>
      <c r="L116" s="32"/>
    </row>
    <row r="117" spans="2:65" s="1" customFormat="1" ht="6.9" customHeight="1">
      <c r="B117" s="32"/>
      <c r="L117" s="32"/>
    </row>
    <row r="118" spans="2:65" s="1" customFormat="1" ht="15.15" customHeight="1">
      <c r="B118" s="32"/>
      <c r="C118" s="27" t="s">
        <v>24</v>
      </c>
      <c r="F118" s="25" t="str">
        <f>E15</f>
        <v>Město Třeboň</v>
      </c>
      <c r="I118" s="27" t="s">
        <v>30</v>
      </c>
      <c r="J118" s="30" t="str">
        <f>E21</f>
        <v>WAY project s.r.o.</v>
      </c>
      <c r="L118" s="32"/>
    </row>
    <row r="119" spans="2:65" s="1" customFormat="1" ht="15.15" customHeight="1">
      <c r="B119" s="32"/>
      <c r="C119" s="27" t="s">
        <v>28</v>
      </c>
      <c r="F119" s="25" t="str">
        <f>IF(E18="","",E18)</f>
        <v>Vyplň údaj</v>
      </c>
      <c r="I119" s="27" t="s">
        <v>34</v>
      </c>
      <c r="J119" s="30" t="str">
        <f>E24</f>
        <v xml:space="preserve"> </v>
      </c>
      <c r="L119" s="32"/>
    </row>
    <row r="120" spans="2:65" s="1" customFormat="1" ht="10.35" customHeight="1">
      <c r="B120" s="32"/>
      <c r="L120" s="32"/>
    </row>
    <row r="121" spans="2:65" s="10" customFormat="1" ht="29.25" customHeight="1">
      <c r="B121" s="112"/>
      <c r="C121" s="113" t="s">
        <v>121</v>
      </c>
      <c r="D121" s="114" t="s">
        <v>62</v>
      </c>
      <c r="E121" s="114" t="s">
        <v>58</v>
      </c>
      <c r="F121" s="114" t="s">
        <v>59</v>
      </c>
      <c r="G121" s="114" t="s">
        <v>122</v>
      </c>
      <c r="H121" s="114" t="s">
        <v>123</v>
      </c>
      <c r="I121" s="114" t="s">
        <v>124</v>
      </c>
      <c r="J121" s="114" t="s">
        <v>110</v>
      </c>
      <c r="K121" s="115" t="s">
        <v>125</v>
      </c>
      <c r="L121" s="112"/>
      <c r="M121" s="59" t="s">
        <v>1</v>
      </c>
      <c r="N121" s="60" t="s">
        <v>41</v>
      </c>
      <c r="O121" s="60" t="s">
        <v>126</v>
      </c>
      <c r="P121" s="60" t="s">
        <v>127</v>
      </c>
      <c r="Q121" s="60" t="s">
        <v>128</v>
      </c>
      <c r="R121" s="60" t="s">
        <v>129</v>
      </c>
      <c r="S121" s="60" t="s">
        <v>130</v>
      </c>
      <c r="T121" s="61" t="s">
        <v>131</v>
      </c>
    </row>
    <row r="122" spans="2:65" s="1" customFormat="1" ht="22.95" customHeight="1">
      <c r="B122" s="32"/>
      <c r="C122" s="64" t="s">
        <v>132</v>
      </c>
      <c r="J122" s="116">
        <f>BK122</f>
        <v>0</v>
      </c>
      <c r="L122" s="32"/>
      <c r="M122" s="62"/>
      <c r="N122" s="53"/>
      <c r="O122" s="53"/>
      <c r="P122" s="117">
        <f>P123</f>
        <v>0</v>
      </c>
      <c r="Q122" s="53"/>
      <c r="R122" s="117">
        <f>R123</f>
        <v>92.207149540000003</v>
      </c>
      <c r="S122" s="53"/>
      <c r="T122" s="118">
        <f>T123</f>
        <v>0.1154</v>
      </c>
      <c r="AT122" s="17" t="s">
        <v>76</v>
      </c>
      <c r="AU122" s="17" t="s">
        <v>112</v>
      </c>
      <c r="BK122" s="119">
        <f>BK123</f>
        <v>0</v>
      </c>
    </row>
    <row r="123" spans="2:65" s="11" customFormat="1" ht="25.95" customHeight="1">
      <c r="B123" s="120"/>
      <c r="D123" s="121" t="s">
        <v>76</v>
      </c>
      <c r="E123" s="122" t="s">
        <v>250</v>
      </c>
      <c r="F123" s="122" t="s">
        <v>251</v>
      </c>
      <c r="I123" s="123"/>
      <c r="J123" s="124">
        <f>BK123</f>
        <v>0</v>
      </c>
      <c r="L123" s="120"/>
      <c r="M123" s="125"/>
      <c r="P123" s="126">
        <f>P124+P187+P200+P330+P337</f>
        <v>0</v>
      </c>
      <c r="R123" s="126">
        <f>R124+R187+R200+R330+R337</f>
        <v>92.207149540000003</v>
      </c>
      <c r="T123" s="127">
        <f>T124+T187+T200+T330+T337</f>
        <v>0.1154</v>
      </c>
      <c r="AR123" s="121" t="s">
        <v>85</v>
      </c>
      <c r="AT123" s="128" t="s">
        <v>76</v>
      </c>
      <c r="AU123" s="128" t="s">
        <v>77</v>
      </c>
      <c r="AY123" s="121" t="s">
        <v>136</v>
      </c>
      <c r="BK123" s="129">
        <f>BK124+BK187+BK200+BK330+BK337</f>
        <v>0</v>
      </c>
    </row>
    <row r="124" spans="2:65" s="11" customFormat="1" ht="22.95" customHeight="1">
      <c r="B124" s="120"/>
      <c r="D124" s="121" t="s">
        <v>76</v>
      </c>
      <c r="E124" s="130" t="s">
        <v>85</v>
      </c>
      <c r="F124" s="130" t="s">
        <v>252</v>
      </c>
      <c r="I124" s="123"/>
      <c r="J124" s="131">
        <f>BK124</f>
        <v>0</v>
      </c>
      <c r="L124" s="120"/>
      <c r="M124" s="125"/>
      <c r="P124" s="126">
        <f>SUM(P125:P186)</f>
        <v>0</v>
      </c>
      <c r="R124" s="126">
        <f>SUM(R125:R186)</f>
        <v>87.1520273</v>
      </c>
      <c r="T124" s="127">
        <f>SUM(T125:T186)</f>
        <v>0</v>
      </c>
      <c r="AR124" s="121" t="s">
        <v>85</v>
      </c>
      <c r="AT124" s="128" t="s">
        <v>76</v>
      </c>
      <c r="AU124" s="128" t="s">
        <v>85</v>
      </c>
      <c r="AY124" s="121" t="s">
        <v>136</v>
      </c>
      <c r="BK124" s="129">
        <f>SUM(BK125:BK186)</f>
        <v>0</v>
      </c>
    </row>
    <row r="125" spans="2:65" s="1" customFormat="1" ht="16.5" customHeight="1">
      <c r="B125" s="32"/>
      <c r="C125" s="132" t="s">
        <v>85</v>
      </c>
      <c r="D125" s="132" t="s">
        <v>142</v>
      </c>
      <c r="E125" s="133" t="s">
        <v>1100</v>
      </c>
      <c r="F125" s="134" t="s">
        <v>1101</v>
      </c>
      <c r="G125" s="135" t="s">
        <v>1102</v>
      </c>
      <c r="H125" s="136">
        <v>160</v>
      </c>
      <c r="I125" s="137"/>
      <c r="J125" s="138">
        <f>ROUND(I125*H125,2)</f>
        <v>0</v>
      </c>
      <c r="K125" s="134" t="s">
        <v>146</v>
      </c>
      <c r="L125" s="32"/>
      <c r="M125" s="139" t="s">
        <v>1</v>
      </c>
      <c r="N125" s="140" t="s">
        <v>42</v>
      </c>
      <c r="P125" s="141">
        <f>O125*H125</f>
        <v>0</v>
      </c>
      <c r="Q125" s="141">
        <v>3.0000000000000001E-5</v>
      </c>
      <c r="R125" s="141">
        <f>Q125*H125</f>
        <v>4.8000000000000004E-3</v>
      </c>
      <c r="S125" s="141">
        <v>0</v>
      </c>
      <c r="T125" s="142">
        <f>S125*H125</f>
        <v>0</v>
      </c>
      <c r="AR125" s="143" t="s">
        <v>135</v>
      </c>
      <c r="AT125" s="143" t="s">
        <v>142</v>
      </c>
      <c r="AU125" s="143" t="s">
        <v>87</v>
      </c>
      <c r="AY125" s="17" t="s">
        <v>136</v>
      </c>
      <c r="BE125" s="144">
        <f>IF(N125="základní",J125,0)</f>
        <v>0</v>
      </c>
      <c r="BF125" s="144">
        <f>IF(N125="snížená",J125,0)</f>
        <v>0</v>
      </c>
      <c r="BG125" s="144">
        <f>IF(N125="zákl. přenesená",J125,0)</f>
        <v>0</v>
      </c>
      <c r="BH125" s="144">
        <f>IF(N125="sníž. přenesená",J125,0)</f>
        <v>0</v>
      </c>
      <c r="BI125" s="144">
        <f>IF(N125="nulová",J125,0)</f>
        <v>0</v>
      </c>
      <c r="BJ125" s="17" t="s">
        <v>85</v>
      </c>
      <c r="BK125" s="144">
        <f>ROUND(I125*H125,2)</f>
        <v>0</v>
      </c>
      <c r="BL125" s="17" t="s">
        <v>135</v>
      </c>
      <c r="BM125" s="143" t="s">
        <v>1103</v>
      </c>
    </row>
    <row r="126" spans="2:65" s="1" customFormat="1">
      <c r="B126" s="32"/>
      <c r="D126" s="145" t="s">
        <v>149</v>
      </c>
      <c r="F126" s="146" t="s">
        <v>1104</v>
      </c>
      <c r="I126" s="147"/>
      <c r="L126" s="32"/>
      <c r="M126" s="148"/>
      <c r="T126" s="56"/>
      <c r="AT126" s="17" t="s">
        <v>149</v>
      </c>
      <c r="AU126" s="17" t="s">
        <v>87</v>
      </c>
    </row>
    <row r="127" spans="2:65" s="12" customFormat="1">
      <c r="B127" s="149"/>
      <c r="D127" s="145" t="s">
        <v>150</v>
      </c>
      <c r="E127" s="150" t="s">
        <v>1</v>
      </c>
      <c r="F127" s="151" t="s">
        <v>1105</v>
      </c>
      <c r="H127" s="150" t="s">
        <v>1</v>
      </c>
      <c r="I127" s="152"/>
      <c r="L127" s="149"/>
      <c r="M127" s="153"/>
      <c r="T127" s="154"/>
      <c r="AT127" s="150" t="s">
        <v>150</v>
      </c>
      <c r="AU127" s="150" t="s">
        <v>87</v>
      </c>
      <c r="AV127" s="12" t="s">
        <v>85</v>
      </c>
      <c r="AW127" s="12" t="s">
        <v>33</v>
      </c>
      <c r="AX127" s="12" t="s">
        <v>77</v>
      </c>
      <c r="AY127" s="150" t="s">
        <v>136</v>
      </c>
    </row>
    <row r="128" spans="2:65" s="13" customFormat="1">
      <c r="B128" s="155"/>
      <c r="D128" s="145" t="s">
        <v>150</v>
      </c>
      <c r="E128" s="156" t="s">
        <v>1</v>
      </c>
      <c r="F128" s="157" t="s">
        <v>1106</v>
      </c>
      <c r="H128" s="158">
        <v>160</v>
      </c>
      <c r="I128" s="159"/>
      <c r="L128" s="155"/>
      <c r="M128" s="160"/>
      <c r="T128" s="161"/>
      <c r="AT128" s="156" t="s">
        <v>150</v>
      </c>
      <c r="AU128" s="156" t="s">
        <v>87</v>
      </c>
      <c r="AV128" s="13" t="s">
        <v>87</v>
      </c>
      <c r="AW128" s="13" t="s">
        <v>33</v>
      </c>
      <c r="AX128" s="13" t="s">
        <v>85</v>
      </c>
      <c r="AY128" s="156" t="s">
        <v>136</v>
      </c>
    </row>
    <row r="129" spans="2:65" s="1" customFormat="1" ht="21.75" customHeight="1">
      <c r="B129" s="32"/>
      <c r="C129" s="132" t="s">
        <v>87</v>
      </c>
      <c r="D129" s="132" t="s">
        <v>142</v>
      </c>
      <c r="E129" s="133" t="s">
        <v>1107</v>
      </c>
      <c r="F129" s="134" t="s">
        <v>1108</v>
      </c>
      <c r="G129" s="135" t="s">
        <v>336</v>
      </c>
      <c r="H129" s="136">
        <v>169.41</v>
      </c>
      <c r="I129" s="137"/>
      <c r="J129" s="138">
        <f>ROUND(I129*H129,2)</f>
        <v>0</v>
      </c>
      <c r="K129" s="134" t="s">
        <v>146</v>
      </c>
      <c r="L129" s="32"/>
      <c r="M129" s="139" t="s">
        <v>1</v>
      </c>
      <c r="N129" s="140" t="s">
        <v>42</v>
      </c>
      <c r="P129" s="141">
        <f>O129*H129</f>
        <v>0</v>
      </c>
      <c r="Q129" s="141">
        <v>0</v>
      </c>
      <c r="R129" s="141">
        <f>Q129*H129</f>
        <v>0</v>
      </c>
      <c r="S129" s="141">
        <v>0</v>
      </c>
      <c r="T129" s="142">
        <f>S129*H129</f>
        <v>0</v>
      </c>
      <c r="AR129" s="143" t="s">
        <v>135</v>
      </c>
      <c r="AT129" s="143" t="s">
        <v>142</v>
      </c>
      <c r="AU129" s="143" t="s">
        <v>87</v>
      </c>
      <c r="AY129" s="17" t="s">
        <v>136</v>
      </c>
      <c r="BE129" s="144">
        <f>IF(N129="základní",J129,0)</f>
        <v>0</v>
      </c>
      <c r="BF129" s="144">
        <f>IF(N129="snížená",J129,0)</f>
        <v>0</v>
      </c>
      <c r="BG129" s="144">
        <f>IF(N129="zákl. přenesená",J129,0)</f>
        <v>0</v>
      </c>
      <c r="BH129" s="144">
        <f>IF(N129="sníž. přenesená",J129,0)</f>
        <v>0</v>
      </c>
      <c r="BI129" s="144">
        <f>IF(N129="nulová",J129,0)</f>
        <v>0</v>
      </c>
      <c r="BJ129" s="17" t="s">
        <v>85</v>
      </c>
      <c r="BK129" s="144">
        <f>ROUND(I129*H129,2)</f>
        <v>0</v>
      </c>
      <c r="BL129" s="17" t="s">
        <v>135</v>
      </c>
      <c r="BM129" s="143" t="s">
        <v>1109</v>
      </c>
    </row>
    <row r="130" spans="2:65" s="1" customFormat="1" ht="19.2">
      <c r="B130" s="32"/>
      <c r="D130" s="145" t="s">
        <v>149</v>
      </c>
      <c r="F130" s="146" t="s">
        <v>1110</v>
      </c>
      <c r="I130" s="147"/>
      <c r="L130" s="32"/>
      <c r="M130" s="148"/>
      <c r="T130" s="56"/>
      <c r="AT130" s="17" t="s">
        <v>149</v>
      </c>
      <c r="AU130" s="17" t="s">
        <v>87</v>
      </c>
    </row>
    <row r="131" spans="2:65" s="13" customFormat="1">
      <c r="B131" s="155"/>
      <c r="D131" s="145" t="s">
        <v>150</v>
      </c>
      <c r="E131" s="156" t="s">
        <v>1</v>
      </c>
      <c r="F131" s="157" t="s">
        <v>1111</v>
      </c>
      <c r="H131" s="158">
        <v>150.26</v>
      </c>
      <c r="I131" s="159"/>
      <c r="L131" s="155"/>
      <c r="M131" s="160"/>
      <c r="T131" s="161"/>
      <c r="AT131" s="156" t="s">
        <v>150</v>
      </c>
      <c r="AU131" s="156" t="s">
        <v>87</v>
      </c>
      <c r="AV131" s="13" t="s">
        <v>87</v>
      </c>
      <c r="AW131" s="13" t="s">
        <v>33</v>
      </c>
      <c r="AX131" s="13" t="s">
        <v>77</v>
      </c>
      <c r="AY131" s="156" t="s">
        <v>136</v>
      </c>
    </row>
    <row r="132" spans="2:65" s="13" customFormat="1">
      <c r="B132" s="155"/>
      <c r="D132" s="145" t="s">
        <v>150</v>
      </c>
      <c r="E132" s="156" t="s">
        <v>1</v>
      </c>
      <c r="F132" s="157" t="s">
        <v>1112</v>
      </c>
      <c r="H132" s="158">
        <v>12.43</v>
      </c>
      <c r="I132" s="159"/>
      <c r="L132" s="155"/>
      <c r="M132" s="160"/>
      <c r="T132" s="161"/>
      <c r="AT132" s="156" t="s">
        <v>150</v>
      </c>
      <c r="AU132" s="156" t="s">
        <v>87</v>
      </c>
      <c r="AV132" s="13" t="s">
        <v>87</v>
      </c>
      <c r="AW132" s="13" t="s">
        <v>33</v>
      </c>
      <c r="AX132" s="13" t="s">
        <v>77</v>
      </c>
      <c r="AY132" s="156" t="s">
        <v>136</v>
      </c>
    </row>
    <row r="133" spans="2:65" s="13" customFormat="1">
      <c r="B133" s="155"/>
      <c r="D133" s="145" t="s">
        <v>150</v>
      </c>
      <c r="E133" s="156" t="s">
        <v>1</v>
      </c>
      <c r="F133" s="157" t="s">
        <v>1113</v>
      </c>
      <c r="H133" s="158">
        <v>6.72</v>
      </c>
      <c r="I133" s="159"/>
      <c r="L133" s="155"/>
      <c r="M133" s="160"/>
      <c r="T133" s="161"/>
      <c r="AT133" s="156" t="s">
        <v>150</v>
      </c>
      <c r="AU133" s="156" t="s">
        <v>87</v>
      </c>
      <c r="AV133" s="13" t="s">
        <v>87</v>
      </c>
      <c r="AW133" s="13" t="s">
        <v>33</v>
      </c>
      <c r="AX133" s="13" t="s">
        <v>77</v>
      </c>
      <c r="AY133" s="156" t="s">
        <v>136</v>
      </c>
    </row>
    <row r="134" spans="2:65" s="14" customFormat="1">
      <c r="B134" s="165"/>
      <c r="D134" s="145" t="s">
        <v>150</v>
      </c>
      <c r="E134" s="166" t="s">
        <v>1</v>
      </c>
      <c r="F134" s="167" t="s">
        <v>278</v>
      </c>
      <c r="H134" s="168">
        <v>169.41</v>
      </c>
      <c r="I134" s="169"/>
      <c r="L134" s="165"/>
      <c r="M134" s="170"/>
      <c r="T134" s="171"/>
      <c r="AT134" s="166" t="s">
        <v>150</v>
      </c>
      <c r="AU134" s="166" t="s">
        <v>87</v>
      </c>
      <c r="AV134" s="14" t="s">
        <v>135</v>
      </c>
      <c r="AW134" s="14" t="s">
        <v>33</v>
      </c>
      <c r="AX134" s="14" t="s">
        <v>85</v>
      </c>
      <c r="AY134" s="166" t="s">
        <v>136</v>
      </c>
    </row>
    <row r="135" spans="2:65" s="12" customFormat="1">
      <c r="B135" s="149"/>
      <c r="D135" s="145" t="s">
        <v>150</v>
      </c>
      <c r="E135" s="150" t="s">
        <v>1</v>
      </c>
      <c r="F135" s="151" t="s">
        <v>1114</v>
      </c>
      <c r="H135" s="150" t="s">
        <v>1</v>
      </c>
      <c r="I135" s="152"/>
      <c r="L135" s="149"/>
      <c r="M135" s="153"/>
      <c r="T135" s="154"/>
      <c r="AT135" s="150" t="s">
        <v>150</v>
      </c>
      <c r="AU135" s="150" t="s">
        <v>87</v>
      </c>
      <c r="AV135" s="12" t="s">
        <v>85</v>
      </c>
      <c r="AW135" s="12" t="s">
        <v>33</v>
      </c>
      <c r="AX135" s="12" t="s">
        <v>77</v>
      </c>
      <c r="AY135" s="150" t="s">
        <v>136</v>
      </c>
    </row>
    <row r="136" spans="2:65" s="12" customFormat="1">
      <c r="B136" s="149"/>
      <c r="D136" s="145" t="s">
        <v>150</v>
      </c>
      <c r="E136" s="150" t="s">
        <v>1</v>
      </c>
      <c r="F136" s="151" t="s">
        <v>1115</v>
      </c>
      <c r="H136" s="150" t="s">
        <v>1</v>
      </c>
      <c r="I136" s="152"/>
      <c r="L136" s="149"/>
      <c r="M136" s="153"/>
      <c r="T136" s="154"/>
      <c r="AT136" s="150" t="s">
        <v>150</v>
      </c>
      <c r="AU136" s="150" t="s">
        <v>87</v>
      </c>
      <c r="AV136" s="12" t="s">
        <v>85</v>
      </c>
      <c r="AW136" s="12" t="s">
        <v>33</v>
      </c>
      <c r="AX136" s="12" t="s">
        <v>77</v>
      </c>
      <c r="AY136" s="150" t="s">
        <v>136</v>
      </c>
    </row>
    <row r="137" spans="2:65" s="1" customFormat="1" ht="16.5" customHeight="1">
      <c r="B137" s="32"/>
      <c r="C137" s="132" t="s">
        <v>158</v>
      </c>
      <c r="D137" s="132" t="s">
        <v>142</v>
      </c>
      <c r="E137" s="133" t="s">
        <v>1116</v>
      </c>
      <c r="F137" s="134" t="s">
        <v>1117</v>
      </c>
      <c r="G137" s="135" t="s">
        <v>336</v>
      </c>
      <c r="H137" s="136">
        <v>33.881999999999998</v>
      </c>
      <c r="I137" s="137"/>
      <c r="J137" s="138">
        <f>ROUND(I137*H137,2)</f>
        <v>0</v>
      </c>
      <c r="K137" s="134" t="s">
        <v>146</v>
      </c>
      <c r="L137" s="32"/>
      <c r="M137" s="139" t="s">
        <v>1</v>
      </c>
      <c r="N137" s="140" t="s">
        <v>42</v>
      </c>
      <c r="P137" s="141">
        <f>O137*H137</f>
        <v>0</v>
      </c>
      <c r="Q137" s="141">
        <v>0</v>
      </c>
      <c r="R137" s="141">
        <f>Q137*H137</f>
        <v>0</v>
      </c>
      <c r="S137" s="141">
        <v>0</v>
      </c>
      <c r="T137" s="142">
        <f>S137*H137</f>
        <v>0</v>
      </c>
      <c r="AR137" s="143" t="s">
        <v>135</v>
      </c>
      <c r="AT137" s="143" t="s">
        <v>142</v>
      </c>
      <c r="AU137" s="143" t="s">
        <v>87</v>
      </c>
      <c r="AY137" s="17" t="s">
        <v>136</v>
      </c>
      <c r="BE137" s="144">
        <f>IF(N137="základní",J137,0)</f>
        <v>0</v>
      </c>
      <c r="BF137" s="144">
        <f>IF(N137="snížená",J137,0)</f>
        <v>0</v>
      </c>
      <c r="BG137" s="144">
        <f>IF(N137="zákl. přenesená",J137,0)</f>
        <v>0</v>
      </c>
      <c r="BH137" s="144">
        <f>IF(N137="sníž. přenesená",J137,0)</f>
        <v>0</v>
      </c>
      <c r="BI137" s="144">
        <f>IF(N137="nulová",J137,0)</f>
        <v>0</v>
      </c>
      <c r="BJ137" s="17" t="s">
        <v>85</v>
      </c>
      <c r="BK137" s="144">
        <f>ROUND(I137*H137,2)</f>
        <v>0</v>
      </c>
      <c r="BL137" s="17" t="s">
        <v>135</v>
      </c>
      <c r="BM137" s="143" t="s">
        <v>1118</v>
      </c>
    </row>
    <row r="138" spans="2:65" s="1" customFormat="1" ht="19.2">
      <c r="B138" s="32"/>
      <c r="D138" s="145" t="s">
        <v>149</v>
      </c>
      <c r="F138" s="146" t="s">
        <v>1119</v>
      </c>
      <c r="I138" s="147"/>
      <c r="L138" s="32"/>
      <c r="M138" s="148"/>
      <c r="T138" s="56"/>
      <c r="AT138" s="17" t="s">
        <v>149</v>
      </c>
      <c r="AU138" s="17" t="s">
        <v>87</v>
      </c>
    </row>
    <row r="139" spans="2:65" s="12" customFormat="1">
      <c r="B139" s="149"/>
      <c r="D139" s="145" t="s">
        <v>150</v>
      </c>
      <c r="E139" s="150" t="s">
        <v>1</v>
      </c>
      <c r="F139" s="151" t="s">
        <v>1120</v>
      </c>
      <c r="H139" s="150" t="s">
        <v>1</v>
      </c>
      <c r="I139" s="152"/>
      <c r="L139" s="149"/>
      <c r="M139" s="153"/>
      <c r="T139" s="154"/>
      <c r="AT139" s="150" t="s">
        <v>150</v>
      </c>
      <c r="AU139" s="150" t="s">
        <v>87</v>
      </c>
      <c r="AV139" s="12" t="s">
        <v>85</v>
      </c>
      <c r="AW139" s="12" t="s">
        <v>33</v>
      </c>
      <c r="AX139" s="12" t="s">
        <v>77</v>
      </c>
      <c r="AY139" s="150" t="s">
        <v>136</v>
      </c>
    </row>
    <row r="140" spans="2:65" s="13" customFormat="1">
      <c r="B140" s="155"/>
      <c r="D140" s="145" t="s">
        <v>150</v>
      </c>
      <c r="E140" s="156" t="s">
        <v>1</v>
      </c>
      <c r="F140" s="157" t="s">
        <v>1121</v>
      </c>
      <c r="H140" s="158">
        <v>33.881999999999998</v>
      </c>
      <c r="I140" s="159"/>
      <c r="L140" s="155"/>
      <c r="M140" s="160"/>
      <c r="T140" s="161"/>
      <c r="AT140" s="156" t="s">
        <v>150</v>
      </c>
      <c r="AU140" s="156" t="s">
        <v>87</v>
      </c>
      <c r="AV140" s="13" t="s">
        <v>87</v>
      </c>
      <c r="AW140" s="13" t="s">
        <v>33</v>
      </c>
      <c r="AX140" s="13" t="s">
        <v>85</v>
      </c>
      <c r="AY140" s="156" t="s">
        <v>136</v>
      </c>
    </row>
    <row r="141" spans="2:65" s="1" customFormat="1" ht="16.5" customHeight="1">
      <c r="B141" s="32"/>
      <c r="C141" s="132" t="s">
        <v>135</v>
      </c>
      <c r="D141" s="132" t="s">
        <v>142</v>
      </c>
      <c r="E141" s="133" t="s">
        <v>366</v>
      </c>
      <c r="F141" s="134" t="s">
        <v>367</v>
      </c>
      <c r="G141" s="135" t="s">
        <v>266</v>
      </c>
      <c r="H141" s="136">
        <v>316.57</v>
      </c>
      <c r="I141" s="137"/>
      <c r="J141" s="138">
        <f>ROUND(I141*H141,2)</f>
        <v>0</v>
      </c>
      <c r="K141" s="134" t="s">
        <v>146</v>
      </c>
      <c r="L141" s="32"/>
      <c r="M141" s="139" t="s">
        <v>1</v>
      </c>
      <c r="N141" s="140" t="s">
        <v>42</v>
      </c>
      <c r="P141" s="141">
        <f>O141*H141</f>
        <v>0</v>
      </c>
      <c r="Q141" s="141">
        <v>8.4000000000000003E-4</v>
      </c>
      <c r="R141" s="141">
        <f>Q141*H141</f>
        <v>0.26591880000000001</v>
      </c>
      <c r="S141" s="141">
        <v>0</v>
      </c>
      <c r="T141" s="142">
        <f>S141*H141</f>
        <v>0</v>
      </c>
      <c r="AR141" s="143" t="s">
        <v>135</v>
      </c>
      <c r="AT141" s="143" t="s">
        <v>142</v>
      </c>
      <c r="AU141" s="143" t="s">
        <v>87</v>
      </c>
      <c r="AY141" s="17" t="s">
        <v>136</v>
      </c>
      <c r="BE141" s="144">
        <f>IF(N141="základní",J141,0)</f>
        <v>0</v>
      </c>
      <c r="BF141" s="144">
        <f>IF(N141="snížená",J141,0)</f>
        <v>0</v>
      </c>
      <c r="BG141" s="144">
        <f>IF(N141="zákl. přenesená",J141,0)</f>
        <v>0</v>
      </c>
      <c r="BH141" s="144">
        <f>IF(N141="sníž. přenesená",J141,0)</f>
        <v>0</v>
      </c>
      <c r="BI141" s="144">
        <f>IF(N141="nulová",J141,0)</f>
        <v>0</v>
      </c>
      <c r="BJ141" s="17" t="s">
        <v>85</v>
      </c>
      <c r="BK141" s="144">
        <f>ROUND(I141*H141,2)</f>
        <v>0</v>
      </c>
      <c r="BL141" s="17" t="s">
        <v>135</v>
      </c>
      <c r="BM141" s="143" t="s">
        <v>1122</v>
      </c>
    </row>
    <row r="142" spans="2:65" s="1" customFormat="1">
      <c r="B142" s="32"/>
      <c r="D142" s="145" t="s">
        <v>149</v>
      </c>
      <c r="F142" s="146" t="s">
        <v>369</v>
      </c>
      <c r="I142" s="147"/>
      <c r="L142" s="32"/>
      <c r="M142" s="148"/>
      <c r="T142" s="56"/>
      <c r="AT142" s="17" t="s">
        <v>149</v>
      </c>
      <c r="AU142" s="17" t="s">
        <v>87</v>
      </c>
    </row>
    <row r="143" spans="2:65" s="13" customFormat="1">
      <c r="B143" s="155"/>
      <c r="D143" s="145" t="s">
        <v>150</v>
      </c>
      <c r="E143" s="156" t="s">
        <v>1</v>
      </c>
      <c r="F143" s="157" t="s">
        <v>1123</v>
      </c>
      <c r="H143" s="158">
        <v>316.57</v>
      </c>
      <c r="I143" s="159"/>
      <c r="L143" s="155"/>
      <c r="M143" s="160"/>
      <c r="T143" s="161"/>
      <c r="AT143" s="156" t="s">
        <v>150</v>
      </c>
      <c r="AU143" s="156" t="s">
        <v>87</v>
      </c>
      <c r="AV143" s="13" t="s">
        <v>87</v>
      </c>
      <c r="AW143" s="13" t="s">
        <v>33</v>
      </c>
      <c r="AX143" s="13" t="s">
        <v>85</v>
      </c>
      <c r="AY143" s="156" t="s">
        <v>136</v>
      </c>
    </row>
    <row r="144" spans="2:65" s="1" customFormat="1" ht="16.5" customHeight="1">
      <c r="B144" s="32"/>
      <c r="C144" s="132" t="s">
        <v>139</v>
      </c>
      <c r="D144" s="132" t="s">
        <v>142</v>
      </c>
      <c r="E144" s="133" t="s">
        <v>1124</v>
      </c>
      <c r="F144" s="134" t="s">
        <v>1125</v>
      </c>
      <c r="G144" s="135" t="s">
        <v>266</v>
      </c>
      <c r="H144" s="136">
        <v>218.01</v>
      </c>
      <c r="I144" s="137"/>
      <c r="J144" s="138">
        <f>ROUND(I144*H144,2)</f>
        <v>0</v>
      </c>
      <c r="K144" s="134" t="s">
        <v>146</v>
      </c>
      <c r="L144" s="32"/>
      <c r="M144" s="139" t="s">
        <v>1</v>
      </c>
      <c r="N144" s="140" t="s">
        <v>42</v>
      </c>
      <c r="P144" s="141">
        <f>O144*H144</f>
        <v>0</v>
      </c>
      <c r="Q144" s="141">
        <v>8.4999999999999995E-4</v>
      </c>
      <c r="R144" s="141">
        <f>Q144*H144</f>
        <v>0.18530849999999999</v>
      </c>
      <c r="S144" s="141">
        <v>0</v>
      </c>
      <c r="T144" s="142">
        <f>S144*H144</f>
        <v>0</v>
      </c>
      <c r="AR144" s="143" t="s">
        <v>135</v>
      </c>
      <c r="AT144" s="143" t="s">
        <v>142</v>
      </c>
      <c r="AU144" s="143" t="s">
        <v>87</v>
      </c>
      <c r="AY144" s="17" t="s">
        <v>136</v>
      </c>
      <c r="BE144" s="144">
        <f>IF(N144="základní",J144,0)</f>
        <v>0</v>
      </c>
      <c r="BF144" s="144">
        <f>IF(N144="snížená",J144,0)</f>
        <v>0</v>
      </c>
      <c r="BG144" s="144">
        <f>IF(N144="zákl. přenesená",J144,0)</f>
        <v>0</v>
      </c>
      <c r="BH144" s="144">
        <f>IF(N144="sníž. přenesená",J144,0)</f>
        <v>0</v>
      </c>
      <c r="BI144" s="144">
        <f>IF(N144="nulová",J144,0)</f>
        <v>0</v>
      </c>
      <c r="BJ144" s="17" t="s">
        <v>85</v>
      </c>
      <c r="BK144" s="144">
        <f>ROUND(I144*H144,2)</f>
        <v>0</v>
      </c>
      <c r="BL144" s="17" t="s">
        <v>135</v>
      </c>
      <c r="BM144" s="143" t="s">
        <v>1126</v>
      </c>
    </row>
    <row r="145" spans="2:65" s="1" customFormat="1">
      <c r="B145" s="32"/>
      <c r="D145" s="145" t="s">
        <v>149</v>
      </c>
      <c r="F145" s="146" t="s">
        <v>1127</v>
      </c>
      <c r="I145" s="147"/>
      <c r="L145" s="32"/>
      <c r="M145" s="148"/>
      <c r="T145" s="56"/>
      <c r="AT145" s="17" t="s">
        <v>149</v>
      </c>
      <c r="AU145" s="17" t="s">
        <v>87</v>
      </c>
    </row>
    <row r="146" spans="2:65" s="13" customFormat="1">
      <c r="B146" s="155"/>
      <c r="D146" s="145" t="s">
        <v>150</v>
      </c>
      <c r="E146" s="156" t="s">
        <v>1</v>
      </c>
      <c r="F146" s="157" t="s">
        <v>1128</v>
      </c>
      <c r="H146" s="158">
        <v>218.01</v>
      </c>
      <c r="I146" s="159"/>
      <c r="L146" s="155"/>
      <c r="M146" s="160"/>
      <c r="T146" s="161"/>
      <c r="AT146" s="156" t="s">
        <v>150</v>
      </c>
      <c r="AU146" s="156" t="s">
        <v>87</v>
      </c>
      <c r="AV146" s="13" t="s">
        <v>87</v>
      </c>
      <c r="AW146" s="13" t="s">
        <v>33</v>
      </c>
      <c r="AX146" s="13" t="s">
        <v>85</v>
      </c>
      <c r="AY146" s="156" t="s">
        <v>136</v>
      </c>
    </row>
    <row r="147" spans="2:65" s="1" customFormat="1" ht="16.5" customHeight="1">
      <c r="B147" s="32"/>
      <c r="C147" s="132" t="s">
        <v>175</v>
      </c>
      <c r="D147" s="132" t="s">
        <v>142</v>
      </c>
      <c r="E147" s="133" t="s">
        <v>373</v>
      </c>
      <c r="F147" s="134" t="s">
        <v>374</v>
      </c>
      <c r="G147" s="135" t="s">
        <v>266</v>
      </c>
      <c r="H147" s="136">
        <v>316.57</v>
      </c>
      <c r="I147" s="137"/>
      <c r="J147" s="138">
        <f>ROUND(I147*H147,2)</f>
        <v>0</v>
      </c>
      <c r="K147" s="134" t="s">
        <v>146</v>
      </c>
      <c r="L147" s="32"/>
      <c r="M147" s="139" t="s">
        <v>1</v>
      </c>
      <c r="N147" s="140" t="s">
        <v>42</v>
      </c>
      <c r="P147" s="141">
        <f>O147*H147</f>
        <v>0</v>
      </c>
      <c r="Q147" s="141">
        <v>0</v>
      </c>
      <c r="R147" s="141">
        <f>Q147*H147</f>
        <v>0</v>
      </c>
      <c r="S147" s="141">
        <v>0</v>
      </c>
      <c r="T147" s="142">
        <f>S147*H147</f>
        <v>0</v>
      </c>
      <c r="AR147" s="143" t="s">
        <v>135</v>
      </c>
      <c r="AT147" s="143" t="s">
        <v>142</v>
      </c>
      <c r="AU147" s="143" t="s">
        <v>87</v>
      </c>
      <c r="AY147" s="17" t="s">
        <v>136</v>
      </c>
      <c r="BE147" s="144">
        <f>IF(N147="základní",J147,0)</f>
        <v>0</v>
      </c>
      <c r="BF147" s="144">
        <f>IF(N147="snížená",J147,0)</f>
        <v>0</v>
      </c>
      <c r="BG147" s="144">
        <f>IF(N147="zákl. přenesená",J147,0)</f>
        <v>0</v>
      </c>
      <c r="BH147" s="144">
        <f>IF(N147="sníž. přenesená",J147,0)</f>
        <v>0</v>
      </c>
      <c r="BI147" s="144">
        <f>IF(N147="nulová",J147,0)</f>
        <v>0</v>
      </c>
      <c r="BJ147" s="17" t="s">
        <v>85</v>
      </c>
      <c r="BK147" s="144">
        <f>ROUND(I147*H147,2)</f>
        <v>0</v>
      </c>
      <c r="BL147" s="17" t="s">
        <v>135</v>
      </c>
      <c r="BM147" s="143" t="s">
        <v>1129</v>
      </c>
    </row>
    <row r="148" spans="2:65" s="1" customFormat="1" ht="19.2">
      <c r="B148" s="32"/>
      <c r="D148" s="145" t="s">
        <v>149</v>
      </c>
      <c r="F148" s="146" t="s">
        <v>376</v>
      </c>
      <c r="I148" s="147"/>
      <c r="L148" s="32"/>
      <c r="M148" s="148"/>
      <c r="T148" s="56"/>
      <c r="AT148" s="17" t="s">
        <v>149</v>
      </c>
      <c r="AU148" s="17" t="s">
        <v>87</v>
      </c>
    </row>
    <row r="149" spans="2:65" s="13" customFormat="1">
      <c r="B149" s="155"/>
      <c r="D149" s="145" t="s">
        <v>150</v>
      </c>
      <c r="E149" s="156" t="s">
        <v>1</v>
      </c>
      <c r="F149" s="157" t="s">
        <v>1130</v>
      </c>
      <c r="H149" s="158">
        <v>316.57</v>
      </c>
      <c r="I149" s="159"/>
      <c r="L149" s="155"/>
      <c r="M149" s="160"/>
      <c r="T149" s="161"/>
      <c r="AT149" s="156" t="s">
        <v>150</v>
      </c>
      <c r="AU149" s="156" t="s">
        <v>87</v>
      </c>
      <c r="AV149" s="13" t="s">
        <v>87</v>
      </c>
      <c r="AW149" s="13" t="s">
        <v>33</v>
      </c>
      <c r="AX149" s="13" t="s">
        <v>85</v>
      </c>
      <c r="AY149" s="156" t="s">
        <v>136</v>
      </c>
    </row>
    <row r="150" spans="2:65" s="1" customFormat="1" ht="16.5" customHeight="1">
      <c r="B150" s="32"/>
      <c r="C150" s="132" t="s">
        <v>181</v>
      </c>
      <c r="D150" s="132" t="s">
        <v>142</v>
      </c>
      <c r="E150" s="133" t="s">
        <v>1131</v>
      </c>
      <c r="F150" s="134" t="s">
        <v>1132</v>
      </c>
      <c r="G150" s="135" t="s">
        <v>266</v>
      </c>
      <c r="H150" s="136">
        <v>218.01</v>
      </c>
      <c r="I150" s="137"/>
      <c r="J150" s="138">
        <f>ROUND(I150*H150,2)</f>
        <v>0</v>
      </c>
      <c r="K150" s="134" t="s">
        <v>146</v>
      </c>
      <c r="L150" s="32"/>
      <c r="M150" s="139" t="s">
        <v>1</v>
      </c>
      <c r="N150" s="140" t="s">
        <v>42</v>
      </c>
      <c r="P150" s="141">
        <f>O150*H150</f>
        <v>0</v>
      </c>
      <c r="Q150" s="141">
        <v>0</v>
      </c>
      <c r="R150" s="141">
        <f>Q150*H150</f>
        <v>0</v>
      </c>
      <c r="S150" s="141">
        <v>0</v>
      </c>
      <c r="T150" s="142">
        <f>S150*H150</f>
        <v>0</v>
      </c>
      <c r="AR150" s="143" t="s">
        <v>135</v>
      </c>
      <c r="AT150" s="143" t="s">
        <v>142</v>
      </c>
      <c r="AU150" s="143" t="s">
        <v>87</v>
      </c>
      <c r="AY150" s="17" t="s">
        <v>136</v>
      </c>
      <c r="BE150" s="144">
        <f>IF(N150="základní",J150,0)</f>
        <v>0</v>
      </c>
      <c r="BF150" s="144">
        <f>IF(N150="snížená",J150,0)</f>
        <v>0</v>
      </c>
      <c r="BG150" s="144">
        <f>IF(N150="zákl. přenesená",J150,0)</f>
        <v>0</v>
      </c>
      <c r="BH150" s="144">
        <f>IF(N150="sníž. přenesená",J150,0)</f>
        <v>0</v>
      </c>
      <c r="BI150" s="144">
        <f>IF(N150="nulová",J150,0)</f>
        <v>0</v>
      </c>
      <c r="BJ150" s="17" t="s">
        <v>85</v>
      </c>
      <c r="BK150" s="144">
        <f>ROUND(I150*H150,2)</f>
        <v>0</v>
      </c>
      <c r="BL150" s="17" t="s">
        <v>135</v>
      </c>
      <c r="BM150" s="143" t="s">
        <v>1133</v>
      </c>
    </row>
    <row r="151" spans="2:65" s="1" customFormat="1" ht="19.2">
      <c r="B151" s="32"/>
      <c r="D151" s="145" t="s">
        <v>149</v>
      </c>
      <c r="F151" s="146" t="s">
        <v>1134</v>
      </c>
      <c r="I151" s="147"/>
      <c r="L151" s="32"/>
      <c r="M151" s="148"/>
      <c r="T151" s="56"/>
      <c r="AT151" s="17" t="s">
        <v>149</v>
      </c>
      <c r="AU151" s="17" t="s">
        <v>87</v>
      </c>
    </row>
    <row r="152" spans="2:65" s="13" customFormat="1">
      <c r="B152" s="155"/>
      <c r="D152" s="145" t="s">
        <v>150</v>
      </c>
      <c r="E152" s="156" t="s">
        <v>1</v>
      </c>
      <c r="F152" s="157" t="s">
        <v>1135</v>
      </c>
      <c r="H152" s="158">
        <v>218.01</v>
      </c>
      <c r="I152" s="159"/>
      <c r="L152" s="155"/>
      <c r="M152" s="160"/>
      <c r="T152" s="161"/>
      <c r="AT152" s="156" t="s">
        <v>150</v>
      </c>
      <c r="AU152" s="156" t="s">
        <v>87</v>
      </c>
      <c r="AV152" s="13" t="s">
        <v>87</v>
      </c>
      <c r="AW152" s="13" t="s">
        <v>33</v>
      </c>
      <c r="AX152" s="13" t="s">
        <v>85</v>
      </c>
      <c r="AY152" s="156" t="s">
        <v>136</v>
      </c>
    </row>
    <row r="153" spans="2:65" s="1" customFormat="1" ht="21.75" customHeight="1">
      <c r="B153" s="32"/>
      <c r="C153" s="132" t="s">
        <v>190</v>
      </c>
      <c r="D153" s="132" t="s">
        <v>142</v>
      </c>
      <c r="E153" s="133" t="s">
        <v>386</v>
      </c>
      <c r="F153" s="134" t="s">
        <v>387</v>
      </c>
      <c r="G153" s="135" t="s">
        <v>336</v>
      </c>
      <c r="H153" s="136">
        <v>55.503999999999998</v>
      </c>
      <c r="I153" s="137"/>
      <c r="J153" s="138">
        <f>ROUND(I153*H153,2)</f>
        <v>0</v>
      </c>
      <c r="K153" s="134" t="s">
        <v>146</v>
      </c>
      <c r="L153" s="32"/>
      <c r="M153" s="139" t="s">
        <v>1</v>
      </c>
      <c r="N153" s="140" t="s">
        <v>42</v>
      </c>
      <c r="P153" s="141">
        <f>O153*H153</f>
        <v>0</v>
      </c>
      <c r="Q153" s="141">
        <v>0</v>
      </c>
      <c r="R153" s="141">
        <f>Q153*H153</f>
        <v>0</v>
      </c>
      <c r="S153" s="141">
        <v>0</v>
      </c>
      <c r="T153" s="142">
        <f>S153*H153</f>
        <v>0</v>
      </c>
      <c r="AR153" s="143" t="s">
        <v>135</v>
      </c>
      <c r="AT153" s="143" t="s">
        <v>142</v>
      </c>
      <c r="AU153" s="143" t="s">
        <v>87</v>
      </c>
      <c r="AY153" s="17" t="s">
        <v>136</v>
      </c>
      <c r="BE153" s="144">
        <f>IF(N153="základní",J153,0)</f>
        <v>0</v>
      </c>
      <c r="BF153" s="144">
        <f>IF(N153="snížená",J153,0)</f>
        <v>0</v>
      </c>
      <c r="BG153" s="144">
        <f>IF(N153="zákl. přenesená",J153,0)</f>
        <v>0</v>
      </c>
      <c r="BH153" s="144">
        <f>IF(N153="sníž. přenesená",J153,0)</f>
        <v>0</v>
      </c>
      <c r="BI153" s="144">
        <f>IF(N153="nulová",J153,0)</f>
        <v>0</v>
      </c>
      <c r="BJ153" s="17" t="s">
        <v>85</v>
      </c>
      <c r="BK153" s="144">
        <f>ROUND(I153*H153,2)</f>
        <v>0</v>
      </c>
      <c r="BL153" s="17" t="s">
        <v>135</v>
      </c>
      <c r="BM153" s="143" t="s">
        <v>1136</v>
      </c>
    </row>
    <row r="154" spans="2:65" s="1" customFormat="1" ht="19.2">
      <c r="B154" s="32"/>
      <c r="D154" s="145" t="s">
        <v>149</v>
      </c>
      <c r="F154" s="146" t="s">
        <v>389</v>
      </c>
      <c r="I154" s="147"/>
      <c r="L154" s="32"/>
      <c r="M154" s="148"/>
      <c r="T154" s="56"/>
      <c r="AT154" s="17" t="s">
        <v>149</v>
      </c>
      <c r="AU154" s="17" t="s">
        <v>87</v>
      </c>
    </row>
    <row r="155" spans="2:65" s="12" customFormat="1">
      <c r="B155" s="149"/>
      <c r="D155" s="145" t="s">
        <v>150</v>
      </c>
      <c r="E155" s="150" t="s">
        <v>1</v>
      </c>
      <c r="F155" s="151" t="s">
        <v>390</v>
      </c>
      <c r="H155" s="150" t="s">
        <v>1</v>
      </c>
      <c r="I155" s="152"/>
      <c r="L155" s="149"/>
      <c r="M155" s="153"/>
      <c r="T155" s="154"/>
      <c r="AT155" s="150" t="s">
        <v>150</v>
      </c>
      <c r="AU155" s="150" t="s">
        <v>87</v>
      </c>
      <c r="AV155" s="12" t="s">
        <v>85</v>
      </c>
      <c r="AW155" s="12" t="s">
        <v>33</v>
      </c>
      <c r="AX155" s="12" t="s">
        <v>77</v>
      </c>
      <c r="AY155" s="150" t="s">
        <v>136</v>
      </c>
    </row>
    <row r="156" spans="2:65" s="12" customFormat="1">
      <c r="B156" s="149"/>
      <c r="D156" s="145" t="s">
        <v>150</v>
      </c>
      <c r="E156" s="150" t="s">
        <v>1</v>
      </c>
      <c r="F156" s="151" t="s">
        <v>391</v>
      </c>
      <c r="H156" s="150" t="s">
        <v>1</v>
      </c>
      <c r="I156" s="152"/>
      <c r="L156" s="149"/>
      <c r="M156" s="153"/>
      <c r="T156" s="154"/>
      <c r="AT156" s="150" t="s">
        <v>150</v>
      </c>
      <c r="AU156" s="150" t="s">
        <v>87</v>
      </c>
      <c r="AV156" s="12" t="s">
        <v>85</v>
      </c>
      <c r="AW156" s="12" t="s">
        <v>33</v>
      </c>
      <c r="AX156" s="12" t="s">
        <v>77</v>
      </c>
      <c r="AY156" s="150" t="s">
        <v>136</v>
      </c>
    </row>
    <row r="157" spans="2:65" s="13" customFormat="1">
      <c r="B157" s="155"/>
      <c r="D157" s="145" t="s">
        <v>150</v>
      </c>
      <c r="E157" s="156" t="s">
        <v>1</v>
      </c>
      <c r="F157" s="157" t="s">
        <v>1137</v>
      </c>
      <c r="H157" s="158">
        <v>169.41</v>
      </c>
      <c r="I157" s="159"/>
      <c r="L157" s="155"/>
      <c r="M157" s="160"/>
      <c r="T157" s="161"/>
      <c r="AT157" s="156" t="s">
        <v>150</v>
      </c>
      <c r="AU157" s="156" t="s">
        <v>87</v>
      </c>
      <c r="AV157" s="13" t="s">
        <v>87</v>
      </c>
      <c r="AW157" s="13" t="s">
        <v>33</v>
      </c>
      <c r="AX157" s="13" t="s">
        <v>77</v>
      </c>
      <c r="AY157" s="156" t="s">
        <v>136</v>
      </c>
    </row>
    <row r="158" spans="2:65" s="13" customFormat="1">
      <c r="B158" s="155"/>
      <c r="D158" s="145" t="s">
        <v>150</v>
      </c>
      <c r="E158" s="156" t="s">
        <v>1</v>
      </c>
      <c r="F158" s="157" t="s">
        <v>1138</v>
      </c>
      <c r="H158" s="158">
        <v>-113.90600000000001</v>
      </c>
      <c r="I158" s="159"/>
      <c r="L158" s="155"/>
      <c r="M158" s="160"/>
      <c r="T158" s="161"/>
      <c r="AT158" s="156" t="s">
        <v>150</v>
      </c>
      <c r="AU158" s="156" t="s">
        <v>87</v>
      </c>
      <c r="AV158" s="13" t="s">
        <v>87</v>
      </c>
      <c r="AW158" s="13" t="s">
        <v>33</v>
      </c>
      <c r="AX158" s="13" t="s">
        <v>77</v>
      </c>
      <c r="AY158" s="156" t="s">
        <v>136</v>
      </c>
    </row>
    <row r="159" spans="2:65" s="14" customFormat="1">
      <c r="B159" s="165"/>
      <c r="D159" s="145" t="s">
        <v>150</v>
      </c>
      <c r="E159" s="166" t="s">
        <v>1</v>
      </c>
      <c r="F159" s="167" t="s">
        <v>278</v>
      </c>
      <c r="H159" s="168">
        <v>55.503999999999998</v>
      </c>
      <c r="I159" s="169"/>
      <c r="L159" s="165"/>
      <c r="M159" s="170"/>
      <c r="T159" s="171"/>
      <c r="AT159" s="166" t="s">
        <v>150</v>
      </c>
      <c r="AU159" s="166" t="s">
        <v>87</v>
      </c>
      <c r="AV159" s="14" t="s">
        <v>135</v>
      </c>
      <c r="AW159" s="14" t="s">
        <v>33</v>
      </c>
      <c r="AX159" s="14" t="s">
        <v>85</v>
      </c>
      <c r="AY159" s="166" t="s">
        <v>136</v>
      </c>
    </row>
    <row r="160" spans="2:65" s="1" customFormat="1" ht="24.15" customHeight="1">
      <c r="B160" s="32"/>
      <c r="C160" s="132" t="s">
        <v>197</v>
      </c>
      <c r="D160" s="132" t="s">
        <v>142</v>
      </c>
      <c r="E160" s="133" t="s">
        <v>398</v>
      </c>
      <c r="F160" s="134" t="s">
        <v>399</v>
      </c>
      <c r="G160" s="135" t="s">
        <v>336</v>
      </c>
      <c r="H160" s="136">
        <v>388.52800000000002</v>
      </c>
      <c r="I160" s="137"/>
      <c r="J160" s="138">
        <f>ROUND(I160*H160,2)</f>
        <v>0</v>
      </c>
      <c r="K160" s="134" t="s">
        <v>146</v>
      </c>
      <c r="L160" s="32"/>
      <c r="M160" s="139" t="s">
        <v>1</v>
      </c>
      <c r="N160" s="140" t="s">
        <v>42</v>
      </c>
      <c r="P160" s="141">
        <f>O160*H160</f>
        <v>0</v>
      </c>
      <c r="Q160" s="141">
        <v>0</v>
      </c>
      <c r="R160" s="141">
        <f>Q160*H160</f>
        <v>0</v>
      </c>
      <c r="S160" s="141">
        <v>0</v>
      </c>
      <c r="T160" s="142">
        <f>S160*H160</f>
        <v>0</v>
      </c>
      <c r="AR160" s="143" t="s">
        <v>135</v>
      </c>
      <c r="AT160" s="143" t="s">
        <v>142</v>
      </c>
      <c r="AU160" s="143" t="s">
        <v>87</v>
      </c>
      <c r="AY160" s="17" t="s">
        <v>136</v>
      </c>
      <c r="BE160" s="144">
        <f>IF(N160="základní",J160,0)</f>
        <v>0</v>
      </c>
      <c r="BF160" s="144">
        <f>IF(N160="snížená",J160,0)</f>
        <v>0</v>
      </c>
      <c r="BG160" s="144">
        <f>IF(N160="zákl. přenesená",J160,0)</f>
        <v>0</v>
      </c>
      <c r="BH160" s="144">
        <f>IF(N160="sníž. přenesená",J160,0)</f>
        <v>0</v>
      </c>
      <c r="BI160" s="144">
        <f>IF(N160="nulová",J160,0)</f>
        <v>0</v>
      </c>
      <c r="BJ160" s="17" t="s">
        <v>85</v>
      </c>
      <c r="BK160" s="144">
        <f>ROUND(I160*H160,2)</f>
        <v>0</v>
      </c>
      <c r="BL160" s="17" t="s">
        <v>135</v>
      </c>
      <c r="BM160" s="143" t="s">
        <v>1139</v>
      </c>
    </row>
    <row r="161" spans="2:65" s="1" customFormat="1" ht="28.8">
      <c r="B161" s="32"/>
      <c r="D161" s="145" t="s">
        <v>149</v>
      </c>
      <c r="F161" s="146" t="s">
        <v>1140</v>
      </c>
      <c r="I161" s="147"/>
      <c r="L161" s="32"/>
      <c r="M161" s="148"/>
      <c r="T161" s="56"/>
      <c r="AT161" s="17" t="s">
        <v>149</v>
      </c>
      <c r="AU161" s="17" t="s">
        <v>87</v>
      </c>
    </row>
    <row r="162" spans="2:65" s="12" customFormat="1">
      <c r="B162" s="149"/>
      <c r="D162" s="145" t="s">
        <v>150</v>
      </c>
      <c r="E162" s="150" t="s">
        <v>1</v>
      </c>
      <c r="F162" s="151" t="s">
        <v>391</v>
      </c>
      <c r="H162" s="150" t="s">
        <v>1</v>
      </c>
      <c r="I162" s="152"/>
      <c r="L162" s="149"/>
      <c r="M162" s="153"/>
      <c r="T162" s="154"/>
      <c r="AT162" s="150" t="s">
        <v>150</v>
      </c>
      <c r="AU162" s="150" t="s">
        <v>87</v>
      </c>
      <c r="AV162" s="12" t="s">
        <v>85</v>
      </c>
      <c r="AW162" s="12" t="s">
        <v>33</v>
      </c>
      <c r="AX162" s="12" t="s">
        <v>77</v>
      </c>
      <c r="AY162" s="150" t="s">
        <v>136</v>
      </c>
    </row>
    <row r="163" spans="2:65" s="13" customFormat="1">
      <c r="B163" s="155"/>
      <c r="D163" s="145" t="s">
        <v>150</v>
      </c>
      <c r="E163" s="156" t="s">
        <v>1</v>
      </c>
      <c r="F163" s="157" t="s">
        <v>1141</v>
      </c>
      <c r="H163" s="158">
        <v>388.52800000000002</v>
      </c>
      <c r="I163" s="159"/>
      <c r="L163" s="155"/>
      <c r="M163" s="160"/>
      <c r="T163" s="161"/>
      <c r="AT163" s="156" t="s">
        <v>150</v>
      </c>
      <c r="AU163" s="156" t="s">
        <v>87</v>
      </c>
      <c r="AV163" s="13" t="s">
        <v>87</v>
      </c>
      <c r="AW163" s="13" t="s">
        <v>33</v>
      </c>
      <c r="AX163" s="13" t="s">
        <v>85</v>
      </c>
      <c r="AY163" s="156" t="s">
        <v>136</v>
      </c>
    </row>
    <row r="164" spans="2:65" s="1" customFormat="1" ht="16.5" customHeight="1">
      <c r="B164" s="32"/>
      <c r="C164" s="132" t="s">
        <v>203</v>
      </c>
      <c r="D164" s="132" t="s">
        <v>142</v>
      </c>
      <c r="E164" s="133" t="s">
        <v>404</v>
      </c>
      <c r="F164" s="134" t="s">
        <v>405</v>
      </c>
      <c r="G164" s="135" t="s">
        <v>406</v>
      </c>
      <c r="H164" s="136">
        <v>99.906999999999996</v>
      </c>
      <c r="I164" s="137"/>
      <c r="J164" s="138">
        <f>ROUND(I164*H164,2)</f>
        <v>0</v>
      </c>
      <c r="K164" s="134" t="s">
        <v>146</v>
      </c>
      <c r="L164" s="32"/>
      <c r="M164" s="139" t="s">
        <v>1</v>
      </c>
      <c r="N164" s="140" t="s">
        <v>42</v>
      </c>
      <c r="P164" s="141">
        <f>O164*H164</f>
        <v>0</v>
      </c>
      <c r="Q164" s="141">
        <v>0</v>
      </c>
      <c r="R164" s="141">
        <f>Q164*H164</f>
        <v>0</v>
      </c>
      <c r="S164" s="141">
        <v>0</v>
      </c>
      <c r="T164" s="142">
        <f>S164*H164</f>
        <v>0</v>
      </c>
      <c r="AR164" s="143" t="s">
        <v>135</v>
      </c>
      <c r="AT164" s="143" t="s">
        <v>142</v>
      </c>
      <c r="AU164" s="143" t="s">
        <v>87</v>
      </c>
      <c r="AY164" s="17" t="s">
        <v>136</v>
      </c>
      <c r="BE164" s="144">
        <f>IF(N164="základní",J164,0)</f>
        <v>0</v>
      </c>
      <c r="BF164" s="144">
        <f>IF(N164="snížená",J164,0)</f>
        <v>0</v>
      </c>
      <c r="BG164" s="144">
        <f>IF(N164="zákl. přenesená",J164,0)</f>
        <v>0</v>
      </c>
      <c r="BH164" s="144">
        <f>IF(N164="sníž. přenesená",J164,0)</f>
        <v>0</v>
      </c>
      <c r="BI164" s="144">
        <f>IF(N164="nulová",J164,0)</f>
        <v>0</v>
      </c>
      <c r="BJ164" s="17" t="s">
        <v>85</v>
      </c>
      <c r="BK164" s="144">
        <f>ROUND(I164*H164,2)</f>
        <v>0</v>
      </c>
      <c r="BL164" s="17" t="s">
        <v>135</v>
      </c>
      <c r="BM164" s="143" t="s">
        <v>1142</v>
      </c>
    </row>
    <row r="165" spans="2:65" s="1" customFormat="1" ht="19.2">
      <c r="B165" s="32"/>
      <c r="D165" s="145" t="s">
        <v>149</v>
      </c>
      <c r="F165" s="146" t="s">
        <v>408</v>
      </c>
      <c r="I165" s="147"/>
      <c r="L165" s="32"/>
      <c r="M165" s="148"/>
      <c r="T165" s="56"/>
      <c r="AT165" s="17" t="s">
        <v>149</v>
      </c>
      <c r="AU165" s="17" t="s">
        <v>87</v>
      </c>
    </row>
    <row r="166" spans="2:65" s="13" customFormat="1">
      <c r="B166" s="155"/>
      <c r="D166" s="145" t="s">
        <v>150</v>
      </c>
      <c r="E166" s="156" t="s">
        <v>1</v>
      </c>
      <c r="F166" s="157" t="s">
        <v>1143</v>
      </c>
      <c r="H166" s="158">
        <v>99.906999999999996</v>
      </c>
      <c r="I166" s="159"/>
      <c r="L166" s="155"/>
      <c r="M166" s="160"/>
      <c r="T166" s="161"/>
      <c r="AT166" s="156" t="s">
        <v>150</v>
      </c>
      <c r="AU166" s="156" t="s">
        <v>87</v>
      </c>
      <c r="AV166" s="13" t="s">
        <v>87</v>
      </c>
      <c r="AW166" s="13" t="s">
        <v>33</v>
      </c>
      <c r="AX166" s="13" t="s">
        <v>85</v>
      </c>
      <c r="AY166" s="156" t="s">
        <v>136</v>
      </c>
    </row>
    <row r="167" spans="2:65" s="1" customFormat="1" ht="16.5" customHeight="1">
      <c r="B167" s="32"/>
      <c r="C167" s="132" t="s">
        <v>208</v>
      </c>
      <c r="D167" s="132" t="s">
        <v>142</v>
      </c>
      <c r="E167" s="133" t="s">
        <v>435</v>
      </c>
      <c r="F167" s="134" t="s">
        <v>436</v>
      </c>
      <c r="G167" s="135" t="s">
        <v>336</v>
      </c>
      <c r="H167" s="136">
        <v>113.90600000000001</v>
      </c>
      <c r="I167" s="137"/>
      <c r="J167" s="138">
        <f>ROUND(I167*H167,2)</f>
        <v>0</v>
      </c>
      <c r="K167" s="134" t="s">
        <v>146</v>
      </c>
      <c r="L167" s="32"/>
      <c r="M167" s="139" t="s">
        <v>1</v>
      </c>
      <c r="N167" s="140" t="s">
        <v>42</v>
      </c>
      <c r="P167" s="141">
        <f>O167*H167</f>
        <v>0</v>
      </c>
      <c r="Q167" s="141">
        <v>0</v>
      </c>
      <c r="R167" s="141">
        <f>Q167*H167</f>
        <v>0</v>
      </c>
      <c r="S167" s="141">
        <v>0</v>
      </c>
      <c r="T167" s="142">
        <f>S167*H167</f>
        <v>0</v>
      </c>
      <c r="AR167" s="143" t="s">
        <v>135</v>
      </c>
      <c r="AT167" s="143" t="s">
        <v>142</v>
      </c>
      <c r="AU167" s="143" t="s">
        <v>87</v>
      </c>
      <c r="AY167" s="17" t="s">
        <v>136</v>
      </c>
      <c r="BE167" s="144">
        <f>IF(N167="základní",J167,0)</f>
        <v>0</v>
      </c>
      <c r="BF167" s="144">
        <f>IF(N167="snížená",J167,0)</f>
        <v>0</v>
      </c>
      <c r="BG167" s="144">
        <f>IF(N167="zákl. přenesená",J167,0)</f>
        <v>0</v>
      </c>
      <c r="BH167" s="144">
        <f>IF(N167="sníž. přenesená",J167,0)</f>
        <v>0</v>
      </c>
      <c r="BI167" s="144">
        <f>IF(N167="nulová",J167,0)</f>
        <v>0</v>
      </c>
      <c r="BJ167" s="17" t="s">
        <v>85</v>
      </c>
      <c r="BK167" s="144">
        <f>ROUND(I167*H167,2)</f>
        <v>0</v>
      </c>
      <c r="BL167" s="17" t="s">
        <v>135</v>
      </c>
      <c r="BM167" s="143" t="s">
        <v>1144</v>
      </c>
    </row>
    <row r="168" spans="2:65" s="1" customFormat="1" ht="19.2">
      <c r="B168" s="32"/>
      <c r="D168" s="145" t="s">
        <v>149</v>
      </c>
      <c r="F168" s="146" t="s">
        <v>438</v>
      </c>
      <c r="I168" s="147"/>
      <c r="L168" s="32"/>
      <c r="M168" s="148"/>
      <c r="T168" s="56"/>
      <c r="AT168" s="17" t="s">
        <v>149</v>
      </c>
      <c r="AU168" s="17" t="s">
        <v>87</v>
      </c>
    </row>
    <row r="169" spans="2:65" s="12" customFormat="1">
      <c r="B169" s="149"/>
      <c r="D169" s="145" t="s">
        <v>150</v>
      </c>
      <c r="E169" s="150" t="s">
        <v>1</v>
      </c>
      <c r="F169" s="151" t="s">
        <v>1145</v>
      </c>
      <c r="H169" s="150" t="s">
        <v>1</v>
      </c>
      <c r="I169" s="152"/>
      <c r="L169" s="149"/>
      <c r="M169" s="153"/>
      <c r="T169" s="154"/>
      <c r="AT169" s="150" t="s">
        <v>150</v>
      </c>
      <c r="AU169" s="150" t="s">
        <v>87</v>
      </c>
      <c r="AV169" s="12" t="s">
        <v>85</v>
      </c>
      <c r="AW169" s="12" t="s">
        <v>33</v>
      </c>
      <c r="AX169" s="12" t="s">
        <v>77</v>
      </c>
      <c r="AY169" s="150" t="s">
        <v>136</v>
      </c>
    </row>
    <row r="170" spans="2:65" s="13" customFormat="1">
      <c r="B170" s="155"/>
      <c r="D170" s="145" t="s">
        <v>150</v>
      </c>
      <c r="E170" s="156" t="s">
        <v>1</v>
      </c>
      <c r="F170" s="157" t="s">
        <v>1146</v>
      </c>
      <c r="H170" s="158">
        <v>169.41</v>
      </c>
      <c r="I170" s="159"/>
      <c r="L170" s="155"/>
      <c r="M170" s="160"/>
      <c r="T170" s="161"/>
      <c r="AT170" s="156" t="s">
        <v>150</v>
      </c>
      <c r="AU170" s="156" t="s">
        <v>87</v>
      </c>
      <c r="AV170" s="13" t="s">
        <v>87</v>
      </c>
      <c r="AW170" s="13" t="s">
        <v>33</v>
      </c>
      <c r="AX170" s="13" t="s">
        <v>77</v>
      </c>
      <c r="AY170" s="156" t="s">
        <v>136</v>
      </c>
    </row>
    <row r="171" spans="2:65" s="13" customFormat="1">
      <c r="B171" s="155"/>
      <c r="D171" s="145" t="s">
        <v>150</v>
      </c>
      <c r="E171" s="156" t="s">
        <v>1</v>
      </c>
      <c r="F171" s="157" t="s">
        <v>1147</v>
      </c>
      <c r="H171" s="158">
        <v>-44.621000000000002</v>
      </c>
      <c r="I171" s="159"/>
      <c r="L171" s="155"/>
      <c r="M171" s="160"/>
      <c r="T171" s="161"/>
      <c r="AT171" s="156" t="s">
        <v>150</v>
      </c>
      <c r="AU171" s="156" t="s">
        <v>87</v>
      </c>
      <c r="AV171" s="13" t="s">
        <v>87</v>
      </c>
      <c r="AW171" s="13" t="s">
        <v>33</v>
      </c>
      <c r="AX171" s="13" t="s">
        <v>77</v>
      </c>
      <c r="AY171" s="156" t="s">
        <v>136</v>
      </c>
    </row>
    <row r="172" spans="2:65" s="13" customFormat="1">
      <c r="B172" s="155"/>
      <c r="D172" s="145" t="s">
        <v>150</v>
      </c>
      <c r="E172" s="156" t="s">
        <v>1</v>
      </c>
      <c r="F172" s="157" t="s">
        <v>1148</v>
      </c>
      <c r="H172" s="158">
        <v>-10.723000000000001</v>
      </c>
      <c r="I172" s="159"/>
      <c r="L172" s="155"/>
      <c r="M172" s="160"/>
      <c r="T172" s="161"/>
      <c r="AT172" s="156" t="s">
        <v>150</v>
      </c>
      <c r="AU172" s="156" t="s">
        <v>87</v>
      </c>
      <c r="AV172" s="13" t="s">
        <v>87</v>
      </c>
      <c r="AW172" s="13" t="s">
        <v>33</v>
      </c>
      <c r="AX172" s="13" t="s">
        <v>77</v>
      </c>
      <c r="AY172" s="156" t="s">
        <v>136</v>
      </c>
    </row>
    <row r="173" spans="2:65" s="13" customFormat="1">
      <c r="B173" s="155"/>
      <c r="D173" s="145" t="s">
        <v>150</v>
      </c>
      <c r="E173" s="156" t="s">
        <v>1</v>
      </c>
      <c r="F173" s="157" t="s">
        <v>1149</v>
      </c>
      <c r="H173" s="158">
        <v>-0.16</v>
      </c>
      <c r="I173" s="159"/>
      <c r="L173" s="155"/>
      <c r="M173" s="160"/>
      <c r="T173" s="161"/>
      <c r="AT173" s="156" t="s">
        <v>150</v>
      </c>
      <c r="AU173" s="156" t="s">
        <v>87</v>
      </c>
      <c r="AV173" s="13" t="s">
        <v>87</v>
      </c>
      <c r="AW173" s="13" t="s">
        <v>33</v>
      </c>
      <c r="AX173" s="13" t="s">
        <v>77</v>
      </c>
      <c r="AY173" s="156" t="s">
        <v>136</v>
      </c>
    </row>
    <row r="174" spans="2:65" s="14" customFormat="1">
      <c r="B174" s="165"/>
      <c r="D174" s="145" t="s">
        <v>150</v>
      </c>
      <c r="E174" s="166" t="s">
        <v>1</v>
      </c>
      <c r="F174" s="167" t="s">
        <v>278</v>
      </c>
      <c r="H174" s="168">
        <v>113.90600000000001</v>
      </c>
      <c r="I174" s="169"/>
      <c r="L174" s="165"/>
      <c r="M174" s="170"/>
      <c r="T174" s="171"/>
      <c r="AT174" s="166" t="s">
        <v>150</v>
      </c>
      <c r="AU174" s="166" t="s">
        <v>87</v>
      </c>
      <c r="AV174" s="14" t="s">
        <v>135</v>
      </c>
      <c r="AW174" s="14" t="s">
        <v>33</v>
      </c>
      <c r="AX174" s="14" t="s">
        <v>85</v>
      </c>
      <c r="AY174" s="166" t="s">
        <v>136</v>
      </c>
    </row>
    <row r="175" spans="2:65" s="1" customFormat="1" ht="16.5" customHeight="1">
      <c r="B175" s="32"/>
      <c r="C175" s="132" t="s">
        <v>216</v>
      </c>
      <c r="D175" s="132" t="s">
        <v>142</v>
      </c>
      <c r="E175" s="133" t="s">
        <v>448</v>
      </c>
      <c r="F175" s="134" t="s">
        <v>449</v>
      </c>
      <c r="G175" s="135" t="s">
        <v>336</v>
      </c>
      <c r="H175" s="136">
        <v>43.347999999999999</v>
      </c>
      <c r="I175" s="137"/>
      <c r="J175" s="138">
        <f>ROUND(I175*H175,2)</f>
        <v>0</v>
      </c>
      <c r="K175" s="134" t="s">
        <v>146</v>
      </c>
      <c r="L175" s="32"/>
      <c r="M175" s="139" t="s">
        <v>1</v>
      </c>
      <c r="N175" s="140" t="s">
        <v>42</v>
      </c>
      <c r="P175" s="141">
        <f>O175*H175</f>
        <v>0</v>
      </c>
      <c r="Q175" s="141">
        <v>0</v>
      </c>
      <c r="R175" s="141">
        <f>Q175*H175</f>
        <v>0</v>
      </c>
      <c r="S175" s="141">
        <v>0</v>
      </c>
      <c r="T175" s="142">
        <f>S175*H175</f>
        <v>0</v>
      </c>
      <c r="AR175" s="143" t="s">
        <v>135</v>
      </c>
      <c r="AT175" s="143" t="s">
        <v>142</v>
      </c>
      <c r="AU175" s="143" t="s">
        <v>87</v>
      </c>
      <c r="AY175" s="17" t="s">
        <v>136</v>
      </c>
      <c r="BE175" s="144">
        <f>IF(N175="základní",J175,0)</f>
        <v>0</v>
      </c>
      <c r="BF175" s="144">
        <f>IF(N175="snížená",J175,0)</f>
        <v>0</v>
      </c>
      <c r="BG175" s="144">
        <f>IF(N175="zákl. přenesená",J175,0)</f>
        <v>0</v>
      </c>
      <c r="BH175" s="144">
        <f>IF(N175="sníž. přenesená",J175,0)</f>
        <v>0</v>
      </c>
      <c r="BI175" s="144">
        <f>IF(N175="nulová",J175,0)</f>
        <v>0</v>
      </c>
      <c r="BJ175" s="17" t="s">
        <v>85</v>
      </c>
      <c r="BK175" s="144">
        <f>ROUND(I175*H175,2)</f>
        <v>0</v>
      </c>
      <c r="BL175" s="17" t="s">
        <v>135</v>
      </c>
      <c r="BM175" s="143" t="s">
        <v>1150</v>
      </c>
    </row>
    <row r="176" spans="2:65" s="1" customFormat="1" ht="19.2">
      <c r="B176" s="32"/>
      <c r="D176" s="145" t="s">
        <v>149</v>
      </c>
      <c r="F176" s="146" t="s">
        <v>451</v>
      </c>
      <c r="I176" s="147"/>
      <c r="L176" s="32"/>
      <c r="M176" s="148"/>
      <c r="T176" s="56"/>
      <c r="AT176" s="17" t="s">
        <v>149</v>
      </c>
      <c r="AU176" s="17" t="s">
        <v>87</v>
      </c>
    </row>
    <row r="177" spans="2:65" s="13" customFormat="1">
      <c r="B177" s="155"/>
      <c r="D177" s="145" t="s">
        <v>150</v>
      </c>
      <c r="E177" s="156" t="s">
        <v>1</v>
      </c>
      <c r="F177" s="157" t="s">
        <v>1151</v>
      </c>
      <c r="H177" s="158">
        <v>40.323999999999998</v>
      </c>
      <c r="I177" s="159"/>
      <c r="L177" s="155"/>
      <c r="M177" s="160"/>
      <c r="T177" s="161"/>
      <c r="AT177" s="156" t="s">
        <v>150</v>
      </c>
      <c r="AU177" s="156" t="s">
        <v>87</v>
      </c>
      <c r="AV177" s="13" t="s">
        <v>87</v>
      </c>
      <c r="AW177" s="13" t="s">
        <v>33</v>
      </c>
      <c r="AX177" s="13" t="s">
        <v>77</v>
      </c>
      <c r="AY177" s="156" t="s">
        <v>136</v>
      </c>
    </row>
    <row r="178" spans="2:65" s="13" customFormat="1">
      <c r="B178" s="155"/>
      <c r="D178" s="145" t="s">
        <v>150</v>
      </c>
      <c r="E178" s="156" t="s">
        <v>1</v>
      </c>
      <c r="F178" s="157" t="s">
        <v>1152</v>
      </c>
      <c r="H178" s="158">
        <v>3.641</v>
      </c>
      <c r="I178" s="159"/>
      <c r="L178" s="155"/>
      <c r="M178" s="160"/>
      <c r="T178" s="161"/>
      <c r="AT178" s="156" t="s">
        <v>150</v>
      </c>
      <c r="AU178" s="156" t="s">
        <v>87</v>
      </c>
      <c r="AV178" s="13" t="s">
        <v>87</v>
      </c>
      <c r="AW178" s="13" t="s">
        <v>33</v>
      </c>
      <c r="AX178" s="13" t="s">
        <v>77</v>
      </c>
      <c r="AY178" s="156" t="s">
        <v>136</v>
      </c>
    </row>
    <row r="179" spans="2:65" s="13" customFormat="1">
      <c r="B179" s="155"/>
      <c r="D179" s="145" t="s">
        <v>150</v>
      </c>
      <c r="E179" s="156" t="s">
        <v>1</v>
      </c>
      <c r="F179" s="157" t="s">
        <v>1153</v>
      </c>
      <c r="H179" s="158">
        <v>0.65600000000000003</v>
      </c>
      <c r="I179" s="159"/>
      <c r="L179" s="155"/>
      <c r="M179" s="160"/>
      <c r="T179" s="161"/>
      <c r="AT179" s="156" t="s">
        <v>150</v>
      </c>
      <c r="AU179" s="156" t="s">
        <v>87</v>
      </c>
      <c r="AV179" s="13" t="s">
        <v>87</v>
      </c>
      <c r="AW179" s="13" t="s">
        <v>33</v>
      </c>
      <c r="AX179" s="13" t="s">
        <v>77</v>
      </c>
      <c r="AY179" s="156" t="s">
        <v>136</v>
      </c>
    </row>
    <row r="180" spans="2:65" s="15" customFormat="1">
      <c r="B180" s="185"/>
      <c r="D180" s="145" t="s">
        <v>150</v>
      </c>
      <c r="E180" s="186" t="s">
        <v>1</v>
      </c>
      <c r="F180" s="187" t="s">
        <v>1154</v>
      </c>
      <c r="H180" s="188">
        <v>44.621000000000002</v>
      </c>
      <c r="I180" s="189"/>
      <c r="L180" s="185"/>
      <c r="M180" s="190"/>
      <c r="T180" s="191"/>
      <c r="AT180" s="186" t="s">
        <v>150</v>
      </c>
      <c r="AU180" s="186" t="s">
        <v>87</v>
      </c>
      <c r="AV180" s="15" t="s">
        <v>158</v>
      </c>
      <c r="AW180" s="15" t="s">
        <v>33</v>
      </c>
      <c r="AX180" s="15" t="s">
        <v>77</v>
      </c>
      <c r="AY180" s="186" t="s">
        <v>136</v>
      </c>
    </row>
    <row r="181" spans="2:65" s="12" customFormat="1">
      <c r="B181" s="149"/>
      <c r="D181" s="145" t="s">
        <v>150</v>
      </c>
      <c r="E181" s="150" t="s">
        <v>1</v>
      </c>
      <c r="F181" s="151" t="s">
        <v>1155</v>
      </c>
      <c r="H181" s="150" t="s">
        <v>1</v>
      </c>
      <c r="I181" s="152"/>
      <c r="L181" s="149"/>
      <c r="M181" s="153"/>
      <c r="T181" s="154"/>
      <c r="AT181" s="150" t="s">
        <v>150</v>
      </c>
      <c r="AU181" s="150" t="s">
        <v>87</v>
      </c>
      <c r="AV181" s="12" t="s">
        <v>85</v>
      </c>
      <c r="AW181" s="12" t="s">
        <v>33</v>
      </c>
      <c r="AX181" s="12" t="s">
        <v>77</v>
      </c>
      <c r="AY181" s="150" t="s">
        <v>136</v>
      </c>
    </row>
    <row r="182" spans="2:65" s="13" customFormat="1">
      <c r="B182" s="155"/>
      <c r="D182" s="145" t="s">
        <v>150</v>
      </c>
      <c r="E182" s="156" t="s">
        <v>1</v>
      </c>
      <c r="F182" s="157" t="s">
        <v>1156</v>
      </c>
      <c r="H182" s="158">
        <v>-1.2729999999999999</v>
      </c>
      <c r="I182" s="159"/>
      <c r="L182" s="155"/>
      <c r="M182" s="160"/>
      <c r="T182" s="161"/>
      <c r="AT182" s="156" t="s">
        <v>150</v>
      </c>
      <c r="AU182" s="156" t="s">
        <v>87</v>
      </c>
      <c r="AV182" s="13" t="s">
        <v>87</v>
      </c>
      <c r="AW182" s="13" t="s">
        <v>33</v>
      </c>
      <c r="AX182" s="13" t="s">
        <v>77</v>
      </c>
      <c r="AY182" s="156" t="s">
        <v>136</v>
      </c>
    </row>
    <row r="183" spans="2:65" s="14" customFormat="1">
      <c r="B183" s="165"/>
      <c r="D183" s="145" t="s">
        <v>150</v>
      </c>
      <c r="E183" s="166" t="s">
        <v>1</v>
      </c>
      <c r="F183" s="167" t="s">
        <v>278</v>
      </c>
      <c r="H183" s="168">
        <v>43.347999999999999</v>
      </c>
      <c r="I183" s="169"/>
      <c r="L183" s="165"/>
      <c r="M183" s="170"/>
      <c r="T183" s="171"/>
      <c r="AT183" s="166" t="s">
        <v>150</v>
      </c>
      <c r="AU183" s="166" t="s">
        <v>87</v>
      </c>
      <c r="AV183" s="14" t="s">
        <v>135</v>
      </c>
      <c r="AW183" s="14" t="s">
        <v>33</v>
      </c>
      <c r="AX183" s="14" t="s">
        <v>85</v>
      </c>
      <c r="AY183" s="166" t="s">
        <v>136</v>
      </c>
    </row>
    <row r="184" spans="2:65" s="1" customFormat="1" ht="16.5" customHeight="1">
      <c r="B184" s="32"/>
      <c r="C184" s="172" t="s">
        <v>223</v>
      </c>
      <c r="D184" s="172" t="s">
        <v>425</v>
      </c>
      <c r="E184" s="173" t="s">
        <v>1157</v>
      </c>
      <c r="F184" s="174" t="s">
        <v>458</v>
      </c>
      <c r="G184" s="175" t="s">
        <v>406</v>
      </c>
      <c r="H184" s="176">
        <v>86.695999999999998</v>
      </c>
      <c r="I184" s="177"/>
      <c r="J184" s="178">
        <f>ROUND(I184*H184,2)</f>
        <v>0</v>
      </c>
      <c r="K184" s="174" t="s">
        <v>146</v>
      </c>
      <c r="L184" s="179"/>
      <c r="M184" s="180" t="s">
        <v>1</v>
      </c>
      <c r="N184" s="181" t="s">
        <v>42</v>
      </c>
      <c r="P184" s="141">
        <f>O184*H184</f>
        <v>0</v>
      </c>
      <c r="Q184" s="141">
        <v>1</v>
      </c>
      <c r="R184" s="141">
        <f>Q184*H184</f>
        <v>86.695999999999998</v>
      </c>
      <c r="S184" s="141">
        <v>0</v>
      </c>
      <c r="T184" s="142">
        <f>S184*H184</f>
        <v>0</v>
      </c>
      <c r="AR184" s="143" t="s">
        <v>190</v>
      </c>
      <c r="AT184" s="143" t="s">
        <v>425</v>
      </c>
      <c r="AU184" s="143" t="s">
        <v>87</v>
      </c>
      <c r="AY184" s="17" t="s">
        <v>136</v>
      </c>
      <c r="BE184" s="144">
        <f>IF(N184="základní",J184,0)</f>
        <v>0</v>
      </c>
      <c r="BF184" s="144">
        <f>IF(N184="snížená",J184,0)</f>
        <v>0</v>
      </c>
      <c r="BG184" s="144">
        <f>IF(N184="zákl. přenesená",J184,0)</f>
        <v>0</v>
      </c>
      <c r="BH184" s="144">
        <f>IF(N184="sníž. přenesená",J184,0)</f>
        <v>0</v>
      </c>
      <c r="BI184" s="144">
        <f>IF(N184="nulová",J184,0)</f>
        <v>0</v>
      </c>
      <c r="BJ184" s="17" t="s">
        <v>85</v>
      </c>
      <c r="BK184" s="144">
        <f>ROUND(I184*H184,2)</f>
        <v>0</v>
      </c>
      <c r="BL184" s="17" t="s">
        <v>135</v>
      </c>
      <c r="BM184" s="143" t="s">
        <v>1158</v>
      </c>
    </row>
    <row r="185" spans="2:65" s="1" customFormat="1">
      <c r="B185" s="32"/>
      <c r="D185" s="145" t="s">
        <v>149</v>
      </c>
      <c r="F185" s="146" t="s">
        <v>458</v>
      </c>
      <c r="I185" s="147"/>
      <c r="L185" s="32"/>
      <c r="M185" s="148"/>
      <c r="T185" s="56"/>
      <c r="AT185" s="17" t="s">
        <v>149</v>
      </c>
      <c r="AU185" s="17" t="s">
        <v>87</v>
      </c>
    </row>
    <row r="186" spans="2:65" s="13" customFormat="1">
      <c r="B186" s="155"/>
      <c r="D186" s="145" t="s">
        <v>150</v>
      </c>
      <c r="E186" s="156" t="s">
        <v>1</v>
      </c>
      <c r="F186" s="157" t="s">
        <v>1159</v>
      </c>
      <c r="H186" s="158">
        <v>86.695999999999998</v>
      </c>
      <c r="I186" s="159"/>
      <c r="L186" s="155"/>
      <c r="M186" s="160"/>
      <c r="T186" s="161"/>
      <c r="AT186" s="156" t="s">
        <v>150</v>
      </c>
      <c r="AU186" s="156" t="s">
        <v>87</v>
      </c>
      <c r="AV186" s="13" t="s">
        <v>87</v>
      </c>
      <c r="AW186" s="13" t="s">
        <v>33</v>
      </c>
      <c r="AX186" s="13" t="s">
        <v>85</v>
      </c>
      <c r="AY186" s="156" t="s">
        <v>136</v>
      </c>
    </row>
    <row r="187" spans="2:65" s="11" customFormat="1" ht="22.95" customHeight="1">
      <c r="B187" s="120"/>
      <c r="D187" s="121" t="s">
        <v>76</v>
      </c>
      <c r="E187" s="130" t="s">
        <v>135</v>
      </c>
      <c r="F187" s="130" t="s">
        <v>599</v>
      </c>
      <c r="I187" s="123"/>
      <c r="J187" s="131">
        <f>BK187</f>
        <v>0</v>
      </c>
      <c r="L187" s="120"/>
      <c r="M187" s="125"/>
      <c r="P187" s="126">
        <f>SUM(P188:P199)</f>
        <v>0</v>
      </c>
      <c r="R187" s="126">
        <f>SUM(R188:R199)</f>
        <v>6.3899999999999998E-2</v>
      </c>
      <c r="T187" s="127">
        <f>SUM(T188:T199)</f>
        <v>0</v>
      </c>
      <c r="AR187" s="121" t="s">
        <v>85</v>
      </c>
      <c r="AT187" s="128" t="s">
        <v>76</v>
      </c>
      <c r="AU187" s="128" t="s">
        <v>85</v>
      </c>
      <c r="AY187" s="121" t="s">
        <v>136</v>
      </c>
      <c r="BK187" s="129">
        <f>SUM(BK188:BK199)</f>
        <v>0</v>
      </c>
    </row>
    <row r="188" spans="2:65" s="1" customFormat="1" ht="16.5" customHeight="1">
      <c r="B188" s="32"/>
      <c r="C188" s="132" t="s">
        <v>235</v>
      </c>
      <c r="D188" s="132" t="s">
        <v>142</v>
      </c>
      <c r="E188" s="133" t="s">
        <v>607</v>
      </c>
      <c r="F188" s="134" t="s">
        <v>608</v>
      </c>
      <c r="G188" s="135" t="s">
        <v>336</v>
      </c>
      <c r="H188" s="136">
        <v>10.563000000000001</v>
      </c>
      <c r="I188" s="137"/>
      <c r="J188" s="138">
        <f>ROUND(I188*H188,2)</f>
        <v>0</v>
      </c>
      <c r="K188" s="134" t="s">
        <v>146</v>
      </c>
      <c r="L188" s="32"/>
      <c r="M188" s="139" t="s">
        <v>1</v>
      </c>
      <c r="N188" s="140" t="s">
        <v>42</v>
      </c>
      <c r="P188" s="141">
        <f>O188*H188</f>
        <v>0</v>
      </c>
      <c r="Q188" s="141">
        <v>0</v>
      </c>
      <c r="R188" s="141">
        <f>Q188*H188</f>
        <v>0</v>
      </c>
      <c r="S188" s="141">
        <v>0</v>
      </c>
      <c r="T188" s="142">
        <f>S188*H188</f>
        <v>0</v>
      </c>
      <c r="AR188" s="143" t="s">
        <v>135</v>
      </c>
      <c r="AT188" s="143" t="s">
        <v>142</v>
      </c>
      <c r="AU188" s="143" t="s">
        <v>87</v>
      </c>
      <c r="AY188" s="17" t="s">
        <v>136</v>
      </c>
      <c r="BE188" s="144">
        <f>IF(N188="základní",J188,0)</f>
        <v>0</v>
      </c>
      <c r="BF188" s="144">
        <f>IF(N188="snížená",J188,0)</f>
        <v>0</v>
      </c>
      <c r="BG188" s="144">
        <f>IF(N188="zákl. přenesená",J188,0)</f>
        <v>0</v>
      </c>
      <c r="BH188" s="144">
        <f>IF(N188="sníž. přenesená",J188,0)</f>
        <v>0</v>
      </c>
      <c r="BI188" s="144">
        <f>IF(N188="nulová",J188,0)</f>
        <v>0</v>
      </c>
      <c r="BJ188" s="17" t="s">
        <v>85</v>
      </c>
      <c r="BK188" s="144">
        <f>ROUND(I188*H188,2)</f>
        <v>0</v>
      </c>
      <c r="BL188" s="17" t="s">
        <v>135</v>
      </c>
      <c r="BM188" s="143" t="s">
        <v>1160</v>
      </c>
    </row>
    <row r="189" spans="2:65" s="1" customFormat="1">
      <c r="B189" s="32"/>
      <c r="D189" s="145" t="s">
        <v>149</v>
      </c>
      <c r="F189" s="146" t="s">
        <v>610</v>
      </c>
      <c r="I189" s="147"/>
      <c r="L189" s="32"/>
      <c r="M189" s="148"/>
      <c r="T189" s="56"/>
      <c r="AT189" s="17" t="s">
        <v>149</v>
      </c>
      <c r="AU189" s="17" t="s">
        <v>87</v>
      </c>
    </row>
    <row r="190" spans="2:65" s="13" customFormat="1">
      <c r="B190" s="155"/>
      <c r="D190" s="145" t="s">
        <v>150</v>
      </c>
      <c r="E190" s="156" t="s">
        <v>1</v>
      </c>
      <c r="F190" s="157" t="s">
        <v>1161</v>
      </c>
      <c r="H190" s="158">
        <v>10.723000000000001</v>
      </c>
      <c r="I190" s="159"/>
      <c r="L190" s="155"/>
      <c r="M190" s="160"/>
      <c r="T190" s="161"/>
      <c r="AT190" s="156" t="s">
        <v>150</v>
      </c>
      <c r="AU190" s="156" t="s">
        <v>87</v>
      </c>
      <c r="AV190" s="13" t="s">
        <v>87</v>
      </c>
      <c r="AW190" s="13" t="s">
        <v>33</v>
      </c>
      <c r="AX190" s="13" t="s">
        <v>77</v>
      </c>
      <c r="AY190" s="156" t="s">
        <v>136</v>
      </c>
    </row>
    <row r="191" spans="2:65" s="13" customFormat="1">
      <c r="B191" s="155"/>
      <c r="D191" s="145" t="s">
        <v>150</v>
      </c>
      <c r="E191" s="156" t="s">
        <v>1</v>
      </c>
      <c r="F191" s="157" t="s">
        <v>1162</v>
      </c>
      <c r="H191" s="158">
        <v>-0.16</v>
      </c>
      <c r="I191" s="159"/>
      <c r="L191" s="155"/>
      <c r="M191" s="160"/>
      <c r="T191" s="161"/>
      <c r="AT191" s="156" t="s">
        <v>150</v>
      </c>
      <c r="AU191" s="156" t="s">
        <v>87</v>
      </c>
      <c r="AV191" s="13" t="s">
        <v>87</v>
      </c>
      <c r="AW191" s="13" t="s">
        <v>33</v>
      </c>
      <c r="AX191" s="13" t="s">
        <v>77</v>
      </c>
      <c r="AY191" s="156" t="s">
        <v>136</v>
      </c>
    </row>
    <row r="192" spans="2:65" s="14" customFormat="1">
      <c r="B192" s="165"/>
      <c r="D192" s="145" t="s">
        <v>150</v>
      </c>
      <c r="E192" s="166" t="s">
        <v>1</v>
      </c>
      <c r="F192" s="167" t="s">
        <v>278</v>
      </c>
      <c r="H192" s="168">
        <v>10.563000000000001</v>
      </c>
      <c r="I192" s="169"/>
      <c r="L192" s="165"/>
      <c r="M192" s="170"/>
      <c r="T192" s="171"/>
      <c r="AT192" s="166" t="s">
        <v>150</v>
      </c>
      <c r="AU192" s="166" t="s">
        <v>87</v>
      </c>
      <c r="AV192" s="14" t="s">
        <v>135</v>
      </c>
      <c r="AW192" s="14" t="s">
        <v>33</v>
      </c>
      <c r="AX192" s="14" t="s">
        <v>85</v>
      </c>
      <c r="AY192" s="166" t="s">
        <v>136</v>
      </c>
    </row>
    <row r="193" spans="2:65" s="1" customFormat="1" ht="16.5" customHeight="1">
      <c r="B193" s="32"/>
      <c r="C193" s="132" t="s">
        <v>8</v>
      </c>
      <c r="D193" s="132" t="s">
        <v>142</v>
      </c>
      <c r="E193" s="133" t="s">
        <v>1163</v>
      </c>
      <c r="F193" s="134" t="s">
        <v>1164</v>
      </c>
      <c r="G193" s="135" t="s">
        <v>336</v>
      </c>
      <c r="H193" s="136">
        <v>1</v>
      </c>
      <c r="I193" s="137"/>
      <c r="J193" s="138">
        <f>ROUND(I193*H193,2)</f>
        <v>0</v>
      </c>
      <c r="K193" s="134" t="s">
        <v>146</v>
      </c>
      <c r="L193" s="32"/>
      <c r="M193" s="139" t="s">
        <v>1</v>
      </c>
      <c r="N193" s="140" t="s">
        <v>42</v>
      </c>
      <c r="P193" s="141">
        <f>O193*H193</f>
        <v>0</v>
      </c>
      <c r="Q193" s="141">
        <v>0</v>
      </c>
      <c r="R193" s="141">
        <f>Q193*H193</f>
        <v>0</v>
      </c>
      <c r="S193" s="141">
        <v>0</v>
      </c>
      <c r="T193" s="142">
        <f>S193*H193</f>
        <v>0</v>
      </c>
      <c r="AR193" s="143" t="s">
        <v>135</v>
      </c>
      <c r="AT193" s="143" t="s">
        <v>142</v>
      </c>
      <c r="AU193" s="143" t="s">
        <v>87</v>
      </c>
      <c r="AY193" s="17" t="s">
        <v>136</v>
      </c>
      <c r="BE193" s="144">
        <f>IF(N193="základní",J193,0)</f>
        <v>0</v>
      </c>
      <c r="BF193" s="144">
        <f>IF(N193="snížená",J193,0)</f>
        <v>0</v>
      </c>
      <c r="BG193" s="144">
        <f>IF(N193="zákl. přenesená",J193,0)</f>
        <v>0</v>
      </c>
      <c r="BH193" s="144">
        <f>IF(N193="sníž. přenesená",J193,0)</f>
        <v>0</v>
      </c>
      <c r="BI193" s="144">
        <f>IF(N193="nulová",J193,0)</f>
        <v>0</v>
      </c>
      <c r="BJ193" s="17" t="s">
        <v>85</v>
      </c>
      <c r="BK193" s="144">
        <f>ROUND(I193*H193,2)</f>
        <v>0</v>
      </c>
      <c r="BL193" s="17" t="s">
        <v>135</v>
      </c>
      <c r="BM193" s="143" t="s">
        <v>1165</v>
      </c>
    </row>
    <row r="194" spans="2:65" s="1" customFormat="1" ht="19.2">
      <c r="B194" s="32"/>
      <c r="D194" s="145" t="s">
        <v>149</v>
      </c>
      <c r="F194" s="146" t="s">
        <v>1166</v>
      </c>
      <c r="I194" s="147"/>
      <c r="L194" s="32"/>
      <c r="M194" s="148"/>
      <c r="T194" s="56"/>
      <c r="AT194" s="17" t="s">
        <v>149</v>
      </c>
      <c r="AU194" s="17" t="s">
        <v>87</v>
      </c>
    </row>
    <row r="195" spans="2:65" s="12" customFormat="1">
      <c r="B195" s="149"/>
      <c r="D195" s="145" t="s">
        <v>150</v>
      </c>
      <c r="E195" s="150" t="s">
        <v>1</v>
      </c>
      <c r="F195" s="151" t="s">
        <v>1167</v>
      </c>
      <c r="H195" s="150" t="s">
        <v>1</v>
      </c>
      <c r="I195" s="152"/>
      <c r="L195" s="149"/>
      <c r="M195" s="153"/>
      <c r="T195" s="154"/>
      <c r="AT195" s="150" t="s">
        <v>150</v>
      </c>
      <c r="AU195" s="150" t="s">
        <v>87</v>
      </c>
      <c r="AV195" s="12" t="s">
        <v>85</v>
      </c>
      <c r="AW195" s="12" t="s">
        <v>33</v>
      </c>
      <c r="AX195" s="12" t="s">
        <v>77</v>
      </c>
      <c r="AY195" s="150" t="s">
        <v>136</v>
      </c>
    </row>
    <row r="196" spans="2:65" s="13" customFormat="1">
      <c r="B196" s="155"/>
      <c r="D196" s="145" t="s">
        <v>150</v>
      </c>
      <c r="E196" s="156" t="s">
        <v>1</v>
      </c>
      <c r="F196" s="157" t="s">
        <v>1168</v>
      </c>
      <c r="H196" s="158">
        <v>1</v>
      </c>
      <c r="I196" s="159"/>
      <c r="L196" s="155"/>
      <c r="M196" s="160"/>
      <c r="T196" s="161"/>
      <c r="AT196" s="156" t="s">
        <v>150</v>
      </c>
      <c r="AU196" s="156" t="s">
        <v>87</v>
      </c>
      <c r="AV196" s="13" t="s">
        <v>87</v>
      </c>
      <c r="AW196" s="13" t="s">
        <v>33</v>
      </c>
      <c r="AX196" s="13" t="s">
        <v>85</v>
      </c>
      <c r="AY196" s="156" t="s">
        <v>136</v>
      </c>
    </row>
    <row r="197" spans="2:65" s="1" customFormat="1" ht="16.5" customHeight="1">
      <c r="B197" s="32"/>
      <c r="C197" s="132" t="s">
        <v>333</v>
      </c>
      <c r="D197" s="132" t="s">
        <v>142</v>
      </c>
      <c r="E197" s="133" t="s">
        <v>1169</v>
      </c>
      <c r="F197" s="134" t="s">
        <v>1170</v>
      </c>
      <c r="G197" s="135" t="s">
        <v>266</v>
      </c>
      <c r="H197" s="136">
        <v>10</v>
      </c>
      <c r="I197" s="137"/>
      <c r="J197" s="138">
        <f>ROUND(I197*H197,2)</f>
        <v>0</v>
      </c>
      <c r="K197" s="134" t="s">
        <v>146</v>
      </c>
      <c r="L197" s="32"/>
      <c r="M197" s="139" t="s">
        <v>1</v>
      </c>
      <c r="N197" s="140" t="s">
        <v>42</v>
      </c>
      <c r="P197" s="141">
        <f>O197*H197</f>
        <v>0</v>
      </c>
      <c r="Q197" s="141">
        <v>6.3899999999999998E-3</v>
      </c>
      <c r="R197" s="141">
        <f>Q197*H197</f>
        <v>6.3899999999999998E-2</v>
      </c>
      <c r="S197" s="141">
        <v>0</v>
      </c>
      <c r="T197" s="142">
        <f>S197*H197</f>
        <v>0</v>
      </c>
      <c r="AR197" s="143" t="s">
        <v>135</v>
      </c>
      <c r="AT197" s="143" t="s">
        <v>142</v>
      </c>
      <c r="AU197" s="143" t="s">
        <v>87</v>
      </c>
      <c r="AY197" s="17" t="s">
        <v>136</v>
      </c>
      <c r="BE197" s="144">
        <f>IF(N197="základní",J197,0)</f>
        <v>0</v>
      </c>
      <c r="BF197" s="144">
        <f>IF(N197="snížená",J197,0)</f>
        <v>0</v>
      </c>
      <c r="BG197" s="144">
        <f>IF(N197="zákl. přenesená",J197,0)</f>
        <v>0</v>
      </c>
      <c r="BH197" s="144">
        <f>IF(N197="sníž. přenesená",J197,0)</f>
        <v>0</v>
      </c>
      <c r="BI197" s="144">
        <f>IF(N197="nulová",J197,0)</f>
        <v>0</v>
      </c>
      <c r="BJ197" s="17" t="s">
        <v>85</v>
      </c>
      <c r="BK197" s="144">
        <f>ROUND(I197*H197,2)</f>
        <v>0</v>
      </c>
      <c r="BL197" s="17" t="s">
        <v>135</v>
      </c>
      <c r="BM197" s="143" t="s">
        <v>1171</v>
      </c>
    </row>
    <row r="198" spans="2:65" s="1" customFormat="1">
      <c r="B198" s="32"/>
      <c r="D198" s="145" t="s">
        <v>149</v>
      </c>
      <c r="F198" s="146" t="s">
        <v>1172</v>
      </c>
      <c r="I198" s="147"/>
      <c r="L198" s="32"/>
      <c r="M198" s="148"/>
      <c r="T198" s="56"/>
      <c r="AT198" s="17" t="s">
        <v>149</v>
      </c>
      <c r="AU198" s="17" t="s">
        <v>87</v>
      </c>
    </row>
    <row r="199" spans="2:65" s="13" customFormat="1">
      <c r="B199" s="155"/>
      <c r="D199" s="145" t="s">
        <v>150</v>
      </c>
      <c r="E199" s="156" t="s">
        <v>1</v>
      </c>
      <c r="F199" s="157" t="s">
        <v>1173</v>
      </c>
      <c r="H199" s="158">
        <v>10</v>
      </c>
      <c r="I199" s="159"/>
      <c r="L199" s="155"/>
      <c r="M199" s="160"/>
      <c r="T199" s="161"/>
      <c r="AT199" s="156" t="s">
        <v>150</v>
      </c>
      <c r="AU199" s="156" t="s">
        <v>87</v>
      </c>
      <c r="AV199" s="13" t="s">
        <v>87</v>
      </c>
      <c r="AW199" s="13" t="s">
        <v>33</v>
      </c>
      <c r="AX199" s="13" t="s">
        <v>85</v>
      </c>
      <c r="AY199" s="156" t="s">
        <v>136</v>
      </c>
    </row>
    <row r="200" spans="2:65" s="11" customFormat="1" ht="22.95" customHeight="1">
      <c r="B200" s="120"/>
      <c r="D200" s="121" t="s">
        <v>76</v>
      </c>
      <c r="E200" s="130" t="s">
        <v>190</v>
      </c>
      <c r="F200" s="130" t="s">
        <v>767</v>
      </c>
      <c r="I200" s="123"/>
      <c r="J200" s="131">
        <f>BK200</f>
        <v>0</v>
      </c>
      <c r="L200" s="120"/>
      <c r="M200" s="125"/>
      <c r="P200" s="126">
        <f>SUM(P201:P329)</f>
        <v>0</v>
      </c>
      <c r="R200" s="126">
        <f>SUM(R201:R329)</f>
        <v>4.9912222399999999</v>
      </c>
      <c r="T200" s="127">
        <f>SUM(T201:T329)</f>
        <v>0.1154</v>
      </c>
      <c r="AR200" s="121" t="s">
        <v>85</v>
      </c>
      <c r="AT200" s="128" t="s">
        <v>76</v>
      </c>
      <c r="AU200" s="128" t="s">
        <v>85</v>
      </c>
      <c r="AY200" s="121" t="s">
        <v>136</v>
      </c>
      <c r="BK200" s="129">
        <f>SUM(BK201:BK329)</f>
        <v>0</v>
      </c>
    </row>
    <row r="201" spans="2:65" s="1" customFormat="1" ht="16.5" customHeight="1">
      <c r="B201" s="32"/>
      <c r="C201" s="132" t="s">
        <v>340</v>
      </c>
      <c r="D201" s="132" t="s">
        <v>142</v>
      </c>
      <c r="E201" s="133" t="s">
        <v>1174</v>
      </c>
      <c r="F201" s="134" t="s">
        <v>1175</v>
      </c>
      <c r="G201" s="135" t="s">
        <v>317</v>
      </c>
      <c r="H201" s="136">
        <v>128.5</v>
      </c>
      <c r="I201" s="137"/>
      <c r="J201" s="138">
        <f>ROUND(I201*H201,2)</f>
        <v>0</v>
      </c>
      <c r="K201" s="134" t="s">
        <v>146</v>
      </c>
      <c r="L201" s="32"/>
      <c r="M201" s="139" t="s">
        <v>1</v>
      </c>
      <c r="N201" s="140" t="s">
        <v>42</v>
      </c>
      <c r="P201" s="141">
        <f>O201*H201</f>
        <v>0</v>
      </c>
      <c r="Q201" s="141">
        <v>0</v>
      </c>
      <c r="R201" s="141">
        <f>Q201*H201</f>
        <v>0</v>
      </c>
      <c r="S201" s="141">
        <v>0</v>
      </c>
      <c r="T201" s="142">
        <f>S201*H201</f>
        <v>0</v>
      </c>
      <c r="AR201" s="143" t="s">
        <v>135</v>
      </c>
      <c r="AT201" s="143" t="s">
        <v>142</v>
      </c>
      <c r="AU201" s="143" t="s">
        <v>87</v>
      </c>
      <c r="AY201" s="17" t="s">
        <v>136</v>
      </c>
      <c r="BE201" s="144">
        <f>IF(N201="základní",J201,0)</f>
        <v>0</v>
      </c>
      <c r="BF201" s="144">
        <f>IF(N201="snížená",J201,0)</f>
        <v>0</v>
      </c>
      <c r="BG201" s="144">
        <f>IF(N201="zákl. přenesená",J201,0)</f>
        <v>0</v>
      </c>
      <c r="BH201" s="144">
        <f>IF(N201="sníž. přenesená",J201,0)</f>
        <v>0</v>
      </c>
      <c r="BI201" s="144">
        <f>IF(N201="nulová",J201,0)</f>
        <v>0</v>
      </c>
      <c r="BJ201" s="17" t="s">
        <v>85</v>
      </c>
      <c r="BK201" s="144">
        <f>ROUND(I201*H201,2)</f>
        <v>0</v>
      </c>
      <c r="BL201" s="17" t="s">
        <v>135</v>
      </c>
      <c r="BM201" s="143" t="s">
        <v>1176</v>
      </c>
    </row>
    <row r="202" spans="2:65" s="1" customFormat="1" ht="19.2">
      <c r="B202" s="32"/>
      <c r="D202" s="145" t="s">
        <v>149</v>
      </c>
      <c r="F202" s="146" t="s">
        <v>1177</v>
      </c>
      <c r="I202" s="147"/>
      <c r="L202" s="32"/>
      <c r="M202" s="148"/>
      <c r="T202" s="56"/>
      <c r="AT202" s="17" t="s">
        <v>149</v>
      </c>
      <c r="AU202" s="17" t="s">
        <v>87</v>
      </c>
    </row>
    <row r="203" spans="2:65" s="13" customFormat="1">
      <c r="B203" s="155"/>
      <c r="D203" s="145" t="s">
        <v>150</v>
      </c>
      <c r="E203" s="156" t="s">
        <v>1</v>
      </c>
      <c r="F203" s="157" t="s">
        <v>1178</v>
      </c>
      <c r="H203" s="158">
        <v>128.5</v>
      </c>
      <c r="I203" s="159"/>
      <c r="L203" s="155"/>
      <c r="M203" s="160"/>
      <c r="T203" s="161"/>
      <c r="AT203" s="156" t="s">
        <v>150</v>
      </c>
      <c r="AU203" s="156" t="s">
        <v>87</v>
      </c>
      <c r="AV203" s="13" t="s">
        <v>87</v>
      </c>
      <c r="AW203" s="13" t="s">
        <v>33</v>
      </c>
      <c r="AX203" s="13" t="s">
        <v>85</v>
      </c>
      <c r="AY203" s="156" t="s">
        <v>136</v>
      </c>
    </row>
    <row r="204" spans="2:65" s="12" customFormat="1">
      <c r="B204" s="149"/>
      <c r="D204" s="145" t="s">
        <v>150</v>
      </c>
      <c r="E204" s="150" t="s">
        <v>1</v>
      </c>
      <c r="F204" s="151" t="s">
        <v>1179</v>
      </c>
      <c r="H204" s="150" t="s">
        <v>1</v>
      </c>
      <c r="I204" s="152"/>
      <c r="L204" s="149"/>
      <c r="M204" s="153"/>
      <c r="T204" s="154"/>
      <c r="AT204" s="150" t="s">
        <v>150</v>
      </c>
      <c r="AU204" s="150" t="s">
        <v>87</v>
      </c>
      <c r="AV204" s="12" t="s">
        <v>85</v>
      </c>
      <c r="AW204" s="12" t="s">
        <v>33</v>
      </c>
      <c r="AX204" s="12" t="s">
        <v>77</v>
      </c>
      <c r="AY204" s="150" t="s">
        <v>136</v>
      </c>
    </row>
    <row r="205" spans="2:65" s="12" customFormat="1">
      <c r="B205" s="149"/>
      <c r="D205" s="145" t="s">
        <v>150</v>
      </c>
      <c r="E205" s="150" t="s">
        <v>1</v>
      </c>
      <c r="F205" s="151" t="s">
        <v>1180</v>
      </c>
      <c r="H205" s="150" t="s">
        <v>1</v>
      </c>
      <c r="I205" s="152"/>
      <c r="L205" s="149"/>
      <c r="M205" s="153"/>
      <c r="T205" s="154"/>
      <c r="AT205" s="150" t="s">
        <v>150</v>
      </c>
      <c r="AU205" s="150" t="s">
        <v>87</v>
      </c>
      <c r="AV205" s="12" t="s">
        <v>85</v>
      </c>
      <c r="AW205" s="12" t="s">
        <v>33</v>
      </c>
      <c r="AX205" s="12" t="s">
        <v>77</v>
      </c>
      <c r="AY205" s="150" t="s">
        <v>136</v>
      </c>
    </row>
    <row r="206" spans="2:65" s="12" customFormat="1">
      <c r="B206" s="149"/>
      <c r="D206" s="145" t="s">
        <v>150</v>
      </c>
      <c r="E206" s="150" t="s">
        <v>1</v>
      </c>
      <c r="F206" s="151" t="s">
        <v>1181</v>
      </c>
      <c r="H206" s="150" t="s">
        <v>1</v>
      </c>
      <c r="I206" s="152"/>
      <c r="L206" s="149"/>
      <c r="M206" s="153"/>
      <c r="T206" s="154"/>
      <c r="AT206" s="150" t="s">
        <v>150</v>
      </c>
      <c r="AU206" s="150" t="s">
        <v>87</v>
      </c>
      <c r="AV206" s="12" t="s">
        <v>85</v>
      </c>
      <c r="AW206" s="12" t="s">
        <v>33</v>
      </c>
      <c r="AX206" s="12" t="s">
        <v>77</v>
      </c>
      <c r="AY206" s="150" t="s">
        <v>136</v>
      </c>
    </row>
    <row r="207" spans="2:65" s="12" customFormat="1">
      <c r="B207" s="149"/>
      <c r="D207" s="145" t="s">
        <v>150</v>
      </c>
      <c r="E207" s="150" t="s">
        <v>1</v>
      </c>
      <c r="F207" s="151" t="s">
        <v>1182</v>
      </c>
      <c r="H207" s="150" t="s">
        <v>1</v>
      </c>
      <c r="I207" s="152"/>
      <c r="L207" s="149"/>
      <c r="M207" s="153"/>
      <c r="T207" s="154"/>
      <c r="AT207" s="150" t="s">
        <v>150</v>
      </c>
      <c r="AU207" s="150" t="s">
        <v>87</v>
      </c>
      <c r="AV207" s="12" t="s">
        <v>85</v>
      </c>
      <c r="AW207" s="12" t="s">
        <v>33</v>
      </c>
      <c r="AX207" s="12" t="s">
        <v>77</v>
      </c>
      <c r="AY207" s="150" t="s">
        <v>136</v>
      </c>
    </row>
    <row r="208" spans="2:65" s="12" customFormat="1">
      <c r="B208" s="149"/>
      <c r="D208" s="145" t="s">
        <v>150</v>
      </c>
      <c r="E208" s="150" t="s">
        <v>1</v>
      </c>
      <c r="F208" s="151" t="s">
        <v>1183</v>
      </c>
      <c r="H208" s="150" t="s">
        <v>1</v>
      </c>
      <c r="I208" s="152"/>
      <c r="L208" s="149"/>
      <c r="M208" s="153"/>
      <c r="T208" s="154"/>
      <c r="AT208" s="150" t="s">
        <v>150</v>
      </c>
      <c r="AU208" s="150" t="s">
        <v>87</v>
      </c>
      <c r="AV208" s="12" t="s">
        <v>85</v>
      </c>
      <c r="AW208" s="12" t="s">
        <v>33</v>
      </c>
      <c r="AX208" s="12" t="s">
        <v>77</v>
      </c>
      <c r="AY208" s="150" t="s">
        <v>136</v>
      </c>
    </row>
    <row r="209" spans="2:65" s="1" customFormat="1" ht="16.5" customHeight="1">
      <c r="B209" s="32"/>
      <c r="C209" s="172" t="s">
        <v>347</v>
      </c>
      <c r="D209" s="172" t="s">
        <v>425</v>
      </c>
      <c r="E209" s="173" t="s">
        <v>1184</v>
      </c>
      <c r="F209" s="174" t="s">
        <v>1185</v>
      </c>
      <c r="G209" s="175" t="s">
        <v>317</v>
      </c>
      <c r="H209" s="176">
        <v>130.428</v>
      </c>
      <c r="I209" s="177"/>
      <c r="J209" s="178">
        <f>ROUND(I209*H209,2)</f>
        <v>0</v>
      </c>
      <c r="K209" s="174" t="s">
        <v>146</v>
      </c>
      <c r="L209" s="179"/>
      <c r="M209" s="180" t="s">
        <v>1</v>
      </c>
      <c r="N209" s="181" t="s">
        <v>42</v>
      </c>
      <c r="P209" s="141">
        <f>O209*H209</f>
        <v>0</v>
      </c>
      <c r="Q209" s="141">
        <v>3.1800000000000001E-3</v>
      </c>
      <c r="R209" s="141">
        <f>Q209*H209</f>
        <v>0.41476104000000003</v>
      </c>
      <c r="S209" s="141">
        <v>0</v>
      </c>
      <c r="T209" s="142">
        <f>S209*H209</f>
        <v>0</v>
      </c>
      <c r="AR209" s="143" t="s">
        <v>190</v>
      </c>
      <c r="AT209" s="143" t="s">
        <v>425</v>
      </c>
      <c r="AU209" s="143" t="s">
        <v>87</v>
      </c>
      <c r="AY209" s="17" t="s">
        <v>136</v>
      </c>
      <c r="BE209" s="144">
        <f>IF(N209="základní",J209,0)</f>
        <v>0</v>
      </c>
      <c r="BF209" s="144">
        <f>IF(N209="snížená",J209,0)</f>
        <v>0</v>
      </c>
      <c r="BG209" s="144">
        <f>IF(N209="zákl. přenesená",J209,0)</f>
        <v>0</v>
      </c>
      <c r="BH209" s="144">
        <f>IF(N209="sníž. přenesená",J209,0)</f>
        <v>0</v>
      </c>
      <c r="BI209" s="144">
        <f>IF(N209="nulová",J209,0)</f>
        <v>0</v>
      </c>
      <c r="BJ209" s="17" t="s">
        <v>85</v>
      </c>
      <c r="BK209" s="144">
        <f>ROUND(I209*H209,2)</f>
        <v>0</v>
      </c>
      <c r="BL209" s="17" t="s">
        <v>135</v>
      </c>
      <c r="BM209" s="143" t="s">
        <v>1186</v>
      </c>
    </row>
    <row r="210" spans="2:65" s="1" customFormat="1">
      <c r="B210" s="32"/>
      <c r="D210" s="145" t="s">
        <v>149</v>
      </c>
      <c r="F210" s="146" t="s">
        <v>1185</v>
      </c>
      <c r="I210" s="147"/>
      <c r="L210" s="32"/>
      <c r="M210" s="148"/>
      <c r="T210" s="56"/>
      <c r="AT210" s="17" t="s">
        <v>149</v>
      </c>
      <c r="AU210" s="17" t="s">
        <v>87</v>
      </c>
    </row>
    <row r="211" spans="2:65" s="13" customFormat="1">
      <c r="B211" s="155"/>
      <c r="D211" s="145" t="s">
        <v>150</v>
      </c>
      <c r="E211" s="156" t="s">
        <v>1</v>
      </c>
      <c r="F211" s="157" t="s">
        <v>1187</v>
      </c>
      <c r="H211" s="158">
        <v>128.5</v>
      </c>
      <c r="I211" s="159"/>
      <c r="L211" s="155"/>
      <c r="M211" s="160"/>
      <c r="T211" s="161"/>
      <c r="AT211" s="156" t="s">
        <v>150</v>
      </c>
      <c r="AU211" s="156" t="s">
        <v>87</v>
      </c>
      <c r="AV211" s="13" t="s">
        <v>87</v>
      </c>
      <c r="AW211" s="13" t="s">
        <v>33</v>
      </c>
      <c r="AX211" s="13" t="s">
        <v>85</v>
      </c>
      <c r="AY211" s="156" t="s">
        <v>136</v>
      </c>
    </row>
    <row r="212" spans="2:65" s="12" customFormat="1">
      <c r="B212" s="149"/>
      <c r="D212" s="145" t="s">
        <v>150</v>
      </c>
      <c r="E212" s="150" t="s">
        <v>1</v>
      </c>
      <c r="F212" s="151" t="s">
        <v>1188</v>
      </c>
      <c r="H212" s="150" t="s">
        <v>1</v>
      </c>
      <c r="I212" s="152"/>
      <c r="L212" s="149"/>
      <c r="M212" s="153"/>
      <c r="T212" s="154"/>
      <c r="AT212" s="150" t="s">
        <v>150</v>
      </c>
      <c r="AU212" s="150" t="s">
        <v>87</v>
      </c>
      <c r="AV212" s="12" t="s">
        <v>85</v>
      </c>
      <c r="AW212" s="12" t="s">
        <v>33</v>
      </c>
      <c r="AX212" s="12" t="s">
        <v>77</v>
      </c>
      <c r="AY212" s="150" t="s">
        <v>136</v>
      </c>
    </row>
    <row r="213" spans="2:65" s="13" customFormat="1">
      <c r="B213" s="155"/>
      <c r="D213" s="145" t="s">
        <v>150</v>
      </c>
      <c r="F213" s="157" t="s">
        <v>1189</v>
      </c>
      <c r="H213" s="158">
        <v>130.428</v>
      </c>
      <c r="I213" s="159"/>
      <c r="L213" s="155"/>
      <c r="M213" s="160"/>
      <c r="T213" s="161"/>
      <c r="AT213" s="156" t="s">
        <v>150</v>
      </c>
      <c r="AU213" s="156" t="s">
        <v>87</v>
      </c>
      <c r="AV213" s="13" t="s">
        <v>87</v>
      </c>
      <c r="AW213" s="13" t="s">
        <v>4</v>
      </c>
      <c r="AX213" s="13" t="s">
        <v>85</v>
      </c>
      <c r="AY213" s="156" t="s">
        <v>136</v>
      </c>
    </row>
    <row r="214" spans="2:65" s="1" customFormat="1" ht="16.5" customHeight="1">
      <c r="B214" s="32"/>
      <c r="C214" s="172" t="s">
        <v>353</v>
      </c>
      <c r="D214" s="172" t="s">
        <v>425</v>
      </c>
      <c r="E214" s="173" t="s">
        <v>1190</v>
      </c>
      <c r="F214" s="174" t="s">
        <v>1191</v>
      </c>
      <c r="G214" s="175" t="s">
        <v>226</v>
      </c>
      <c r="H214" s="176">
        <v>12</v>
      </c>
      <c r="I214" s="177"/>
      <c r="J214" s="178">
        <f>ROUND(I214*H214,2)</f>
        <v>0</v>
      </c>
      <c r="K214" s="174" t="s">
        <v>1</v>
      </c>
      <c r="L214" s="179"/>
      <c r="M214" s="180" t="s">
        <v>1</v>
      </c>
      <c r="N214" s="181" t="s">
        <v>42</v>
      </c>
      <c r="P214" s="141">
        <f>O214*H214</f>
        <v>0</v>
      </c>
      <c r="Q214" s="141">
        <v>6.7000000000000002E-3</v>
      </c>
      <c r="R214" s="141">
        <f>Q214*H214</f>
        <v>8.0399999999999999E-2</v>
      </c>
      <c r="S214" s="141">
        <v>0</v>
      </c>
      <c r="T214" s="142">
        <f>S214*H214</f>
        <v>0</v>
      </c>
      <c r="AR214" s="143" t="s">
        <v>190</v>
      </c>
      <c r="AT214" s="143" t="s">
        <v>425</v>
      </c>
      <c r="AU214" s="143" t="s">
        <v>87</v>
      </c>
      <c r="AY214" s="17" t="s">
        <v>136</v>
      </c>
      <c r="BE214" s="144">
        <f>IF(N214="základní",J214,0)</f>
        <v>0</v>
      </c>
      <c r="BF214" s="144">
        <f>IF(N214="snížená",J214,0)</f>
        <v>0</v>
      </c>
      <c r="BG214" s="144">
        <f>IF(N214="zákl. přenesená",J214,0)</f>
        <v>0</v>
      </c>
      <c r="BH214" s="144">
        <f>IF(N214="sníž. přenesená",J214,0)</f>
        <v>0</v>
      </c>
      <c r="BI214" s="144">
        <f>IF(N214="nulová",J214,0)</f>
        <v>0</v>
      </c>
      <c r="BJ214" s="17" t="s">
        <v>85</v>
      </c>
      <c r="BK214" s="144">
        <f>ROUND(I214*H214,2)</f>
        <v>0</v>
      </c>
      <c r="BL214" s="17" t="s">
        <v>135</v>
      </c>
      <c r="BM214" s="143" t="s">
        <v>1192</v>
      </c>
    </row>
    <row r="215" spans="2:65" s="1" customFormat="1">
      <c r="B215" s="32"/>
      <c r="D215" s="145" t="s">
        <v>149</v>
      </c>
      <c r="F215" s="146" t="s">
        <v>1191</v>
      </c>
      <c r="I215" s="147"/>
      <c r="L215" s="32"/>
      <c r="M215" s="148"/>
      <c r="T215" s="56"/>
      <c r="AT215" s="17" t="s">
        <v>149</v>
      </c>
      <c r="AU215" s="17" t="s">
        <v>87</v>
      </c>
    </row>
    <row r="216" spans="2:65" s="13" customFormat="1">
      <c r="B216" s="155"/>
      <c r="D216" s="145" t="s">
        <v>150</v>
      </c>
      <c r="E216" s="156" t="s">
        <v>1</v>
      </c>
      <c r="F216" s="157" t="s">
        <v>1193</v>
      </c>
      <c r="H216" s="158">
        <v>12</v>
      </c>
      <c r="I216" s="159"/>
      <c r="L216" s="155"/>
      <c r="M216" s="160"/>
      <c r="T216" s="161"/>
      <c r="AT216" s="156" t="s">
        <v>150</v>
      </c>
      <c r="AU216" s="156" t="s">
        <v>87</v>
      </c>
      <c r="AV216" s="13" t="s">
        <v>87</v>
      </c>
      <c r="AW216" s="13" t="s">
        <v>33</v>
      </c>
      <c r="AX216" s="13" t="s">
        <v>85</v>
      </c>
      <c r="AY216" s="156" t="s">
        <v>136</v>
      </c>
    </row>
    <row r="217" spans="2:65" s="1" customFormat="1" ht="16.5" customHeight="1">
      <c r="B217" s="32"/>
      <c r="C217" s="172" t="s">
        <v>360</v>
      </c>
      <c r="D217" s="172" t="s">
        <v>425</v>
      </c>
      <c r="E217" s="173" t="s">
        <v>1194</v>
      </c>
      <c r="F217" s="174" t="s">
        <v>1195</v>
      </c>
      <c r="G217" s="175" t="s">
        <v>226</v>
      </c>
      <c r="H217" s="176">
        <v>2</v>
      </c>
      <c r="I217" s="177"/>
      <c r="J217" s="178">
        <f>ROUND(I217*H217,2)</f>
        <v>0</v>
      </c>
      <c r="K217" s="174" t="s">
        <v>1</v>
      </c>
      <c r="L217" s="179"/>
      <c r="M217" s="180" t="s">
        <v>1</v>
      </c>
      <c r="N217" s="181" t="s">
        <v>42</v>
      </c>
      <c r="P217" s="141">
        <f>O217*H217</f>
        <v>0</v>
      </c>
      <c r="Q217" s="141">
        <v>4.1999999999999997E-3</v>
      </c>
      <c r="R217" s="141">
        <f>Q217*H217</f>
        <v>8.3999999999999995E-3</v>
      </c>
      <c r="S217" s="141">
        <v>0</v>
      </c>
      <c r="T217" s="142">
        <f>S217*H217</f>
        <v>0</v>
      </c>
      <c r="AR217" s="143" t="s">
        <v>190</v>
      </c>
      <c r="AT217" s="143" t="s">
        <v>425</v>
      </c>
      <c r="AU217" s="143" t="s">
        <v>87</v>
      </c>
      <c r="AY217" s="17" t="s">
        <v>136</v>
      </c>
      <c r="BE217" s="144">
        <f>IF(N217="základní",J217,0)</f>
        <v>0</v>
      </c>
      <c r="BF217" s="144">
        <f>IF(N217="snížená",J217,0)</f>
        <v>0</v>
      </c>
      <c r="BG217" s="144">
        <f>IF(N217="zákl. přenesená",J217,0)</f>
        <v>0</v>
      </c>
      <c r="BH217" s="144">
        <f>IF(N217="sníž. přenesená",J217,0)</f>
        <v>0</v>
      </c>
      <c r="BI217" s="144">
        <f>IF(N217="nulová",J217,0)</f>
        <v>0</v>
      </c>
      <c r="BJ217" s="17" t="s">
        <v>85</v>
      </c>
      <c r="BK217" s="144">
        <f>ROUND(I217*H217,2)</f>
        <v>0</v>
      </c>
      <c r="BL217" s="17" t="s">
        <v>135</v>
      </c>
      <c r="BM217" s="143" t="s">
        <v>1196</v>
      </c>
    </row>
    <row r="218" spans="2:65" s="1" customFormat="1">
      <c r="B218" s="32"/>
      <c r="D218" s="145" t="s">
        <v>149</v>
      </c>
      <c r="F218" s="146" t="s">
        <v>1195</v>
      </c>
      <c r="I218" s="147"/>
      <c r="L218" s="32"/>
      <c r="M218" s="148"/>
      <c r="T218" s="56"/>
      <c r="AT218" s="17" t="s">
        <v>149</v>
      </c>
      <c r="AU218" s="17" t="s">
        <v>87</v>
      </c>
    </row>
    <row r="219" spans="2:65" s="13" customFormat="1">
      <c r="B219" s="155"/>
      <c r="D219" s="145" t="s">
        <v>150</v>
      </c>
      <c r="E219" s="156" t="s">
        <v>1</v>
      </c>
      <c r="F219" s="157" t="s">
        <v>1197</v>
      </c>
      <c r="H219" s="158">
        <v>2</v>
      </c>
      <c r="I219" s="159"/>
      <c r="L219" s="155"/>
      <c r="M219" s="160"/>
      <c r="T219" s="161"/>
      <c r="AT219" s="156" t="s">
        <v>150</v>
      </c>
      <c r="AU219" s="156" t="s">
        <v>87</v>
      </c>
      <c r="AV219" s="13" t="s">
        <v>87</v>
      </c>
      <c r="AW219" s="13" t="s">
        <v>33</v>
      </c>
      <c r="AX219" s="13" t="s">
        <v>85</v>
      </c>
      <c r="AY219" s="156" t="s">
        <v>136</v>
      </c>
    </row>
    <row r="220" spans="2:65" s="1" customFormat="1" ht="16.5" customHeight="1">
      <c r="B220" s="32"/>
      <c r="C220" s="172" t="s">
        <v>7</v>
      </c>
      <c r="D220" s="172" t="s">
        <v>425</v>
      </c>
      <c r="E220" s="173" t="s">
        <v>1198</v>
      </c>
      <c r="F220" s="174" t="s">
        <v>1199</v>
      </c>
      <c r="G220" s="175" t="s">
        <v>226</v>
      </c>
      <c r="H220" s="176">
        <v>3</v>
      </c>
      <c r="I220" s="177"/>
      <c r="J220" s="178">
        <f>ROUND(I220*H220,2)</f>
        <v>0</v>
      </c>
      <c r="K220" s="174" t="s">
        <v>1</v>
      </c>
      <c r="L220" s="179"/>
      <c r="M220" s="180" t="s">
        <v>1</v>
      </c>
      <c r="N220" s="181" t="s">
        <v>42</v>
      </c>
      <c r="P220" s="141">
        <f>O220*H220</f>
        <v>0</v>
      </c>
      <c r="Q220" s="141">
        <v>4.5999999999999999E-3</v>
      </c>
      <c r="R220" s="141">
        <f>Q220*H220</f>
        <v>1.38E-2</v>
      </c>
      <c r="S220" s="141">
        <v>0</v>
      </c>
      <c r="T220" s="142">
        <f>S220*H220</f>
        <v>0</v>
      </c>
      <c r="AR220" s="143" t="s">
        <v>190</v>
      </c>
      <c r="AT220" s="143" t="s">
        <v>425</v>
      </c>
      <c r="AU220" s="143" t="s">
        <v>87</v>
      </c>
      <c r="AY220" s="17" t="s">
        <v>136</v>
      </c>
      <c r="BE220" s="144">
        <f>IF(N220="základní",J220,0)</f>
        <v>0</v>
      </c>
      <c r="BF220" s="144">
        <f>IF(N220="snížená",J220,0)</f>
        <v>0</v>
      </c>
      <c r="BG220" s="144">
        <f>IF(N220="zákl. přenesená",J220,0)</f>
        <v>0</v>
      </c>
      <c r="BH220" s="144">
        <f>IF(N220="sníž. přenesená",J220,0)</f>
        <v>0</v>
      </c>
      <c r="BI220" s="144">
        <f>IF(N220="nulová",J220,0)</f>
        <v>0</v>
      </c>
      <c r="BJ220" s="17" t="s">
        <v>85</v>
      </c>
      <c r="BK220" s="144">
        <f>ROUND(I220*H220,2)</f>
        <v>0</v>
      </c>
      <c r="BL220" s="17" t="s">
        <v>135</v>
      </c>
      <c r="BM220" s="143" t="s">
        <v>1200</v>
      </c>
    </row>
    <row r="221" spans="2:65" s="1" customFormat="1">
      <c r="B221" s="32"/>
      <c r="D221" s="145" t="s">
        <v>149</v>
      </c>
      <c r="F221" s="146" t="s">
        <v>1199</v>
      </c>
      <c r="I221" s="147"/>
      <c r="L221" s="32"/>
      <c r="M221" s="148"/>
      <c r="T221" s="56"/>
      <c r="AT221" s="17" t="s">
        <v>149</v>
      </c>
      <c r="AU221" s="17" t="s">
        <v>87</v>
      </c>
    </row>
    <row r="222" spans="2:65" s="13" customFormat="1">
      <c r="B222" s="155"/>
      <c r="D222" s="145" t="s">
        <v>150</v>
      </c>
      <c r="E222" s="156" t="s">
        <v>1</v>
      </c>
      <c r="F222" s="157" t="s">
        <v>1201</v>
      </c>
      <c r="H222" s="158">
        <v>3</v>
      </c>
      <c r="I222" s="159"/>
      <c r="L222" s="155"/>
      <c r="M222" s="160"/>
      <c r="T222" s="161"/>
      <c r="AT222" s="156" t="s">
        <v>150</v>
      </c>
      <c r="AU222" s="156" t="s">
        <v>87</v>
      </c>
      <c r="AV222" s="13" t="s">
        <v>87</v>
      </c>
      <c r="AW222" s="13" t="s">
        <v>33</v>
      </c>
      <c r="AX222" s="13" t="s">
        <v>85</v>
      </c>
      <c r="AY222" s="156" t="s">
        <v>136</v>
      </c>
    </row>
    <row r="223" spans="2:65" s="1" customFormat="1" ht="16.5" customHeight="1">
      <c r="B223" s="32"/>
      <c r="C223" s="132" t="s">
        <v>372</v>
      </c>
      <c r="D223" s="132" t="s">
        <v>142</v>
      </c>
      <c r="E223" s="133" t="s">
        <v>1202</v>
      </c>
      <c r="F223" s="134" t="s">
        <v>1203</v>
      </c>
      <c r="G223" s="135" t="s">
        <v>226</v>
      </c>
      <c r="H223" s="136">
        <v>4</v>
      </c>
      <c r="I223" s="137"/>
      <c r="J223" s="138">
        <f>ROUND(I223*H223,2)</f>
        <v>0</v>
      </c>
      <c r="K223" s="134" t="s">
        <v>146</v>
      </c>
      <c r="L223" s="32"/>
      <c r="M223" s="139" t="s">
        <v>1</v>
      </c>
      <c r="N223" s="140" t="s">
        <v>42</v>
      </c>
      <c r="P223" s="141">
        <f>O223*H223</f>
        <v>0</v>
      </c>
      <c r="Q223" s="141">
        <v>1.67E-3</v>
      </c>
      <c r="R223" s="141">
        <f>Q223*H223</f>
        <v>6.6800000000000002E-3</v>
      </c>
      <c r="S223" s="141">
        <v>0</v>
      </c>
      <c r="T223" s="142">
        <f>S223*H223</f>
        <v>0</v>
      </c>
      <c r="AR223" s="143" t="s">
        <v>135</v>
      </c>
      <c r="AT223" s="143" t="s">
        <v>142</v>
      </c>
      <c r="AU223" s="143" t="s">
        <v>87</v>
      </c>
      <c r="AY223" s="17" t="s">
        <v>136</v>
      </c>
      <c r="BE223" s="144">
        <f>IF(N223="základní",J223,0)</f>
        <v>0</v>
      </c>
      <c r="BF223" s="144">
        <f>IF(N223="snížená",J223,0)</f>
        <v>0</v>
      </c>
      <c r="BG223" s="144">
        <f>IF(N223="zákl. přenesená",J223,0)</f>
        <v>0</v>
      </c>
      <c r="BH223" s="144">
        <f>IF(N223="sníž. přenesená",J223,0)</f>
        <v>0</v>
      </c>
      <c r="BI223" s="144">
        <f>IF(N223="nulová",J223,0)</f>
        <v>0</v>
      </c>
      <c r="BJ223" s="17" t="s">
        <v>85</v>
      </c>
      <c r="BK223" s="144">
        <f>ROUND(I223*H223,2)</f>
        <v>0</v>
      </c>
      <c r="BL223" s="17" t="s">
        <v>135</v>
      </c>
      <c r="BM223" s="143" t="s">
        <v>1204</v>
      </c>
    </row>
    <row r="224" spans="2:65" s="1" customFormat="1" ht="19.2">
      <c r="B224" s="32"/>
      <c r="D224" s="145" t="s">
        <v>149</v>
      </c>
      <c r="F224" s="146" t="s">
        <v>1205</v>
      </c>
      <c r="I224" s="147"/>
      <c r="L224" s="32"/>
      <c r="M224" s="148"/>
      <c r="T224" s="56"/>
      <c r="AT224" s="17" t="s">
        <v>149</v>
      </c>
      <c r="AU224" s="17" t="s">
        <v>87</v>
      </c>
    </row>
    <row r="225" spans="2:65" s="13" customFormat="1">
      <c r="B225" s="155"/>
      <c r="D225" s="145" t="s">
        <v>150</v>
      </c>
      <c r="E225" s="156" t="s">
        <v>1</v>
      </c>
      <c r="F225" s="157" t="s">
        <v>1206</v>
      </c>
      <c r="H225" s="158">
        <v>3</v>
      </c>
      <c r="I225" s="159"/>
      <c r="L225" s="155"/>
      <c r="M225" s="160"/>
      <c r="T225" s="161"/>
      <c r="AT225" s="156" t="s">
        <v>150</v>
      </c>
      <c r="AU225" s="156" t="s">
        <v>87</v>
      </c>
      <c r="AV225" s="13" t="s">
        <v>87</v>
      </c>
      <c r="AW225" s="13" t="s">
        <v>33</v>
      </c>
      <c r="AX225" s="13" t="s">
        <v>77</v>
      </c>
      <c r="AY225" s="156" t="s">
        <v>136</v>
      </c>
    </row>
    <row r="226" spans="2:65" s="13" customFormat="1">
      <c r="B226" s="155"/>
      <c r="D226" s="145" t="s">
        <v>150</v>
      </c>
      <c r="E226" s="156" t="s">
        <v>1</v>
      </c>
      <c r="F226" s="157" t="s">
        <v>1207</v>
      </c>
      <c r="H226" s="158">
        <v>1</v>
      </c>
      <c r="I226" s="159"/>
      <c r="L226" s="155"/>
      <c r="M226" s="160"/>
      <c r="T226" s="161"/>
      <c r="AT226" s="156" t="s">
        <v>150</v>
      </c>
      <c r="AU226" s="156" t="s">
        <v>87</v>
      </c>
      <c r="AV226" s="13" t="s">
        <v>87</v>
      </c>
      <c r="AW226" s="13" t="s">
        <v>33</v>
      </c>
      <c r="AX226" s="13" t="s">
        <v>77</v>
      </c>
      <c r="AY226" s="156" t="s">
        <v>136</v>
      </c>
    </row>
    <row r="227" spans="2:65" s="14" customFormat="1">
      <c r="B227" s="165"/>
      <c r="D227" s="145" t="s">
        <v>150</v>
      </c>
      <c r="E227" s="166" t="s">
        <v>1</v>
      </c>
      <c r="F227" s="167" t="s">
        <v>278</v>
      </c>
      <c r="H227" s="168">
        <v>4</v>
      </c>
      <c r="I227" s="169"/>
      <c r="L227" s="165"/>
      <c r="M227" s="170"/>
      <c r="T227" s="171"/>
      <c r="AT227" s="166" t="s">
        <v>150</v>
      </c>
      <c r="AU227" s="166" t="s">
        <v>87</v>
      </c>
      <c r="AV227" s="14" t="s">
        <v>135</v>
      </c>
      <c r="AW227" s="14" t="s">
        <v>33</v>
      </c>
      <c r="AX227" s="14" t="s">
        <v>85</v>
      </c>
      <c r="AY227" s="166" t="s">
        <v>136</v>
      </c>
    </row>
    <row r="228" spans="2:65" s="1" customFormat="1" ht="16.5" customHeight="1">
      <c r="B228" s="32"/>
      <c r="C228" s="172" t="s">
        <v>378</v>
      </c>
      <c r="D228" s="172" t="s">
        <v>425</v>
      </c>
      <c r="E228" s="173" t="s">
        <v>1208</v>
      </c>
      <c r="F228" s="174" t="s">
        <v>1209</v>
      </c>
      <c r="G228" s="175" t="s">
        <v>226</v>
      </c>
      <c r="H228" s="176">
        <v>3</v>
      </c>
      <c r="I228" s="177"/>
      <c r="J228" s="178">
        <f>ROUND(I228*H228,2)</f>
        <v>0</v>
      </c>
      <c r="K228" s="174" t="s">
        <v>1</v>
      </c>
      <c r="L228" s="179"/>
      <c r="M228" s="180" t="s">
        <v>1</v>
      </c>
      <c r="N228" s="181" t="s">
        <v>42</v>
      </c>
      <c r="P228" s="141">
        <f>O228*H228</f>
        <v>0</v>
      </c>
      <c r="Q228" s="141">
        <v>1.34E-2</v>
      </c>
      <c r="R228" s="141">
        <f>Q228*H228</f>
        <v>4.02E-2</v>
      </c>
      <c r="S228" s="141">
        <v>0</v>
      </c>
      <c r="T228" s="142">
        <f>S228*H228</f>
        <v>0</v>
      </c>
      <c r="AR228" s="143" t="s">
        <v>190</v>
      </c>
      <c r="AT228" s="143" t="s">
        <v>425</v>
      </c>
      <c r="AU228" s="143" t="s">
        <v>87</v>
      </c>
      <c r="AY228" s="17" t="s">
        <v>136</v>
      </c>
      <c r="BE228" s="144">
        <f>IF(N228="základní",J228,0)</f>
        <v>0</v>
      </c>
      <c r="BF228" s="144">
        <f>IF(N228="snížená",J228,0)</f>
        <v>0</v>
      </c>
      <c r="BG228" s="144">
        <f>IF(N228="zákl. přenesená",J228,0)</f>
        <v>0</v>
      </c>
      <c r="BH228" s="144">
        <f>IF(N228="sníž. přenesená",J228,0)</f>
        <v>0</v>
      </c>
      <c r="BI228" s="144">
        <f>IF(N228="nulová",J228,0)</f>
        <v>0</v>
      </c>
      <c r="BJ228" s="17" t="s">
        <v>85</v>
      </c>
      <c r="BK228" s="144">
        <f>ROUND(I228*H228,2)</f>
        <v>0</v>
      </c>
      <c r="BL228" s="17" t="s">
        <v>135</v>
      </c>
      <c r="BM228" s="143" t="s">
        <v>1210</v>
      </c>
    </row>
    <row r="229" spans="2:65" s="1" customFormat="1">
      <c r="B229" s="32"/>
      <c r="D229" s="145" t="s">
        <v>149</v>
      </c>
      <c r="F229" s="146" t="s">
        <v>1209</v>
      </c>
      <c r="I229" s="147"/>
      <c r="L229" s="32"/>
      <c r="M229" s="148"/>
      <c r="T229" s="56"/>
      <c r="AT229" s="17" t="s">
        <v>149</v>
      </c>
      <c r="AU229" s="17" t="s">
        <v>87</v>
      </c>
    </row>
    <row r="230" spans="2:65" s="13" customFormat="1">
      <c r="B230" s="155"/>
      <c r="D230" s="145" t="s">
        <v>150</v>
      </c>
      <c r="E230" s="156" t="s">
        <v>1</v>
      </c>
      <c r="F230" s="157" t="s">
        <v>1211</v>
      </c>
      <c r="H230" s="158">
        <v>3</v>
      </c>
      <c r="I230" s="159"/>
      <c r="L230" s="155"/>
      <c r="M230" s="160"/>
      <c r="T230" s="161"/>
      <c r="AT230" s="156" t="s">
        <v>150</v>
      </c>
      <c r="AU230" s="156" t="s">
        <v>87</v>
      </c>
      <c r="AV230" s="13" t="s">
        <v>87</v>
      </c>
      <c r="AW230" s="13" t="s">
        <v>33</v>
      </c>
      <c r="AX230" s="13" t="s">
        <v>85</v>
      </c>
      <c r="AY230" s="156" t="s">
        <v>136</v>
      </c>
    </row>
    <row r="231" spans="2:65" s="1" customFormat="1" ht="16.5" customHeight="1">
      <c r="B231" s="32"/>
      <c r="C231" s="172" t="s">
        <v>385</v>
      </c>
      <c r="D231" s="172" t="s">
        <v>425</v>
      </c>
      <c r="E231" s="173" t="s">
        <v>1212</v>
      </c>
      <c r="F231" s="174" t="s">
        <v>1213</v>
      </c>
      <c r="G231" s="175" t="s">
        <v>226</v>
      </c>
      <c r="H231" s="176">
        <v>1</v>
      </c>
      <c r="I231" s="177"/>
      <c r="J231" s="178">
        <f>ROUND(I231*H231,2)</f>
        <v>0</v>
      </c>
      <c r="K231" s="174" t="s">
        <v>1</v>
      </c>
      <c r="L231" s="179"/>
      <c r="M231" s="180" t="s">
        <v>1</v>
      </c>
      <c r="N231" s="181" t="s">
        <v>42</v>
      </c>
      <c r="P231" s="141">
        <f>O231*H231</f>
        <v>0</v>
      </c>
      <c r="Q231" s="141">
        <v>9.4999999999999998E-3</v>
      </c>
      <c r="R231" s="141">
        <f>Q231*H231</f>
        <v>9.4999999999999998E-3</v>
      </c>
      <c r="S231" s="141">
        <v>0</v>
      </c>
      <c r="T231" s="142">
        <f>S231*H231</f>
        <v>0</v>
      </c>
      <c r="AR231" s="143" t="s">
        <v>190</v>
      </c>
      <c r="AT231" s="143" t="s">
        <v>425</v>
      </c>
      <c r="AU231" s="143" t="s">
        <v>87</v>
      </c>
      <c r="AY231" s="17" t="s">
        <v>136</v>
      </c>
      <c r="BE231" s="144">
        <f>IF(N231="základní",J231,0)</f>
        <v>0</v>
      </c>
      <c r="BF231" s="144">
        <f>IF(N231="snížená",J231,0)</f>
        <v>0</v>
      </c>
      <c r="BG231" s="144">
        <f>IF(N231="zákl. přenesená",J231,0)</f>
        <v>0</v>
      </c>
      <c r="BH231" s="144">
        <f>IF(N231="sníž. přenesená",J231,0)</f>
        <v>0</v>
      </c>
      <c r="BI231" s="144">
        <f>IF(N231="nulová",J231,0)</f>
        <v>0</v>
      </c>
      <c r="BJ231" s="17" t="s">
        <v>85</v>
      </c>
      <c r="BK231" s="144">
        <f>ROUND(I231*H231,2)</f>
        <v>0</v>
      </c>
      <c r="BL231" s="17" t="s">
        <v>135</v>
      </c>
      <c r="BM231" s="143" t="s">
        <v>1214</v>
      </c>
    </row>
    <row r="232" spans="2:65" s="1" customFormat="1">
      <c r="B232" s="32"/>
      <c r="D232" s="145" t="s">
        <v>149</v>
      </c>
      <c r="F232" s="146" t="s">
        <v>1213</v>
      </c>
      <c r="I232" s="147"/>
      <c r="L232" s="32"/>
      <c r="M232" s="148"/>
      <c r="T232" s="56"/>
      <c r="AT232" s="17" t="s">
        <v>149</v>
      </c>
      <c r="AU232" s="17" t="s">
        <v>87</v>
      </c>
    </row>
    <row r="233" spans="2:65" s="13" customFormat="1">
      <c r="B233" s="155"/>
      <c r="D233" s="145" t="s">
        <v>150</v>
      </c>
      <c r="E233" s="156" t="s">
        <v>1</v>
      </c>
      <c r="F233" s="157" t="s">
        <v>1215</v>
      </c>
      <c r="H233" s="158">
        <v>1</v>
      </c>
      <c r="I233" s="159"/>
      <c r="L233" s="155"/>
      <c r="M233" s="160"/>
      <c r="T233" s="161"/>
      <c r="AT233" s="156" t="s">
        <v>150</v>
      </c>
      <c r="AU233" s="156" t="s">
        <v>87</v>
      </c>
      <c r="AV233" s="13" t="s">
        <v>87</v>
      </c>
      <c r="AW233" s="13" t="s">
        <v>33</v>
      </c>
      <c r="AX233" s="13" t="s">
        <v>85</v>
      </c>
      <c r="AY233" s="156" t="s">
        <v>136</v>
      </c>
    </row>
    <row r="234" spans="2:65" s="1" customFormat="1" ht="16.5" customHeight="1">
      <c r="B234" s="32"/>
      <c r="C234" s="132" t="s">
        <v>397</v>
      </c>
      <c r="D234" s="132" t="s">
        <v>142</v>
      </c>
      <c r="E234" s="133" t="s">
        <v>1216</v>
      </c>
      <c r="F234" s="134" t="s">
        <v>1217</v>
      </c>
      <c r="G234" s="135" t="s">
        <v>226</v>
      </c>
      <c r="H234" s="136">
        <v>7</v>
      </c>
      <c r="I234" s="137"/>
      <c r="J234" s="138">
        <f>ROUND(I234*H234,2)</f>
        <v>0</v>
      </c>
      <c r="K234" s="134" t="s">
        <v>146</v>
      </c>
      <c r="L234" s="32"/>
      <c r="M234" s="139" t="s">
        <v>1</v>
      </c>
      <c r="N234" s="140" t="s">
        <v>42</v>
      </c>
      <c r="P234" s="141">
        <f>O234*H234</f>
        <v>0</v>
      </c>
      <c r="Q234" s="141">
        <v>1.7099999999999999E-3</v>
      </c>
      <c r="R234" s="141">
        <f>Q234*H234</f>
        <v>1.197E-2</v>
      </c>
      <c r="S234" s="141">
        <v>0</v>
      </c>
      <c r="T234" s="142">
        <f>S234*H234</f>
        <v>0</v>
      </c>
      <c r="AR234" s="143" t="s">
        <v>135</v>
      </c>
      <c r="AT234" s="143" t="s">
        <v>142</v>
      </c>
      <c r="AU234" s="143" t="s">
        <v>87</v>
      </c>
      <c r="AY234" s="17" t="s">
        <v>136</v>
      </c>
      <c r="BE234" s="144">
        <f>IF(N234="základní",J234,0)</f>
        <v>0</v>
      </c>
      <c r="BF234" s="144">
        <f>IF(N234="snížená",J234,0)</f>
        <v>0</v>
      </c>
      <c r="BG234" s="144">
        <f>IF(N234="zákl. přenesená",J234,0)</f>
        <v>0</v>
      </c>
      <c r="BH234" s="144">
        <f>IF(N234="sníž. přenesená",J234,0)</f>
        <v>0</v>
      </c>
      <c r="BI234" s="144">
        <f>IF(N234="nulová",J234,0)</f>
        <v>0</v>
      </c>
      <c r="BJ234" s="17" t="s">
        <v>85</v>
      </c>
      <c r="BK234" s="144">
        <f>ROUND(I234*H234,2)</f>
        <v>0</v>
      </c>
      <c r="BL234" s="17" t="s">
        <v>135</v>
      </c>
      <c r="BM234" s="143" t="s">
        <v>1218</v>
      </c>
    </row>
    <row r="235" spans="2:65" s="1" customFormat="1" ht="19.2">
      <c r="B235" s="32"/>
      <c r="D235" s="145" t="s">
        <v>149</v>
      </c>
      <c r="F235" s="146" t="s">
        <v>1219</v>
      </c>
      <c r="I235" s="147"/>
      <c r="L235" s="32"/>
      <c r="M235" s="148"/>
      <c r="T235" s="56"/>
      <c r="AT235" s="17" t="s">
        <v>149</v>
      </c>
      <c r="AU235" s="17" t="s">
        <v>87</v>
      </c>
    </row>
    <row r="236" spans="2:65" s="13" customFormat="1">
      <c r="B236" s="155"/>
      <c r="D236" s="145" t="s">
        <v>150</v>
      </c>
      <c r="E236" s="156" t="s">
        <v>1</v>
      </c>
      <c r="F236" s="157" t="s">
        <v>1220</v>
      </c>
      <c r="H236" s="158">
        <v>3</v>
      </c>
      <c r="I236" s="159"/>
      <c r="L236" s="155"/>
      <c r="M236" s="160"/>
      <c r="T236" s="161"/>
      <c r="AT236" s="156" t="s">
        <v>150</v>
      </c>
      <c r="AU236" s="156" t="s">
        <v>87</v>
      </c>
      <c r="AV236" s="13" t="s">
        <v>87</v>
      </c>
      <c r="AW236" s="13" t="s">
        <v>33</v>
      </c>
      <c r="AX236" s="13" t="s">
        <v>77</v>
      </c>
      <c r="AY236" s="156" t="s">
        <v>136</v>
      </c>
    </row>
    <row r="237" spans="2:65" s="13" customFormat="1">
      <c r="B237" s="155"/>
      <c r="D237" s="145" t="s">
        <v>150</v>
      </c>
      <c r="E237" s="156" t="s">
        <v>1</v>
      </c>
      <c r="F237" s="157" t="s">
        <v>1221</v>
      </c>
      <c r="H237" s="158">
        <v>3</v>
      </c>
      <c r="I237" s="159"/>
      <c r="L237" s="155"/>
      <c r="M237" s="160"/>
      <c r="T237" s="161"/>
      <c r="AT237" s="156" t="s">
        <v>150</v>
      </c>
      <c r="AU237" s="156" t="s">
        <v>87</v>
      </c>
      <c r="AV237" s="13" t="s">
        <v>87</v>
      </c>
      <c r="AW237" s="13" t="s">
        <v>33</v>
      </c>
      <c r="AX237" s="13" t="s">
        <v>77</v>
      </c>
      <c r="AY237" s="156" t="s">
        <v>136</v>
      </c>
    </row>
    <row r="238" spans="2:65" s="13" customFormat="1">
      <c r="B238" s="155"/>
      <c r="D238" s="145" t="s">
        <v>150</v>
      </c>
      <c r="E238" s="156" t="s">
        <v>1</v>
      </c>
      <c r="F238" s="157" t="s">
        <v>1222</v>
      </c>
      <c r="H238" s="158">
        <v>1</v>
      </c>
      <c r="I238" s="159"/>
      <c r="L238" s="155"/>
      <c r="M238" s="160"/>
      <c r="T238" s="161"/>
      <c r="AT238" s="156" t="s">
        <v>150</v>
      </c>
      <c r="AU238" s="156" t="s">
        <v>87</v>
      </c>
      <c r="AV238" s="13" t="s">
        <v>87</v>
      </c>
      <c r="AW238" s="13" t="s">
        <v>33</v>
      </c>
      <c r="AX238" s="13" t="s">
        <v>77</v>
      </c>
      <c r="AY238" s="156" t="s">
        <v>136</v>
      </c>
    </row>
    <row r="239" spans="2:65" s="14" customFormat="1">
      <c r="B239" s="165"/>
      <c r="D239" s="145" t="s">
        <v>150</v>
      </c>
      <c r="E239" s="166" t="s">
        <v>1</v>
      </c>
      <c r="F239" s="167" t="s">
        <v>278</v>
      </c>
      <c r="H239" s="168">
        <v>7</v>
      </c>
      <c r="I239" s="169"/>
      <c r="L239" s="165"/>
      <c r="M239" s="170"/>
      <c r="T239" s="171"/>
      <c r="AT239" s="166" t="s">
        <v>150</v>
      </c>
      <c r="AU239" s="166" t="s">
        <v>87</v>
      </c>
      <c r="AV239" s="14" t="s">
        <v>135</v>
      </c>
      <c r="AW239" s="14" t="s">
        <v>33</v>
      </c>
      <c r="AX239" s="14" t="s">
        <v>85</v>
      </c>
      <c r="AY239" s="166" t="s">
        <v>136</v>
      </c>
    </row>
    <row r="240" spans="2:65" s="1" customFormat="1" ht="16.5" customHeight="1">
      <c r="B240" s="32"/>
      <c r="C240" s="172" t="s">
        <v>403</v>
      </c>
      <c r="D240" s="172" t="s">
        <v>425</v>
      </c>
      <c r="E240" s="173" t="s">
        <v>1223</v>
      </c>
      <c r="F240" s="174" t="s">
        <v>1224</v>
      </c>
      <c r="G240" s="175" t="s">
        <v>226</v>
      </c>
      <c r="H240" s="176">
        <v>3</v>
      </c>
      <c r="I240" s="177"/>
      <c r="J240" s="178">
        <f>ROUND(I240*H240,2)</f>
        <v>0</v>
      </c>
      <c r="K240" s="174" t="s">
        <v>1</v>
      </c>
      <c r="L240" s="179"/>
      <c r="M240" s="180" t="s">
        <v>1</v>
      </c>
      <c r="N240" s="181" t="s">
        <v>42</v>
      </c>
      <c r="P240" s="141">
        <f>O240*H240</f>
        <v>0</v>
      </c>
      <c r="Q240" s="141">
        <v>1.9400000000000001E-2</v>
      </c>
      <c r="R240" s="141">
        <f>Q240*H240</f>
        <v>5.8200000000000002E-2</v>
      </c>
      <c r="S240" s="141">
        <v>0</v>
      </c>
      <c r="T240" s="142">
        <f>S240*H240</f>
        <v>0</v>
      </c>
      <c r="AR240" s="143" t="s">
        <v>190</v>
      </c>
      <c r="AT240" s="143" t="s">
        <v>425</v>
      </c>
      <c r="AU240" s="143" t="s">
        <v>87</v>
      </c>
      <c r="AY240" s="17" t="s">
        <v>136</v>
      </c>
      <c r="BE240" s="144">
        <f>IF(N240="základní",J240,0)</f>
        <v>0</v>
      </c>
      <c r="BF240" s="144">
        <f>IF(N240="snížená",J240,0)</f>
        <v>0</v>
      </c>
      <c r="BG240" s="144">
        <f>IF(N240="zákl. přenesená",J240,0)</f>
        <v>0</v>
      </c>
      <c r="BH240" s="144">
        <f>IF(N240="sníž. přenesená",J240,0)</f>
        <v>0</v>
      </c>
      <c r="BI240" s="144">
        <f>IF(N240="nulová",J240,0)</f>
        <v>0</v>
      </c>
      <c r="BJ240" s="17" t="s">
        <v>85</v>
      </c>
      <c r="BK240" s="144">
        <f>ROUND(I240*H240,2)</f>
        <v>0</v>
      </c>
      <c r="BL240" s="17" t="s">
        <v>135</v>
      </c>
      <c r="BM240" s="143" t="s">
        <v>1225</v>
      </c>
    </row>
    <row r="241" spans="2:65" s="1" customFormat="1">
      <c r="B241" s="32"/>
      <c r="D241" s="145" t="s">
        <v>149</v>
      </c>
      <c r="F241" s="146" t="s">
        <v>1224</v>
      </c>
      <c r="I241" s="147"/>
      <c r="L241" s="32"/>
      <c r="M241" s="148"/>
      <c r="T241" s="56"/>
      <c r="AT241" s="17" t="s">
        <v>149</v>
      </c>
      <c r="AU241" s="17" t="s">
        <v>87</v>
      </c>
    </row>
    <row r="242" spans="2:65" s="13" customFormat="1">
      <c r="B242" s="155"/>
      <c r="D242" s="145" t="s">
        <v>150</v>
      </c>
      <c r="E242" s="156" t="s">
        <v>1</v>
      </c>
      <c r="F242" s="157" t="s">
        <v>1226</v>
      </c>
      <c r="H242" s="158">
        <v>3</v>
      </c>
      <c r="I242" s="159"/>
      <c r="L242" s="155"/>
      <c r="M242" s="160"/>
      <c r="T242" s="161"/>
      <c r="AT242" s="156" t="s">
        <v>150</v>
      </c>
      <c r="AU242" s="156" t="s">
        <v>87</v>
      </c>
      <c r="AV242" s="13" t="s">
        <v>87</v>
      </c>
      <c r="AW242" s="13" t="s">
        <v>33</v>
      </c>
      <c r="AX242" s="13" t="s">
        <v>85</v>
      </c>
      <c r="AY242" s="156" t="s">
        <v>136</v>
      </c>
    </row>
    <row r="243" spans="2:65" s="1" customFormat="1" ht="16.5" customHeight="1">
      <c r="B243" s="32"/>
      <c r="C243" s="172" t="s">
        <v>410</v>
      </c>
      <c r="D243" s="172" t="s">
        <v>425</v>
      </c>
      <c r="E243" s="173" t="s">
        <v>1227</v>
      </c>
      <c r="F243" s="174" t="s">
        <v>1228</v>
      </c>
      <c r="G243" s="175" t="s">
        <v>226</v>
      </c>
      <c r="H243" s="176">
        <v>3</v>
      </c>
      <c r="I243" s="177"/>
      <c r="J243" s="178">
        <f>ROUND(I243*H243,2)</f>
        <v>0</v>
      </c>
      <c r="K243" s="174" t="s">
        <v>1</v>
      </c>
      <c r="L243" s="179"/>
      <c r="M243" s="180" t="s">
        <v>1</v>
      </c>
      <c r="N243" s="181" t="s">
        <v>42</v>
      </c>
      <c r="P243" s="141">
        <f>O243*H243</f>
        <v>0</v>
      </c>
      <c r="Q243" s="141">
        <v>1.8599999999999998E-2</v>
      </c>
      <c r="R243" s="141">
        <f>Q243*H243</f>
        <v>5.5799999999999995E-2</v>
      </c>
      <c r="S243" s="141">
        <v>0</v>
      </c>
      <c r="T243" s="142">
        <f>S243*H243</f>
        <v>0</v>
      </c>
      <c r="AR243" s="143" t="s">
        <v>190</v>
      </c>
      <c r="AT243" s="143" t="s">
        <v>425</v>
      </c>
      <c r="AU243" s="143" t="s">
        <v>87</v>
      </c>
      <c r="AY243" s="17" t="s">
        <v>136</v>
      </c>
      <c r="BE243" s="144">
        <f>IF(N243="základní",J243,0)</f>
        <v>0</v>
      </c>
      <c r="BF243" s="144">
        <f>IF(N243="snížená",J243,0)</f>
        <v>0</v>
      </c>
      <c r="BG243" s="144">
        <f>IF(N243="zákl. přenesená",J243,0)</f>
        <v>0</v>
      </c>
      <c r="BH243" s="144">
        <f>IF(N243="sníž. přenesená",J243,0)</f>
        <v>0</v>
      </c>
      <c r="BI243" s="144">
        <f>IF(N243="nulová",J243,0)</f>
        <v>0</v>
      </c>
      <c r="BJ243" s="17" t="s">
        <v>85</v>
      </c>
      <c r="BK243" s="144">
        <f>ROUND(I243*H243,2)</f>
        <v>0</v>
      </c>
      <c r="BL243" s="17" t="s">
        <v>135</v>
      </c>
      <c r="BM243" s="143" t="s">
        <v>1229</v>
      </c>
    </row>
    <row r="244" spans="2:65" s="1" customFormat="1">
      <c r="B244" s="32"/>
      <c r="D244" s="145" t="s">
        <v>149</v>
      </c>
      <c r="F244" s="146" t="s">
        <v>1228</v>
      </c>
      <c r="I244" s="147"/>
      <c r="L244" s="32"/>
      <c r="M244" s="148"/>
      <c r="T244" s="56"/>
      <c r="AT244" s="17" t="s">
        <v>149</v>
      </c>
      <c r="AU244" s="17" t="s">
        <v>87</v>
      </c>
    </row>
    <row r="245" spans="2:65" s="13" customFormat="1">
      <c r="B245" s="155"/>
      <c r="D245" s="145" t="s">
        <v>150</v>
      </c>
      <c r="E245" s="156" t="s">
        <v>1</v>
      </c>
      <c r="F245" s="157" t="s">
        <v>1230</v>
      </c>
      <c r="H245" s="158">
        <v>3</v>
      </c>
      <c r="I245" s="159"/>
      <c r="L245" s="155"/>
      <c r="M245" s="160"/>
      <c r="T245" s="161"/>
      <c r="AT245" s="156" t="s">
        <v>150</v>
      </c>
      <c r="AU245" s="156" t="s">
        <v>87</v>
      </c>
      <c r="AV245" s="13" t="s">
        <v>87</v>
      </c>
      <c r="AW245" s="13" t="s">
        <v>33</v>
      </c>
      <c r="AX245" s="13" t="s">
        <v>85</v>
      </c>
      <c r="AY245" s="156" t="s">
        <v>136</v>
      </c>
    </row>
    <row r="246" spans="2:65" s="1" customFormat="1" ht="16.5" customHeight="1">
      <c r="B246" s="32"/>
      <c r="C246" s="172" t="s">
        <v>416</v>
      </c>
      <c r="D246" s="172" t="s">
        <v>425</v>
      </c>
      <c r="E246" s="173" t="s">
        <v>1231</v>
      </c>
      <c r="F246" s="174" t="s">
        <v>1232</v>
      </c>
      <c r="G246" s="175" t="s">
        <v>226</v>
      </c>
      <c r="H246" s="176">
        <v>1</v>
      </c>
      <c r="I246" s="177"/>
      <c r="J246" s="178">
        <f>ROUND(I246*H246,2)</f>
        <v>0</v>
      </c>
      <c r="K246" s="174" t="s">
        <v>1</v>
      </c>
      <c r="L246" s="179"/>
      <c r="M246" s="180" t="s">
        <v>1</v>
      </c>
      <c r="N246" s="181" t="s">
        <v>42</v>
      </c>
      <c r="P246" s="141">
        <f>O246*H246</f>
        <v>0</v>
      </c>
      <c r="Q246" s="141">
        <v>3.4000000000000002E-2</v>
      </c>
      <c r="R246" s="141">
        <f>Q246*H246</f>
        <v>3.4000000000000002E-2</v>
      </c>
      <c r="S246" s="141">
        <v>0</v>
      </c>
      <c r="T246" s="142">
        <f>S246*H246</f>
        <v>0</v>
      </c>
      <c r="AR246" s="143" t="s">
        <v>190</v>
      </c>
      <c r="AT246" s="143" t="s">
        <v>425</v>
      </c>
      <c r="AU246" s="143" t="s">
        <v>87</v>
      </c>
      <c r="AY246" s="17" t="s">
        <v>136</v>
      </c>
      <c r="BE246" s="144">
        <f>IF(N246="základní",J246,0)</f>
        <v>0</v>
      </c>
      <c r="BF246" s="144">
        <f>IF(N246="snížená",J246,0)</f>
        <v>0</v>
      </c>
      <c r="BG246" s="144">
        <f>IF(N246="zákl. přenesená",J246,0)</f>
        <v>0</v>
      </c>
      <c r="BH246" s="144">
        <f>IF(N246="sníž. přenesená",J246,0)</f>
        <v>0</v>
      </c>
      <c r="BI246" s="144">
        <f>IF(N246="nulová",J246,0)</f>
        <v>0</v>
      </c>
      <c r="BJ246" s="17" t="s">
        <v>85</v>
      </c>
      <c r="BK246" s="144">
        <f>ROUND(I246*H246,2)</f>
        <v>0</v>
      </c>
      <c r="BL246" s="17" t="s">
        <v>135</v>
      </c>
      <c r="BM246" s="143" t="s">
        <v>1233</v>
      </c>
    </row>
    <row r="247" spans="2:65" s="1" customFormat="1">
      <c r="B247" s="32"/>
      <c r="D247" s="145" t="s">
        <v>149</v>
      </c>
      <c r="F247" s="146" t="s">
        <v>1232</v>
      </c>
      <c r="I247" s="147"/>
      <c r="L247" s="32"/>
      <c r="M247" s="148"/>
      <c r="T247" s="56"/>
      <c r="AT247" s="17" t="s">
        <v>149</v>
      </c>
      <c r="AU247" s="17" t="s">
        <v>87</v>
      </c>
    </row>
    <row r="248" spans="2:65" s="13" customFormat="1">
      <c r="B248" s="155"/>
      <c r="D248" s="145" t="s">
        <v>150</v>
      </c>
      <c r="E248" s="156" t="s">
        <v>1</v>
      </c>
      <c r="F248" s="157" t="s">
        <v>1234</v>
      </c>
      <c r="H248" s="158">
        <v>1</v>
      </c>
      <c r="I248" s="159"/>
      <c r="L248" s="155"/>
      <c r="M248" s="160"/>
      <c r="T248" s="161"/>
      <c r="AT248" s="156" t="s">
        <v>150</v>
      </c>
      <c r="AU248" s="156" t="s">
        <v>87</v>
      </c>
      <c r="AV248" s="13" t="s">
        <v>87</v>
      </c>
      <c r="AW248" s="13" t="s">
        <v>33</v>
      </c>
      <c r="AX248" s="13" t="s">
        <v>85</v>
      </c>
      <c r="AY248" s="156" t="s">
        <v>136</v>
      </c>
    </row>
    <row r="249" spans="2:65" s="1" customFormat="1" ht="16.5" customHeight="1">
      <c r="B249" s="32"/>
      <c r="C249" s="132" t="s">
        <v>424</v>
      </c>
      <c r="D249" s="132" t="s">
        <v>142</v>
      </c>
      <c r="E249" s="133" t="s">
        <v>1235</v>
      </c>
      <c r="F249" s="134" t="s">
        <v>1236</v>
      </c>
      <c r="G249" s="135" t="s">
        <v>317</v>
      </c>
      <c r="H249" s="136">
        <v>5</v>
      </c>
      <c r="I249" s="137"/>
      <c r="J249" s="138">
        <f>ROUND(I249*H249,2)</f>
        <v>0</v>
      </c>
      <c r="K249" s="134" t="s">
        <v>146</v>
      </c>
      <c r="L249" s="32"/>
      <c r="M249" s="139" t="s">
        <v>1</v>
      </c>
      <c r="N249" s="140" t="s">
        <v>42</v>
      </c>
      <c r="P249" s="141">
        <f>O249*H249</f>
        <v>0</v>
      </c>
      <c r="Q249" s="141">
        <v>0</v>
      </c>
      <c r="R249" s="141">
        <f>Q249*H249</f>
        <v>0</v>
      </c>
      <c r="S249" s="141">
        <v>5.0000000000000001E-3</v>
      </c>
      <c r="T249" s="142">
        <f>S249*H249</f>
        <v>2.5000000000000001E-2</v>
      </c>
      <c r="AR249" s="143" t="s">
        <v>135</v>
      </c>
      <c r="AT249" s="143" t="s">
        <v>142</v>
      </c>
      <c r="AU249" s="143" t="s">
        <v>87</v>
      </c>
      <c r="AY249" s="17" t="s">
        <v>136</v>
      </c>
      <c r="BE249" s="144">
        <f>IF(N249="základní",J249,0)</f>
        <v>0</v>
      </c>
      <c r="BF249" s="144">
        <f>IF(N249="snížená",J249,0)</f>
        <v>0</v>
      </c>
      <c r="BG249" s="144">
        <f>IF(N249="zákl. přenesená",J249,0)</f>
        <v>0</v>
      </c>
      <c r="BH249" s="144">
        <f>IF(N249="sníž. přenesená",J249,0)</f>
        <v>0</v>
      </c>
      <c r="BI249" s="144">
        <f>IF(N249="nulová",J249,0)</f>
        <v>0</v>
      </c>
      <c r="BJ249" s="17" t="s">
        <v>85</v>
      </c>
      <c r="BK249" s="144">
        <f>ROUND(I249*H249,2)</f>
        <v>0</v>
      </c>
      <c r="BL249" s="17" t="s">
        <v>135</v>
      </c>
      <c r="BM249" s="143" t="s">
        <v>1237</v>
      </c>
    </row>
    <row r="250" spans="2:65" s="1" customFormat="1">
      <c r="B250" s="32"/>
      <c r="D250" s="145" t="s">
        <v>149</v>
      </c>
      <c r="F250" s="146" t="s">
        <v>1238</v>
      </c>
      <c r="I250" s="147"/>
      <c r="L250" s="32"/>
      <c r="M250" s="148"/>
      <c r="T250" s="56"/>
      <c r="AT250" s="17" t="s">
        <v>149</v>
      </c>
      <c r="AU250" s="17" t="s">
        <v>87</v>
      </c>
    </row>
    <row r="251" spans="2:65" s="12" customFormat="1">
      <c r="B251" s="149"/>
      <c r="D251" s="145" t="s">
        <v>150</v>
      </c>
      <c r="E251" s="150" t="s">
        <v>1</v>
      </c>
      <c r="F251" s="151" t="s">
        <v>1239</v>
      </c>
      <c r="H251" s="150" t="s">
        <v>1</v>
      </c>
      <c r="I251" s="152"/>
      <c r="L251" s="149"/>
      <c r="M251" s="153"/>
      <c r="T251" s="154"/>
      <c r="AT251" s="150" t="s">
        <v>150</v>
      </c>
      <c r="AU251" s="150" t="s">
        <v>87</v>
      </c>
      <c r="AV251" s="12" t="s">
        <v>85</v>
      </c>
      <c r="AW251" s="12" t="s">
        <v>33</v>
      </c>
      <c r="AX251" s="12" t="s">
        <v>77</v>
      </c>
      <c r="AY251" s="150" t="s">
        <v>136</v>
      </c>
    </row>
    <row r="252" spans="2:65" s="13" customFormat="1">
      <c r="B252" s="155"/>
      <c r="D252" s="145" t="s">
        <v>150</v>
      </c>
      <c r="E252" s="156" t="s">
        <v>1</v>
      </c>
      <c r="F252" s="157" t="s">
        <v>1240</v>
      </c>
      <c r="H252" s="158">
        <v>5</v>
      </c>
      <c r="I252" s="159"/>
      <c r="L252" s="155"/>
      <c r="M252" s="160"/>
      <c r="T252" s="161"/>
      <c r="AT252" s="156" t="s">
        <v>150</v>
      </c>
      <c r="AU252" s="156" t="s">
        <v>87</v>
      </c>
      <c r="AV252" s="13" t="s">
        <v>87</v>
      </c>
      <c r="AW252" s="13" t="s">
        <v>33</v>
      </c>
      <c r="AX252" s="13" t="s">
        <v>85</v>
      </c>
      <c r="AY252" s="156" t="s">
        <v>136</v>
      </c>
    </row>
    <row r="253" spans="2:65" s="1" customFormat="1" ht="16.5" customHeight="1">
      <c r="B253" s="32"/>
      <c r="C253" s="132" t="s">
        <v>434</v>
      </c>
      <c r="D253" s="132" t="s">
        <v>142</v>
      </c>
      <c r="E253" s="133" t="s">
        <v>1241</v>
      </c>
      <c r="F253" s="134" t="s">
        <v>1242</v>
      </c>
      <c r="G253" s="135" t="s">
        <v>226</v>
      </c>
      <c r="H253" s="136">
        <v>3</v>
      </c>
      <c r="I253" s="137"/>
      <c r="J253" s="138">
        <f>ROUND(I253*H253,2)</f>
        <v>0</v>
      </c>
      <c r="K253" s="134" t="s">
        <v>146</v>
      </c>
      <c r="L253" s="32"/>
      <c r="M253" s="139" t="s">
        <v>1</v>
      </c>
      <c r="N253" s="140" t="s">
        <v>42</v>
      </c>
      <c r="P253" s="141">
        <f>O253*H253</f>
        <v>0</v>
      </c>
      <c r="Q253" s="141">
        <v>1.6199999999999999E-3</v>
      </c>
      <c r="R253" s="141">
        <f>Q253*H253</f>
        <v>4.8599999999999997E-3</v>
      </c>
      <c r="S253" s="141">
        <v>0</v>
      </c>
      <c r="T253" s="142">
        <f>S253*H253</f>
        <v>0</v>
      </c>
      <c r="AR253" s="143" t="s">
        <v>135</v>
      </c>
      <c r="AT253" s="143" t="s">
        <v>142</v>
      </c>
      <c r="AU253" s="143" t="s">
        <v>87</v>
      </c>
      <c r="AY253" s="17" t="s">
        <v>136</v>
      </c>
      <c r="BE253" s="144">
        <f>IF(N253="základní",J253,0)</f>
        <v>0</v>
      </c>
      <c r="BF253" s="144">
        <f>IF(N253="snížená",J253,0)</f>
        <v>0</v>
      </c>
      <c r="BG253" s="144">
        <f>IF(N253="zákl. přenesená",J253,0)</f>
        <v>0</v>
      </c>
      <c r="BH253" s="144">
        <f>IF(N253="sníž. přenesená",J253,0)</f>
        <v>0</v>
      </c>
      <c r="BI253" s="144">
        <f>IF(N253="nulová",J253,0)</f>
        <v>0</v>
      </c>
      <c r="BJ253" s="17" t="s">
        <v>85</v>
      </c>
      <c r="BK253" s="144">
        <f>ROUND(I253*H253,2)</f>
        <v>0</v>
      </c>
      <c r="BL253" s="17" t="s">
        <v>135</v>
      </c>
      <c r="BM253" s="143" t="s">
        <v>1243</v>
      </c>
    </row>
    <row r="254" spans="2:65" s="1" customFormat="1" ht="19.2">
      <c r="B254" s="32"/>
      <c r="D254" s="145" t="s">
        <v>149</v>
      </c>
      <c r="F254" s="146" t="s">
        <v>1244</v>
      </c>
      <c r="I254" s="147"/>
      <c r="L254" s="32"/>
      <c r="M254" s="148"/>
      <c r="T254" s="56"/>
      <c r="AT254" s="17" t="s">
        <v>149</v>
      </c>
      <c r="AU254" s="17" t="s">
        <v>87</v>
      </c>
    </row>
    <row r="255" spans="2:65" s="13" customFormat="1">
      <c r="B255" s="155"/>
      <c r="D255" s="145" t="s">
        <v>150</v>
      </c>
      <c r="E255" s="156" t="s">
        <v>1</v>
      </c>
      <c r="F255" s="157" t="s">
        <v>1245</v>
      </c>
      <c r="H255" s="158">
        <v>3</v>
      </c>
      <c r="I255" s="159"/>
      <c r="L255" s="155"/>
      <c r="M255" s="160"/>
      <c r="T255" s="161"/>
      <c r="AT255" s="156" t="s">
        <v>150</v>
      </c>
      <c r="AU255" s="156" t="s">
        <v>87</v>
      </c>
      <c r="AV255" s="13" t="s">
        <v>87</v>
      </c>
      <c r="AW255" s="13" t="s">
        <v>33</v>
      </c>
      <c r="AX255" s="13" t="s">
        <v>85</v>
      </c>
      <c r="AY255" s="156" t="s">
        <v>136</v>
      </c>
    </row>
    <row r="256" spans="2:65" s="1" customFormat="1" ht="16.5" customHeight="1">
      <c r="B256" s="32"/>
      <c r="C256" s="172" t="s">
        <v>447</v>
      </c>
      <c r="D256" s="172" t="s">
        <v>425</v>
      </c>
      <c r="E256" s="173" t="s">
        <v>1246</v>
      </c>
      <c r="F256" s="174" t="s">
        <v>1247</v>
      </c>
      <c r="G256" s="175" t="s">
        <v>226</v>
      </c>
      <c r="H256" s="176">
        <v>3</v>
      </c>
      <c r="I256" s="177"/>
      <c r="J256" s="178">
        <f>ROUND(I256*H256,2)</f>
        <v>0</v>
      </c>
      <c r="K256" s="174" t="s">
        <v>1</v>
      </c>
      <c r="L256" s="179"/>
      <c r="M256" s="180" t="s">
        <v>1</v>
      </c>
      <c r="N256" s="181" t="s">
        <v>42</v>
      </c>
      <c r="P256" s="141">
        <f>O256*H256</f>
        <v>0</v>
      </c>
      <c r="Q256" s="141">
        <v>1.8499999999999999E-2</v>
      </c>
      <c r="R256" s="141">
        <f>Q256*H256</f>
        <v>5.5499999999999994E-2</v>
      </c>
      <c r="S256" s="141">
        <v>0</v>
      </c>
      <c r="T256" s="142">
        <f>S256*H256</f>
        <v>0</v>
      </c>
      <c r="AR256" s="143" t="s">
        <v>190</v>
      </c>
      <c r="AT256" s="143" t="s">
        <v>425</v>
      </c>
      <c r="AU256" s="143" t="s">
        <v>87</v>
      </c>
      <c r="AY256" s="17" t="s">
        <v>136</v>
      </c>
      <c r="BE256" s="144">
        <f>IF(N256="základní",J256,0)</f>
        <v>0</v>
      </c>
      <c r="BF256" s="144">
        <f>IF(N256="snížená",J256,0)</f>
        <v>0</v>
      </c>
      <c r="BG256" s="144">
        <f>IF(N256="zákl. přenesená",J256,0)</f>
        <v>0</v>
      </c>
      <c r="BH256" s="144">
        <f>IF(N256="sníž. přenesená",J256,0)</f>
        <v>0</v>
      </c>
      <c r="BI256" s="144">
        <f>IF(N256="nulová",J256,0)</f>
        <v>0</v>
      </c>
      <c r="BJ256" s="17" t="s">
        <v>85</v>
      </c>
      <c r="BK256" s="144">
        <f>ROUND(I256*H256,2)</f>
        <v>0</v>
      </c>
      <c r="BL256" s="17" t="s">
        <v>135</v>
      </c>
      <c r="BM256" s="143" t="s">
        <v>1248</v>
      </c>
    </row>
    <row r="257" spans="2:65" s="1" customFormat="1">
      <c r="B257" s="32"/>
      <c r="D257" s="145" t="s">
        <v>149</v>
      </c>
      <c r="F257" s="146" t="s">
        <v>1247</v>
      </c>
      <c r="I257" s="147"/>
      <c r="L257" s="32"/>
      <c r="M257" s="148"/>
      <c r="T257" s="56"/>
      <c r="AT257" s="17" t="s">
        <v>149</v>
      </c>
      <c r="AU257" s="17" t="s">
        <v>87</v>
      </c>
    </row>
    <row r="258" spans="2:65" s="13" customFormat="1">
      <c r="B258" s="155"/>
      <c r="D258" s="145" t="s">
        <v>150</v>
      </c>
      <c r="E258" s="156" t="s">
        <v>1</v>
      </c>
      <c r="F258" s="157" t="s">
        <v>1211</v>
      </c>
      <c r="H258" s="158">
        <v>3</v>
      </c>
      <c r="I258" s="159"/>
      <c r="L258" s="155"/>
      <c r="M258" s="160"/>
      <c r="T258" s="161"/>
      <c r="AT258" s="156" t="s">
        <v>150</v>
      </c>
      <c r="AU258" s="156" t="s">
        <v>87</v>
      </c>
      <c r="AV258" s="13" t="s">
        <v>87</v>
      </c>
      <c r="AW258" s="13" t="s">
        <v>33</v>
      </c>
      <c r="AX258" s="13" t="s">
        <v>85</v>
      </c>
      <c r="AY258" s="156" t="s">
        <v>136</v>
      </c>
    </row>
    <row r="259" spans="2:65" s="1" customFormat="1" ht="16.5" customHeight="1">
      <c r="B259" s="32"/>
      <c r="C259" s="172" t="s">
        <v>456</v>
      </c>
      <c r="D259" s="172" t="s">
        <v>425</v>
      </c>
      <c r="E259" s="173" t="s">
        <v>1249</v>
      </c>
      <c r="F259" s="174" t="s">
        <v>1250</v>
      </c>
      <c r="G259" s="175" t="s">
        <v>226</v>
      </c>
      <c r="H259" s="176">
        <v>8</v>
      </c>
      <c r="I259" s="177"/>
      <c r="J259" s="178">
        <f>ROUND(I259*H259,2)</f>
        <v>0</v>
      </c>
      <c r="K259" s="174" t="s">
        <v>1</v>
      </c>
      <c r="L259" s="179"/>
      <c r="M259" s="180" t="s">
        <v>1</v>
      </c>
      <c r="N259" s="181" t="s">
        <v>42</v>
      </c>
      <c r="P259" s="141">
        <f>O259*H259</f>
        <v>0</v>
      </c>
      <c r="Q259" s="141">
        <v>6.3099999999999996E-3</v>
      </c>
      <c r="R259" s="141">
        <f>Q259*H259</f>
        <v>5.0479999999999997E-2</v>
      </c>
      <c r="S259" s="141">
        <v>0</v>
      </c>
      <c r="T259" s="142">
        <f>S259*H259</f>
        <v>0</v>
      </c>
      <c r="AR259" s="143" t="s">
        <v>190</v>
      </c>
      <c r="AT259" s="143" t="s">
        <v>425</v>
      </c>
      <c r="AU259" s="143" t="s">
        <v>87</v>
      </c>
      <c r="AY259" s="17" t="s">
        <v>136</v>
      </c>
      <c r="BE259" s="144">
        <f>IF(N259="základní",J259,0)</f>
        <v>0</v>
      </c>
      <c r="BF259" s="144">
        <f>IF(N259="snížená",J259,0)</f>
        <v>0</v>
      </c>
      <c r="BG259" s="144">
        <f>IF(N259="zákl. přenesená",J259,0)</f>
        <v>0</v>
      </c>
      <c r="BH259" s="144">
        <f>IF(N259="sníž. přenesená",J259,0)</f>
        <v>0</v>
      </c>
      <c r="BI259" s="144">
        <f>IF(N259="nulová",J259,0)</f>
        <v>0</v>
      </c>
      <c r="BJ259" s="17" t="s">
        <v>85</v>
      </c>
      <c r="BK259" s="144">
        <f>ROUND(I259*H259,2)</f>
        <v>0</v>
      </c>
      <c r="BL259" s="17" t="s">
        <v>135</v>
      </c>
      <c r="BM259" s="143" t="s">
        <v>1251</v>
      </c>
    </row>
    <row r="260" spans="2:65" s="1" customFormat="1">
      <c r="B260" s="32"/>
      <c r="D260" s="145" t="s">
        <v>149</v>
      </c>
      <c r="F260" s="146" t="s">
        <v>1250</v>
      </c>
      <c r="I260" s="147"/>
      <c r="L260" s="32"/>
      <c r="M260" s="148"/>
      <c r="T260" s="56"/>
      <c r="AT260" s="17" t="s">
        <v>149</v>
      </c>
      <c r="AU260" s="17" t="s">
        <v>87</v>
      </c>
    </row>
    <row r="261" spans="2:65" s="13" customFormat="1">
      <c r="B261" s="155"/>
      <c r="D261" s="145" t="s">
        <v>150</v>
      </c>
      <c r="E261" s="156" t="s">
        <v>1</v>
      </c>
      <c r="F261" s="157" t="s">
        <v>1252</v>
      </c>
      <c r="H261" s="158">
        <v>3</v>
      </c>
      <c r="I261" s="159"/>
      <c r="L261" s="155"/>
      <c r="M261" s="160"/>
      <c r="T261" s="161"/>
      <c r="AT261" s="156" t="s">
        <v>150</v>
      </c>
      <c r="AU261" s="156" t="s">
        <v>87</v>
      </c>
      <c r="AV261" s="13" t="s">
        <v>87</v>
      </c>
      <c r="AW261" s="13" t="s">
        <v>33</v>
      </c>
      <c r="AX261" s="13" t="s">
        <v>77</v>
      </c>
      <c r="AY261" s="156" t="s">
        <v>136</v>
      </c>
    </row>
    <row r="262" spans="2:65" s="13" customFormat="1">
      <c r="B262" s="155"/>
      <c r="D262" s="145" t="s">
        <v>150</v>
      </c>
      <c r="E262" s="156" t="s">
        <v>1</v>
      </c>
      <c r="F262" s="157" t="s">
        <v>1253</v>
      </c>
      <c r="H262" s="158">
        <v>4</v>
      </c>
      <c r="I262" s="159"/>
      <c r="L262" s="155"/>
      <c r="M262" s="160"/>
      <c r="T262" s="161"/>
      <c r="AT262" s="156" t="s">
        <v>150</v>
      </c>
      <c r="AU262" s="156" t="s">
        <v>87</v>
      </c>
      <c r="AV262" s="13" t="s">
        <v>87</v>
      </c>
      <c r="AW262" s="13" t="s">
        <v>33</v>
      </c>
      <c r="AX262" s="13" t="s">
        <v>77</v>
      </c>
      <c r="AY262" s="156" t="s">
        <v>136</v>
      </c>
    </row>
    <row r="263" spans="2:65" s="13" customFormat="1">
      <c r="B263" s="155"/>
      <c r="D263" s="145" t="s">
        <v>150</v>
      </c>
      <c r="E263" s="156" t="s">
        <v>1</v>
      </c>
      <c r="F263" s="157" t="s">
        <v>1254</v>
      </c>
      <c r="H263" s="158">
        <v>1</v>
      </c>
      <c r="I263" s="159"/>
      <c r="L263" s="155"/>
      <c r="M263" s="160"/>
      <c r="T263" s="161"/>
      <c r="AT263" s="156" t="s">
        <v>150</v>
      </c>
      <c r="AU263" s="156" t="s">
        <v>87</v>
      </c>
      <c r="AV263" s="13" t="s">
        <v>87</v>
      </c>
      <c r="AW263" s="13" t="s">
        <v>33</v>
      </c>
      <c r="AX263" s="13" t="s">
        <v>77</v>
      </c>
      <c r="AY263" s="156" t="s">
        <v>136</v>
      </c>
    </row>
    <row r="264" spans="2:65" s="14" customFormat="1">
      <c r="B264" s="165"/>
      <c r="D264" s="145" t="s">
        <v>150</v>
      </c>
      <c r="E264" s="166" t="s">
        <v>1</v>
      </c>
      <c r="F264" s="167" t="s">
        <v>278</v>
      </c>
      <c r="H264" s="168">
        <v>8</v>
      </c>
      <c r="I264" s="169"/>
      <c r="L264" s="165"/>
      <c r="M264" s="170"/>
      <c r="T264" s="171"/>
      <c r="AT264" s="166" t="s">
        <v>150</v>
      </c>
      <c r="AU264" s="166" t="s">
        <v>87</v>
      </c>
      <c r="AV264" s="14" t="s">
        <v>135</v>
      </c>
      <c r="AW264" s="14" t="s">
        <v>33</v>
      </c>
      <c r="AX264" s="14" t="s">
        <v>85</v>
      </c>
      <c r="AY264" s="166" t="s">
        <v>136</v>
      </c>
    </row>
    <row r="265" spans="2:65" s="1" customFormat="1" ht="16.5" customHeight="1">
      <c r="B265" s="32"/>
      <c r="C265" s="132" t="s">
        <v>461</v>
      </c>
      <c r="D265" s="132" t="s">
        <v>142</v>
      </c>
      <c r="E265" s="133" t="s">
        <v>1255</v>
      </c>
      <c r="F265" s="134" t="s">
        <v>1256</v>
      </c>
      <c r="G265" s="135" t="s">
        <v>226</v>
      </c>
      <c r="H265" s="136">
        <v>5</v>
      </c>
      <c r="I265" s="137"/>
      <c r="J265" s="138">
        <f>ROUND(I265*H265,2)</f>
        <v>0</v>
      </c>
      <c r="K265" s="134" t="s">
        <v>146</v>
      </c>
      <c r="L265" s="32"/>
      <c r="M265" s="139" t="s">
        <v>1</v>
      </c>
      <c r="N265" s="140" t="s">
        <v>42</v>
      </c>
      <c r="P265" s="141">
        <f>O265*H265</f>
        <v>0</v>
      </c>
      <c r="Q265" s="141">
        <v>1.65E-3</v>
      </c>
      <c r="R265" s="141">
        <f>Q265*H265</f>
        <v>8.2500000000000004E-3</v>
      </c>
      <c r="S265" s="141">
        <v>0</v>
      </c>
      <c r="T265" s="142">
        <f>S265*H265</f>
        <v>0</v>
      </c>
      <c r="AR265" s="143" t="s">
        <v>135</v>
      </c>
      <c r="AT265" s="143" t="s">
        <v>142</v>
      </c>
      <c r="AU265" s="143" t="s">
        <v>87</v>
      </c>
      <c r="AY265" s="17" t="s">
        <v>136</v>
      </c>
      <c r="BE265" s="144">
        <f>IF(N265="základní",J265,0)</f>
        <v>0</v>
      </c>
      <c r="BF265" s="144">
        <f>IF(N265="snížená",J265,0)</f>
        <v>0</v>
      </c>
      <c r="BG265" s="144">
        <f>IF(N265="zákl. přenesená",J265,0)</f>
        <v>0</v>
      </c>
      <c r="BH265" s="144">
        <f>IF(N265="sníž. přenesená",J265,0)</f>
        <v>0</v>
      </c>
      <c r="BI265" s="144">
        <f>IF(N265="nulová",J265,0)</f>
        <v>0</v>
      </c>
      <c r="BJ265" s="17" t="s">
        <v>85</v>
      </c>
      <c r="BK265" s="144">
        <f>ROUND(I265*H265,2)</f>
        <v>0</v>
      </c>
      <c r="BL265" s="17" t="s">
        <v>135</v>
      </c>
      <c r="BM265" s="143" t="s">
        <v>1257</v>
      </c>
    </row>
    <row r="266" spans="2:65" s="1" customFormat="1" ht="19.2">
      <c r="B266" s="32"/>
      <c r="D266" s="145" t="s">
        <v>149</v>
      </c>
      <c r="F266" s="146" t="s">
        <v>1258</v>
      </c>
      <c r="I266" s="147"/>
      <c r="L266" s="32"/>
      <c r="M266" s="148"/>
      <c r="T266" s="56"/>
      <c r="AT266" s="17" t="s">
        <v>149</v>
      </c>
      <c r="AU266" s="17" t="s">
        <v>87</v>
      </c>
    </row>
    <row r="267" spans="2:65" s="13" customFormat="1">
      <c r="B267" s="155"/>
      <c r="D267" s="145" t="s">
        <v>150</v>
      </c>
      <c r="E267" s="156" t="s">
        <v>1</v>
      </c>
      <c r="F267" s="157" t="s">
        <v>1259</v>
      </c>
      <c r="H267" s="158">
        <v>4</v>
      </c>
      <c r="I267" s="159"/>
      <c r="L267" s="155"/>
      <c r="M267" s="160"/>
      <c r="T267" s="161"/>
      <c r="AT267" s="156" t="s">
        <v>150</v>
      </c>
      <c r="AU267" s="156" t="s">
        <v>87</v>
      </c>
      <c r="AV267" s="13" t="s">
        <v>87</v>
      </c>
      <c r="AW267" s="13" t="s">
        <v>33</v>
      </c>
      <c r="AX267" s="13" t="s">
        <v>77</v>
      </c>
      <c r="AY267" s="156" t="s">
        <v>136</v>
      </c>
    </row>
    <row r="268" spans="2:65" s="13" customFormat="1">
      <c r="B268" s="155"/>
      <c r="D268" s="145" t="s">
        <v>150</v>
      </c>
      <c r="E268" s="156" t="s">
        <v>1</v>
      </c>
      <c r="F268" s="157" t="s">
        <v>1260</v>
      </c>
      <c r="H268" s="158">
        <v>1</v>
      </c>
      <c r="I268" s="159"/>
      <c r="L268" s="155"/>
      <c r="M268" s="160"/>
      <c r="T268" s="161"/>
      <c r="AT268" s="156" t="s">
        <v>150</v>
      </c>
      <c r="AU268" s="156" t="s">
        <v>87</v>
      </c>
      <c r="AV268" s="13" t="s">
        <v>87</v>
      </c>
      <c r="AW268" s="13" t="s">
        <v>33</v>
      </c>
      <c r="AX268" s="13" t="s">
        <v>77</v>
      </c>
      <c r="AY268" s="156" t="s">
        <v>136</v>
      </c>
    </row>
    <row r="269" spans="2:65" s="14" customFormat="1">
      <c r="B269" s="165"/>
      <c r="D269" s="145" t="s">
        <v>150</v>
      </c>
      <c r="E269" s="166" t="s">
        <v>1</v>
      </c>
      <c r="F269" s="167" t="s">
        <v>278</v>
      </c>
      <c r="H269" s="168">
        <v>5</v>
      </c>
      <c r="I269" s="169"/>
      <c r="L269" s="165"/>
      <c r="M269" s="170"/>
      <c r="T269" s="171"/>
      <c r="AT269" s="166" t="s">
        <v>150</v>
      </c>
      <c r="AU269" s="166" t="s">
        <v>87</v>
      </c>
      <c r="AV269" s="14" t="s">
        <v>135</v>
      </c>
      <c r="AW269" s="14" t="s">
        <v>33</v>
      </c>
      <c r="AX269" s="14" t="s">
        <v>85</v>
      </c>
      <c r="AY269" s="166" t="s">
        <v>136</v>
      </c>
    </row>
    <row r="270" spans="2:65" s="1" customFormat="1" ht="16.5" customHeight="1">
      <c r="B270" s="32"/>
      <c r="C270" s="172" t="s">
        <v>467</v>
      </c>
      <c r="D270" s="172" t="s">
        <v>425</v>
      </c>
      <c r="E270" s="173" t="s">
        <v>1261</v>
      </c>
      <c r="F270" s="174" t="s">
        <v>1262</v>
      </c>
      <c r="G270" s="175" t="s">
        <v>226</v>
      </c>
      <c r="H270" s="176">
        <v>4</v>
      </c>
      <c r="I270" s="177"/>
      <c r="J270" s="178">
        <f>ROUND(I270*H270,2)</f>
        <v>0</v>
      </c>
      <c r="K270" s="174" t="s">
        <v>1</v>
      </c>
      <c r="L270" s="179"/>
      <c r="M270" s="180" t="s">
        <v>1</v>
      </c>
      <c r="N270" s="181" t="s">
        <v>42</v>
      </c>
      <c r="P270" s="141">
        <f>O270*H270</f>
        <v>0</v>
      </c>
      <c r="Q270" s="141">
        <v>2.4330000000000001E-2</v>
      </c>
      <c r="R270" s="141">
        <f>Q270*H270</f>
        <v>9.7320000000000004E-2</v>
      </c>
      <c r="S270" s="141">
        <v>0</v>
      </c>
      <c r="T270" s="142">
        <f>S270*H270</f>
        <v>0</v>
      </c>
      <c r="AR270" s="143" t="s">
        <v>190</v>
      </c>
      <c r="AT270" s="143" t="s">
        <v>425</v>
      </c>
      <c r="AU270" s="143" t="s">
        <v>87</v>
      </c>
      <c r="AY270" s="17" t="s">
        <v>136</v>
      </c>
      <c r="BE270" s="144">
        <f>IF(N270="základní",J270,0)</f>
        <v>0</v>
      </c>
      <c r="BF270" s="144">
        <f>IF(N270="snížená",J270,0)</f>
        <v>0</v>
      </c>
      <c r="BG270" s="144">
        <f>IF(N270="zákl. přenesená",J270,0)</f>
        <v>0</v>
      </c>
      <c r="BH270" s="144">
        <f>IF(N270="sníž. přenesená",J270,0)</f>
        <v>0</v>
      </c>
      <c r="BI270" s="144">
        <f>IF(N270="nulová",J270,0)</f>
        <v>0</v>
      </c>
      <c r="BJ270" s="17" t="s">
        <v>85</v>
      </c>
      <c r="BK270" s="144">
        <f>ROUND(I270*H270,2)</f>
        <v>0</v>
      </c>
      <c r="BL270" s="17" t="s">
        <v>135</v>
      </c>
      <c r="BM270" s="143" t="s">
        <v>1263</v>
      </c>
    </row>
    <row r="271" spans="2:65" s="1" customFormat="1">
      <c r="B271" s="32"/>
      <c r="D271" s="145" t="s">
        <v>149</v>
      </c>
      <c r="F271" s="146" t="s">
        <v>1262</v>
      </c>
      <c r="I271" s="147"/>
      <c r="L271" s="32"/>
      <c r="M271" s="148"/>
      <c r="T271" s="56"/>
      <c r="AT271" s="17" t="s">
        <v>149</v>
      </c>
      <c r="AU271" s="17" t="s">
        <v>87</v>
      </c>
    </row>
    <row r="272" spans="2:65" s="13" customFormat="1">
      <c r="B272" s="155"/>
      <c r="D272" s="145" t="s">
        <v>150</v>
      </c>
      <c r="E272" s="156" t="s">
        <v>1</v>
      </c>
      <c r="F272" s="157" t="s">
        <v>1264</v>
      </c>
      <c r="H272" s="158">
        <v>4</v>
      </c>
      <c r="I272" s="159"/>
      <c r="L272" s="155"/>
      <c r="M272" s="160"/>
      <c r="T272" s="161"/>
      <c r="AT272" s="156" t="s">
        <v>150</v>
      </c>
      <c r="AU272" s="156" t="s">
        <v>87</v>
      </c>
      <c r="AV272" s="13" t="s">
        <v>87</v>
      </c>
      <c r="AW272" s="13" t="s">
        <v>33</v>
      </c>
      <c r="AX272" s="13" t="s">
        <v>85</v>
      </c>
      <c r="AY272" s="156" t="s">
        <v>136</v>
      </c>
    </row>
    <row r="273" spans="2:65" s="1" customFormat="1" ht="16.5" customHeight="1">
      <c r="B273" s="32"/>
      <c r="C273" s="172" t="s">
        <v>473</v>
      </c>
      <c r="D273" s="172" t="s">
        <v>425</v>
      </c>
      <c r="E273" s="173" t="s">
        <v>1265</v>
      </c>
      <c r="F273" s="174" t="s">
        <v>1266</v>
      </c>
      <c r="G273" s="175" t="s">
        <v>226</v>
      </c>
      <c r="H273" s="176">
        <v>1</v>
      </c>
      <c r="I273" s="177"/>
      <c r="J273" s="178">
        <f>ROUND(I273*H273,2)</f>
        <v>0</v>
      </c>
      <c r="K273" s="174" t="s">
        <v>1</v>
      </c>
      <c r="L273" s="179"/>
      <c r="M273" s="180" t="s">
        <v>1</v>
      </c>
      <c r="N273" s="181" t="s">
        <v>42</v>
      </c>
      <c r="P273" s="141">
        <f>O273*H273</f>
        <v>0</v>
      </c>
      <c r="Q273" s="141">
        <v>1.9570000000000001E-2</v>
      </c>
      <c r="R273" s="141">
        <f>Q273*H273</f>
        <v>1.9570000000000001E-2</v>
      </c>
      <c r="S273" s="141">
        <v>0</v>
      </c>
      <c r="T273" s="142">
        <f>S273*H273</f>
        <v>0</v>
      </c>
      <c r="AR273" s="143" t="s">
        <v>190</v>
      </c>
      <c r="AT273" s="143" t="s">
        <v>425</v>
      </c>
      <c r="AU273" s="143" t="s">
        <v>87</v>
      </c>
      <c r="AY273" s="17" t="s">
        <v>136</v>
      </c>
      <c r="BE273" s="144">
        <f>IF(N273="základní",J273,0)</f>
        <v>0</v>
      </c>
      <c r="BF273" s="144">
        <f>IF(N273="snížená",J273,0)</f>
        <v>0</v>
      </c>
      <c r="BG273" s="144">
        <f>IF(N273="zákl. přenesená",J273,0)</f>
        <v>0</v>
      </c>
      <c r="BH273" s="144">
        <f>IF(N273="sníž. přenesená",J273,0)</f>
        <v>0</v>
      </c>
      <c r="BI273" s="144">
        <f>IF(N273="nulová",J273,0)</f>
        <v>0</v>
      </c>
      <c r="BJ273" s="17" t="s">
        <v>85</v>
      </c>
      <c r="BK273" s="144">
        <f>ROUND(I273*H273,2)</f>
        <v>0</v>
      </c>
      <c r="BL273" s="17" t="s">
        <v>135</v>
      </c>
      <c r="BM273" s="143" t="s">
        <v>1267</v>
      </c>
    </row>
    <row r="274" spans="2:65" s="1" customFormat="1">
      <c r="B274" s="32"/>
      <c r="D274" s="145" t="s">
        <v>149</v>
      </c>
      <c r="F274" s="146" t="s">
        <v>1266</v>
      </c>
      <c r="I274" s="147"/>
      <c r="L274" s="32"/>
      <c r="M274" s="148"/>
      <c r="T274" s="56"/>
      <c r="AT274" s="17" t="s">
        <v>149</v>
      </c>
      <c r="AU274" s="17" t="s">
        <v>87</v>
      </c>
    </row>
    <row r="275" spans="2:65" s="13" customFormat="1">
      <c r="B275" s="155"/>
      <c r="D275" s="145" t="s">
        <v>150</v>
      </c>
      <c r="E275" s="156" t="s">
        <v>1</v>
      </c>
      <c r="F275" s="157" t="s">
        <v>1215</v>
      </c>
      <c r="H275" s="158">
        <v>1</v>
      </c>
      <c r="I275" s="159"/>
      <c r="L275" s="155"/>
      <c r="M275" s="160"/>
      <c r="T275" s="161"/>
      <c r="AT275" s="156" t="s">
        <v>150</v>
      </c>
      <c r="AU275" s="156" t="s">
        <v>87</v>
      </c>
      <c r="AV275" s="13" t="s">
        <v>87</v>
      </c>
      <c r="AW275" s="13" t="s">
        <v>33</v>
      </c>
      <c r="AX275" s="13" t="s">
        <v>85</v>
      </c>
      <c r="AY275" s="156" t="s">
        <v>136</v>
      </c>
    </row>
    <row r="276" spans="2:65" s="1" customFormat="1" ht="16.5" customHeight="1">
      <c r="B276" s="32"/>
      <c r="C276" s="132" t="s">
        <v>479</v>
      </c>
      <c r="D276" s="132" t="s">
        <v>142</v>
      </c>
      <c r="E276" s="133" t="s">
        <v>1268</v>
      </c>
      <c r="F276" s="134" t="s">
        <v>1269</v>
      </c>
      <c r="G276" s="135" t="s">
        <v>226</v>
      </c>
      <c r="H276" s="136">
        <v>5</v>
      </c>
      <c r="I276" s="137"/>
      <c r="J276" s="138">
        <f>ROUND(I276*H276,2)</f>
        <v>0</v>
      </c>
      <c r="K276" s="134" t="s">
        <v>146</v>
      </c>
      <c r="L276" s="32"/>
      <c r="M276" s="139" t="s">
        <v>1</v>
      </c>
      <c r="N276" s="140" t="s">
        <v>42</v>
      </c>
      <c r="P276" s="141">
        <f>O276*H276</f>
        <v>0</v>
      </c>
      <c r="Q276" s="141">
        <v>1.3600000000000001E-3</v>
      </c>
      <c r="R276" s="141">
        <f>Q276*H276</f>
        <v>6.8000000000000005E-3</v>
      </c>
      <c r="S276" s="141">
        <v>0</v>
      </c>
      <c r="T276" s="142">
        <f>S276*H276</f>
        <v>0</v>
      </c>
      <c r="AR276" s="143" t="s">
        <v>135</v>
      </c>
      <c r="AT276" s="143" t="s">
        <v>142</v>
      </c>
      <c r="AU276" s="143" t="s">
        <v>87</v>
      </c>
      <c r="AY276" s="17" t="s">
        <v>136</v>
      </c>
      <c r="BE276" s="144">
        <f>IF(N276="základní",J276,0)</f>
        <v>0</v>
      </c>
      <c r="BF276" s="144">
        <f>IF(N276="snížená",J276,0)</f>
        <v>0</v>
      </c>
      <c r="BG276" s="144">
        <f>IF(N276="zákl. přenesená",J276,0)</f>
        <v>0</v>
      </c>
      <c r="BH276" s="144">
        <f>IF(N276="sníž. přenesená",J276,0)</f>
        <v>0</v>
      </c>
      <c r="BI276" s="144">
        <f>IF(N276="nulová",J276,0)</f>
        <v>0</v>
      </c>
      <c r="BJ276" s="17" t="s">
        <v>85</v>
      </c>
      <c r="BK276" s="144">
        <f>ROUND(I276*H276,2)</f>
        <v>0</v>
      </c>
      <c r="BL276" s="17" t="s">
        <v>135</v>
      </c>
      <c r="BM276" s="143" t="s">
        <v>1270</v>
      </c>
    </row>
    <row r="277" spans="2:65" s="1" customFormat="1">
      <c r="B277" s="32"/>
      <c r="D277" s="145" t="s">
        <v>149</v>
      </c>
      <c r="F277" s="146" t="s">
        <v>1271</v>
      </c>
      <c r="I277" s="147"/>
      <c r="L277" s="32"/>
      <c r="M277" s="148"/>
      <c r="T277" s="56"/>
      <c r="AT277" s="17" t="s">
        <v>149</v>
      </c>
      <c r="AU277" s="17" t="s">
        <v>87</v>
      </c>
    </row>
    <row r="278" spans="2:65" s="13" customFormat="1">
      <c r="B278" s="155"/>
      <c r="D278" s="145" t="s">
        <v>150</v>
      </c>
      <c r="E278" s="156" t="s">
        <v>1</v>
      </c>
      <c r="F278" s="157" t="s">
        <v>1272</v>
      </c>
      <c r="H278" s="158">
        <v>3</v>
      </c>
      <c r="I278" s="159"/>
      <c r="L278" s="155"/>
      <c r="M278" s="160"/>
      <c r="T278" s="161"/>
      <c r="AT278" s="156" t="s">
        <v>150</v>
      </c>
      <c r="AU278" s="156" t="s">
        <v>87</v>
      </c>
      <c r="AV278" s="13" t="s">
        <v>87</v>
      </c>
      <c r="AW278" s="13" t="s">
        <v>33</v>
      </c>
      <c r="AX278" s="13" t="s">
        <v>77</v>
      </c>
      <c r="AY278" s="156" t="s">
        <v>136</v>
      </c>
    </row>
    <row r="279" spans="2:65" s="13" customFormat="1">
      <c r="B279" s="155"/>
      <c r="D279" s="145" t="s">
        <v>150</v>
      </c>
      <c r="E279" s="156" t="s">
        <v>1</v>
      </c>
      <c r="F279" s="157" t="s">
        <v>1273</v>
      </c>
      <c r="H279" s="158">
        <v>2</v>
      </c>
      <c r="I279" s="159"/>
      <c r="L279" s="155"/>
      <c r="M279" s="160"/>
      <c r="T279" s="161"/>
      <c r="AT279" s="156" t="s">
        <v>150</v>
      </c>
      <c r="AU279" s="156" t="s">
        <v>87</v>
      </c>
      <c r="AV279" s="13" t="s">
        <v>87</v>
      </c>
      <c r="AW279" s="13" t="s">
        <v>33</v>
      </c>
      <c r="AX279" s="13" t="s">
        <v>77</v>
      </c>
      <c r="AY279" s="156" t="s">
        <v>136</v>
      </c>
    </row>
    <row r="280" spans="2:65" s="14" customFormat="1">
      <c r="B280" s="165"/>
      <c r="D280" s="145" t="s">
        <v>150</v>
      </c>
      <c r="E280" s="166" t="s">
        <v>1</v>
      </c>
      <c r="F280" s="167" t="s">
        <v>278</v>
      </c>
      <c r="H280" s="168">
        <v>5</v>
      </c>
      <c r="I280" s="169"/>
      <c r="L280" s="165"/>
      <c r="M280" s="170"/>
      <c r="T280" s="171"/>
      <c r="AT280" s="166" t="s">
        <v>150</v>
      </c>
      <c r="AU280" s="166" t="s">
        <v>87</v>
      </c>
      <c r="AV280" s="14" t="s">
        <v>135</v>
      </c>
      <c r="AW280" s="14" t="s">
        <v>33</v>
      </c>
      <c r="AX280" s="14" t="s">
        <v>85</v>
      </c>
      <c r="AY280" s="166" t="s">
        <v>136</v>
      </c>
    </row>
    <row r="281" spans="2:65" s="1" customFormat="1" ht="16.5" customHeight="1">
      <c r="B281" s="32"/>
      <c r="C281" s="172" t="s">
        <v>485</v>
      </c>
      <c r="D281" s="172" t="s">
        <v>425</v>
      </c>
      <c r="E281" s="173" t="s">
        <v>1274</v>
      </c>
      <c r="F281" s="174" t="s">
        <v>1275</v>
      </c>
      <c r="G281" s="175" t="s">
        <v>226</v>
      </c>
      <c r="H281" s="176">
        <v>5</v>
      </c>
      <c r="I281" s="177"/>
      <c r="J281" s="178">
        <f>ROUND(I281*H281,2)</f>
        <v>0</v>
      </c>
      <c r="K281" s="174" t="s">
        <v>1</v>
      </c>
      <c r="L281" s="179"/>
      <c r="M281" s="180" t="s">
        <v>1</v>
      </c>
      <c r="N281" s="181" t="s">
        <v>42</v>
      </c>
      <c r="P281" s="141">
        <f>O281*H281</f>
        <v>0</v>
      </c>
      <c r="Q281" s="141">
        <v>3.4000000000000002E-2</v>
      </c>
      <c r="R281" s="141">
        <f>Q281*H281</f>
        <v>0.17</v>
      </c>
      <c r="S281" s="141">
        <v>0</v>
      </c>
      <c r="T281" s="142">
        <f>S281*H281</f>
        <v>0</v>
      </c>
      <c r="AR281" s="143" t="s">
        <v>190</v>
      </c>
      <c r="AT281" s="143" t="s">
        <v>425</v>
      </c>
      <c r="AU281" s="143" t="s">
        <v>87</v>
      </c>
      <c r="AY281" s="17" t="s">
        <v>136</v>
      </c>
      <c r="BE281" s="144">
        <f>IF(N281="základní",J281,0)</f>
        <v>0</v>
      </c>
      <c r="BF281" s="144">
        <f>IF(N281="snížená",J281,0)</f>
        <v>0</v>
      </c>
      <c r="BG281" s="144">
        <f>IF(N281="zákl. přenesená",J281,0)</f>
        <v>0</v>
      </c>
      <c r="BH281" s="144">
        <f>IF(N281="sníž. přenesená",J281,0)</f>
        <v>0</v>
      </c>
      <c r="BI281" s="144">
        <f>IF(N281="nulová",J281,0)</f>
        <v>0</v>
      </c>
      <c r="BJ281" s="17" t="s">
        <v>85</v>
      </c>
      <c r="BK281" s="144">
        <f>ROUND(I281*H281,2)</f>
        <v>0</v>
      </c>
      <c r="BL281" s="17" t="s">
        <v>135</v>
      </c>
      <c r="BM281" s="143" t="s">
        <v>1276</v>
      </c>
    </row>
    <row r="282" spans="2:65" s="1" customFormat="1">
      <c r="B282" s="32"/>
      <c r="D282" s="145" t="s">
        <v>149</v>
      </c>
      <c r="F282" s="146" t="s">
        <v>1275</v>
      </c>
      <c r="I282" s="147"/>
      <c r="L282" s="32"/>
      <c r="M282" s="148"/>
      <c r="T282" s="56"/>
      <c r="AT282" s="17" t="s">
        <v>149</v>
      </c>
      <c r="AU282" s="17" t="s">
        <v>87</v>
      </c>
    </row>
    <row r="283" spans="2:65" s="1" customFormat="1" ht="16.5" customHeight="1">
      <c r="B283" s="32"/>
      <c r="C283" s="132" t="s">
        <v>492</v>
      </c>
      <c r="D283" s="132" t="s">
        <v>142</v>
      </c>
      <c r="E283" s="133" t="s">
        <v>1277</v>
      </c>
      <c r="F283" s="134" t="s">
        <v>1278</v>
      </c>
      <c r="G283" s="135" t="s">
        <v>226</v>
      </c>
      <c r="H283" s="136">
        <v>4</v>
      </c>
      <c r="I283" s="137"/>
      <c r="J283" s="138">
        <f>ROUND(I283*H283,2)</f>
        <v>0</v>
      </c>
      <c r="K283" s="134" t="s">
        <v>146</v>
      </c>
      <c r="L283" s="32"/>
      <c r="M283" s="139" t="s">
        <v>1</v>
      </c>
      <c r="N283" s="140" t="s">
        <v>42</v>
      </c>
      <c r="P283" s="141">
        <f>O283*H283</f>
        <v>0</v>
      </c>
      <c r="Q283" s="141">
        <v>0</v>
      </c>
      <c r="R283" s="141">
        <f>Q283*H283</f>
        <v>0</v>
      </c>
      <c r="S283" s="141">
        <v>2.2599999999999999E-2</v>
      </c>
      <c r="T283" s="142">
        <f>S283*H283</f>
        <v>9.0399999999999994E-2</v>
      </c>
      <c r="AR283" s="143" t="s">
        <v>135</v>
      </c>
      <c r="AT283" s="143" t="s">
        <v>142</v>
      </c>
      <c r="AU283" s="143" t="s">
        <v>87</v>
      </c>
      <c r="AY283" s="17" t="s">
        <v>136</v>
      </c>
      <c r="BE283" s="144">
        <f>IF(N283="základní",J283,0)</f>
        <v>0</v>
      </c>
      <c r="BF283" s="144">
        <f>IF(N283="snížená",J283,0)</f>
        <v>0</v>
      </c>
      <c r="BG283" s="144">
        <f>IF(N283="zákl. přenesená",J283,0)</f>
        <v>0</v>
      </c>
      <c r="BH283" s="144">
        <f>IF(N283="sníž. přenesená",J283,0)</f>
        <v>0</v>
      </c>
      <c r="BI283" s="144">
        <f>IF(N283="nulová",J283,0)</f>
        <v>0</v>
      </c>
      <c r="BJ283" s="17" t="s">
        <v>85</v>
      </c>
      <c r="BK283" s="144">
        <f>ROUND(I283*H283,2)</f>
        <v>0</v>
      </c>
      <c r="BL283" s="17" t="s">
        <v>135</v>
      </c>
      <c r="BM283" s="143" t="s">
        <v>1279</v>
      </c>
    </row>
    <row r="284" spans="2:65" s="1" customFormat="1">
      <c r="B284" s="32"/>
      <c r="D284" s="145" t="s">
        <v>149</v>
      </c>
      <c r="F284" s="146" t="s">
        <v>1280</v>
      </c>
      <c r="I284" s="147"/>
      <c r="L284" s="32"/>
      <c r="M284" s="148"/>
      <c r="T284" s="56"/>
      <c r="AT284" s="17" t="s">
        <v>149</v>
      </c>
      <c r="AU284" s="17" t="s">
        <v>87</v>
      </c>
    </row>
    <row r="285" spans="2:65" s="13" customFormat="1">
      <c r="B285" s="155"/>
      <c r="D285" s="145" t="s">
        <v>150</v>
      </c>
      <c r="E285" s="156" t="s">
        <v>1</v>
      </c>
      <c r="F285" s="157" t="s">
        <v>1281</v>
      </c>
      <c r="H285" s="158">
        <v>2</v>
      </c>
      <c r="I285" s="159"/>
      <c r="L285" s="155"/>
      <c r="M285" s="160"/>
      <c r="T285" s="161"/>
      <c r="AT285" s="156" t="s">
        <v>150</v>
      </c>
      <c r="AU285" s="156" t="s">
        <v>87</v>
      </c>
      <c r="AV285" s="13" t="s">
        <v>87</v>
      </c>
      <c r="AW285" s="13" t="s">
        <v>33</v>
      </c>
      <c r="AX285" s="13" t="s">
        <v>77</v>
      </c>
      <c r="AY285" s="156" t="s">
        <v>136</v>
      </c>
    </row>
    <row r="286" spans="2:65" s="13" customFormat="1">
      <c r="B286" s="155"/>
      <c r="D286" s="145" t="s">
        <v>150</v>
      </c>
      <c r="E286" s="156" t="s">
        <v>1</v>
      </c>
      <c r="F286" s="157" t="s">
        <v>1282</v>
      </c>
      <c r="H286" s="158">
        <v>2</v>
      </c>
      <c r="I286" s="159"/>
      <c r="L286" s="155"/>
      <c r="M286" s="160"/>
      <c r="T286" s="161"/>
      <c r="AT286" s="156" t="s">
        <v>150</v>
      </c>
      <c r="AU286" s="156" t="s">
        <v>87</v>
      </c>
      <c r="AV286" s="13" t="s">
        <v>87</v>
      </c>
      <c r="AW286" s="13" t="s">
        <v>33</v>
      </c>
      <c r="AX286" s="13" t="s">
        <v>77</v>
      </c>
      <c r="AY286" s="156" t="s">
        <v>136</v>
      </c>
    </row>
    <row r="287" spans="2:65" s="14" customFormat="1">
      <c r="B287" s="165"/>
      <c r="D287" s="145" t="s">
        <v>150</v>
      </c>
      <c r="E287" s="166" t="s">
        <v>1</v>
      </c>
      <c r="F287" s="167" t="s">
        <v>278</v>
      </c>
      <c r="H287" s="168">
        <v>4</v>
      </c>
      <c r="I287" s="169"/>
      <c r="L287" s="165"/>
      <c r="M287" s="170"/>
      <c r="T287" s="171"/>
      <c r="AT287" s="166" t="s">
        <v>150</v>
      </c>
      <c r="AU287" s="166" t="s">
        <v>87</v>
      </c>
      <c r="AV287" s="14" t="s">
        <v>135</v>
      </c>
      <c r="AW287" s="14" t="s">
        <v>33</v>
      </c>
      <c r="AX287" s="14" t="s">
        <v>85</v>
      </c>
      <c r="AY287" s="166" t="s">
        <v>136</v>
      </c>
    </row>
    <row r="288" spans="2:65" s="1" customFormat="1" ht="16.5" customHeight="1">
      <c r="B288" s="32"/>
      <c r="C288" s="132" t="s">
        <v>498</v>
      </c>
      <c r="D288" s="132" t="s">
        <v>142</v>
      </c>
      <c r="E288" s="133" t="s">
        <v>1283</v>
      </c>
      <c r="F288" s="134" t="s">
        <v>1284</v>
      </c>
      <c r="G288" s="135" t="s">
        <v>317</v>
      </c>
      <c r="H288" s="136">
        <v>134.04</v>
      </c>
      <c r="I288" s="137"/>
      <c r="J288" s="138">
        <f>ROUND(I288*H288,2)</f>
        <v>0</v>
      </c>
      <c r="K288" s="134" t="s">
        <v>146</v>
      </c>
      <c r="L288" s="32"/>
      <c r="M288" s="139" t="s">
        <v>1</v>
      </c>
      <c r="N288" s="140" t="s">
        <v>42</v>
      </c>
      <c r="P288" s="141">
        <f>O288*H288</f>
        <v>0</v>
      </c>
      <c r="Q288" s="141">
        <v>0</v>
      </c>
      <c r="R288" s="141">
        <f>Q288*H288</f>
        <v>0</v>
      </c>
      <c r="S288" s="141">
        <v>0</v>
      </c>
      <c r="T288" s="142">
        <f>S288*H288</f>
        <v>0</v>
      </c>
      <c r="AR288" s="143" t="s">
        <v>135</v>
      </c>
      <c r="AT288" s="143" t="s">
        <v>142</v>
      </c>
      <c r="AU288" s="143" t="s">
        <v>87</v>
      </c>
      <c r="AY288" s="17" t="s">
        <v>136</v>
      </c>
      <c r="BE288" s="144">
        <f>IF(N288="základní",J288,0)</f>
        <v>0</v>
      </c>
      <c r="BF288" s="144">
        <f>IF(N288="snížená",J288,0)</f>
        <v>0</v>
      </c>
      <c r="BG288" s="144">
        <f>IF(N288="zákl. přenesená",J288,0)</f>
        <v>0</v>
      </c>
      <c r="BH288" s="144">
        <f>IF(N288="sníž. přenesená",J288,0)</f>
        <v>0</v>
      </c>
      <c r="BI288" s="144">
        <f>IF(N288="nulová",J288,0)</f>
        <v>0</v>
      </c>
      <c r="BJ288" s="17" t="s">
        <v>85</v>
      </c>
      <c r="BK288" s="144">
        <f>ROUND(I288*H288,2)</f>
        <v>0</v>
      </c>
      <c r="BL288" s="17" t="s">
        <v>135</v>
      </c>
      <c r="BM288" s="143" t="s">
        <v>1285</v>
      </c>
    </row>
    <row r="289" spans="2:65" s="1" customFormat="1">
      <c r="B289" s="32"/>
      <c r="D289" s="145" t="s">
        <v>149</v>
      </c>
      <c r="F289" s="146" t="s">
        <v>1284</v>
      </c>
      <c r="I289" s="147"/>
      <c r="L289" s="32"/>
      <c r="M289" s="148"/>
      <c r="T289" s="56"/>
      <c r="AT289" s="17" t="s">
        <v>149</v>
      </c>
      <c r="AU289" s="17" t="s">
        <v>87</v>
      </c>
    </row>
    <row r="290" spans="2:65" s="13" customFormat="1">
      <c r="B290" s="155"/>
      <c r="D290" s="145" t="s">
        <v>150</v>
      </c>
      <c r="E290" s="156" t="s">
        <v>1</v>
      </c>
      <c r="F290" s="157" t="s">
        <v>1286</v>
      </c>
      <c r="H290" s="158">
        <v>134.04</v>
      </c>
      <c r="I290" s="159"/>
      <c r="L290" s="155"/>
      <c r="M290" s="160"/>
      <c r="T290" s="161"/>
      <c r="AT290" s="156" t="s">
        <v>150</v>
      </c>
      <c r="AU290" s="156" t="s">
        <v>87</v>
      </c>
      <c r="AV290" s="13" t="s">
        <v>87</v>
      </c>
      <c r="AW290" s="13" t="s">
        <v>33</v>
      </c>
      <c r="AX290" s="13" t="s">
        <v>85</v>
      </c>
      <c r="AY290" s="156" t="s">
        <v>136</v>
      </c>
    </row>
    <row r="291" spans="2:65" s="1" customFormat="1" ht="16.5" customHeight="1">
      <c r="B291" s="32"/>
      <c r="C291" s="132" t="s">
        <v>505</v>
      </c>
      <c r="D291" s="132" t="s">
        <v>142</v>
      </c>
      <c r="E291" s="133" t="s">
        <v>1287</v>
      </c>
      <c r="F291" s="134" t="s">
        <v>1288</v>
      </c>
      <c r="G291" s="135" t="s">
        <v>317</v>
      </c>
      <c r="H291" s="136">
        <v>134.04</v>
      </c>
      <c r="I291" s="137"/>
      <c r="J291" s="138">
        <f>ROUND(I291*H291,2)</f>
        <v>0</v>
      </c>
      <c r="K291" s="134" t="s">
        <v>146</v>
      </c>
      <c r="L291" s="32"/>
      <c r="M291" s="139" t="s">
        <v>1</v>
      </c>
      <c r="N291" s="140" t="s">
        <v>42</v>
      </c>
      <c r="P291" s="141">
        <f>O291*H291</f>
        <v>0</v>
      </c>
      <c r="Q291" s="141">
        <v>0</v>
      </c>
      <c r="R291" s="141">
        <f>Q291*H291</f>
        <v>0</v>
      </c>
      <c r="S291" s="141">
        <v>0</v>
      </c>
      <c r="T291" s="142">
        <f>S291*H291</f>
        <v>0</v>
      </c>
      <c r="AR291" s="143" t="s">
        <v>135</v>
      </c>
      <c r="AT291" s="143" t="s">
        <v>142</v>
      </c>
      <c r="AU291" s="143" t="s">
        <v>87</v>
      </c>
      <c r="AY291" s="17" t="s">
        <v>136</v>
      </c>
      <c r="BE291" s="144">
        <f>IF(N291="základní",J291,0)</f>
        <v>0</v>
      </c>
      <c r="BF291" s="144">
        <f>IF(N291="snížená",J291,0)</f>
        <v>0</v>
      </c>
      <c r="BG291" s="144">
        <f>IF(N291="zákl. přenesená",J291,0)</f>
        <v>0</v>
      </c>
      <c r="BH291" s="144">
        <f>IF(N291="sníž. přenesená",J291,0)</f>
        <v>0</v>
      </c>
      <c r="BI291" s="144">
        <f>IF(N291="nulová",J291,0)</f>
        <v>0</v>
      </c>
      <c r="BJ291" s="17" t="s">
        <v>85</v>
      </c>
      <c r="BK291" s="144">
        <f>ROUND(I291*H291,2)</f>
        <v>0</v>
      </c>
      <c r="BL291" s="17" t="s">
        <v>135</v>
      </c>
      <c r="BM291" s="143" t="s">
        <v>1289</v>
      </c>
    </row>
    <row r="292" spans="2:65" s="1" customFormat="1">
      <c r="B292" s="32"/>
      <c r="D292" s="145" t="s">
        <v>149</v>
      </c>
      <c r="F292" s="146" t="s">
        <v>1290</v>
      </c>
      <c r="I292" s="147"/>
      <c r="L292" s="32"/>
      <c r="M292" s="148"/>
      <c r="T292" s="56"/>
      <c r="AT292" s="17" t="s">
        <v>149</v>
      </c>
      <c r="AU292" s="17" t="s">
        <v>87</v>
      </c>
    </row>
    <row r="293" spans="2:65" s="13" customFormat="1">
      <c r="B293" s="155"/>
      <c r="D293" s="145" t="s">
        <v>150</v>
      </c>
      <c r="E293" s="156" t="s">
        <v>1</v>
      </c>
      <c r="F293" s="157" t="s">
        <v>1286</v>
      </c>
      <c r="H293" s="158">
        <v>134.04</v>
      </c>
      <c r="I293" s="159"/>
      <c r="L293" s="155"/>
      <c r="M293" s="160"/>
      <c r="T293" s="161"/>
      <c r="AT293" s="156" t="s">
        <v>150</v>
      </c>
      <c r="AU293" s="156" t="s">
        <v>87</v>
      </c>
      <c r="AV293" s="13" t="s">
        <v>87</v>
      </c>
      <c r="AW293" s="13" t="s">
        <v>33</v>
      </c>
      <c r="AX293" s="13" t="s">
        <v>85</v>
      </c>
      <c r="AY293" s="156" t="s">
        <v>136</v>
      </c>
    </row>
    <row r="294" spans="2:65" s="1" customFormat="1" ht="16.5" customHeight="1">
      <c r="B294" s="32"/>
      <c r="C294" s="132" t="s">
        <v>511</v>
      </c>
      <c r="D294" s="132" t="s">
        <v>142</v>
      </c>
      <c r="E294" s="133" t="s">
        <v>1291</v>
      </c>
      <c r="F294" s="134" t="s">
        <v>1292</v>
      </c>
      <c r="G294" s="135" t="s">
        <v>226</v>
      </c>
      <c r="H294" s="136">
        <v>2</v>
      </c>
      <c r="I294" s="137"/>
      <c r="J294" s="138">
        <f>ROUND(I294*H294,2)</f>
        <v>0</v>
      </c>
      <c r="K294" s="134" t="s">
        <v>146</v>
      </c>
      <c r="L294" s="32"/>
      <c r="M294" s="139" t="s">
        <v>1</v>
      </c>
      <c r="N294" s="140" t="s">
        <v>42</v>
      </c>
      <c r="P294" s="141">
        <f>O294*H294</f>
        <v>0</v>
      </c>
      <c r="Q294" s="141">
        <v>0.45937</v>
      </c>
      <c r="R294" s="141">
        <f>Q294*H294</f>
        <v>0.91874</v>
      </c>
      <c r="S294" s="141">
        <v>0</v>
      </c>
      <c r="T294" s="142">
        <f>S294*H294</f>
        <v>0</v>
      </c>
      <c r="AR294" s="143" t="s">
        <v>135</v>
      </c>
      <c r="AT294" s="143" t="s">
        <v>142</v>
      </c>
      <c r="AU294" s="143" t="s">
        <v>87</v>
      </c>
      <c r="AY294" s="17" t="s">
        <v>136</v>
      </c>
      <c r="BE294" s="144">
        <f>IF(N294="základní",J294,0)</f>
        <v>0</v>
      </c>
      <c r="BF294" s="144">
        <f>IF(N294="snížená",J294,0)</f>
        <v>0</v>
      </c>
      <c r="BG294" s="144">
        <f>IF(N294="zákl. přenesená",J294,0)</f>
        <v>0</v>
      </c>
      <c r="BH294" s="144">
        <f>IF(N294="sníž. přenesená",J294,0)</f>
        <v>0</v>
      </c>
      <c r="BI294" s="144">
        <f>IF(N294="nulová",J294,0)</f>
        <v>0</v>
      </c>
      <c r="BJ294" s="17" t="s">
        <v>85</v>
      </c>
      <c r="BK294" s="144">
        <f>ROUND(I294*H294,2)</f>
        <v>0</v>
      </c>
      <c r="BL294" s="17" t="s">
        <v>135</v>
      </c>
      <c r="BM294" s="143" t="s">
        <v>1293</v>
      </c>
    </row>
    <row r="295" spans="2:65" s="1" customFormat="1">
      <c r="B295" s="32"/>
      <c r="D295" s="145" t="s">
        <v>149</v>
      </c>
      <c r="F295" s="146" t="s">
        <v>1294</v>
      </c>
      <c r="I295" s="147"/>
      <c r="L295" s="32"/>
      <c r="M295" s="148"/>
      <c r="T295" s="56"/>
      <c r="AT295" s="17" t="s">
        <v>149</v>
      </c>
      <c r="AU295" s="17" t="s">
        <v>87</v>
      </c>
    </row>
    <row r="296" spans="2:65" s="13" customFormat="1">
      <c r="B296" s="155"/>
      <c r="D296" s="145" t="s">
        <v>150</v>
      </c>
      <c r="E296" s="156" t="s">
        <v>1</v>
      </c>
      <c r="F296" s="157" t="s">
        <v>1295</v>
      </c>
      <c r="H296" s="158">
        <v>2</v>
      </c>
      <c r="I296" s="159"/>
      <c r="L296" s="155"/>
      <c r="M296" s="160"/>
      <c r="T296" s="161"/>
      <c r="AT296" s="156" t="s">
        <v>150</v>
      </c>
      <c r="AU296" s="156" t="s">
        <v>87</v>
      </c>
      <c r="AV296" s="13" t="s">
        <v>87</v>
      </c>
      <c r="AW296" s="13" t="s">
        <v>33</v>
      </c>
      <c r="AX296" s="13" t="s">
        <v>85</v>
      </c>
      <c r="AY296" s="156" t="s">
        <v>136</v>
      </c>
    </row>
    <row r="297" spans="2:65" s="1" customFormat="1" ht="16.5" customHeight="1">
      <c r="B297" s="32"/>
      <c r="C297" s="132" t="s">
        <v>518</v>
      </c>
      <c r="D297" s="132" t="s">
        <v>142</v>
      </c>
      <c r="E297" s="133" t="s">
        <v>1296</v>
      </c>
      <c r="F297" s="134" t="s">
        <v>1297</v>
      </c>
      <c r="G297" s="135" t="s">
        <v>226</v>
      </c>
      <c r="H297" s="136">
        <v>8</v>
      </c>
      <c r="I297" s="137"/>
      <c r="J297" s="138">
        <f>ROUND(I297*H297,2)</f>
        <v>0</v>
      </c>
      <c r="K297" s="134" t="s">
        <v>146</v>
      </c>
      <c r="L297" s="32"/>
      <c r="M297" s="139" t="s">
        <v>1</v>
      </c>
      <c r="N297" s="140" t="s">
        <v>42</v>
      </c>
      <c r="P297" s="141">
        <f>O297*H297</f>
        <v>0</v>
      </c>
      <c r="Q297" s="141">
        <v>0.12303</v>
      </c>
      <c r="R297" s="141">
        <f>Q297*H297</f>
        <v>0.98424</v>
      </c>
      <c r="S297" s="141">
        <v>0</v>
      </c>
      <c r="T297" s="142">
        <f>S297*H297</f>
        <v>0</v>
      </c>
      <c r="AR297" s="143" t="s">
        <v>135</v>
      </c>
      <c r="AT297" s="143" t="s">
        <v>142</v>
      </c>
      <c r="AU297" s="143" t="s">
        <v>87</v>
      </c>
      <c r="AY297" s="17" t="s">
        <v>136</v>
      </c>
      <c r="BE297" s="144">
        <f>IF(N297="základní",J297,0)</f>
        <v>0</v>
      </c>
      <c r="BF297" s="144">
        <f>IF(N297="snížená",J297,0)</f>
        <v>0</v>
      </c>
      <c r="BG297" s="144">
        <f>IF(N297="zákl. přenesená",J297,0)</f>
        <v>0</v>
      </c>
      <c r="BH297" s="144">
        <f>IF(N297="sníž. přenesená",J297,0)</f>
        <v>0</v>
      </c>
      <c r="BI297" s="144">
        <f>IF(N297="nulová",J297,0)</f>
        <v>0</v>
      </c>
      <c r="BJ297" s="17" t="s">
        <v>85</v>
      </c>
      <c r="BK297" s="144">
        <f>ROUND(I297*H297,2)</f>
        <v>0</v>
      </c>
      <c r="BL297" s="17" t="s">
        <v>135</v>
      </c>
      <c r="BM297" s="143" t="s">
        <v>1298</v>
      </c>
    </row>
    <row r="298" spans="2:65" s="1" customFormat="1">
      <c r="B298" s="32"/>
      <c r="D298" s="145" t="s">
        <v>149</v>
      </c>
      <c r="F298" s="146" t="s">
        <v>1297</v>
      </c>
      <c r="I298" s="147"/>
      <c r="L298" s="32"/>
      <c r="M298" s="148"/>
      <c r="T298" s="56"/>
      <c r="AT298" s="17" t="s">
        <v>149</v>
      </c>
      <c r="AU298" s="17" t="s">
        <v>87</v>
      </c>
    </row>
    <row r="299" spans="2:65" s="13" customFormat="1">
      <c r="B299" s="155"/>
      <c r="D299" s="145" t="s">
        <v>150</v>
      </c>
      <c r="E299" s="156" t="s">
        <v>1</v>
      </c>
      <c r="F299" s="157" t="s">
        <v>1299</v>
      </c>
      <c r="H299" s="158">
        <v>8</v>
      </c>
      <c r="I299" s="159"/>
      <c r="L299" s="155"/>
      <c r="M299" s="160"/>
      <c r="T299" s="161"/>
      <c r="AT299" s="156" t="s">
        <v>150</v>
      </c>
      <c r="AU299" s="156" t="s">
        <v>87</v>
      </c>
      <c r="AV299" s="13" t="s">
        <v>87</v>
      </c>
      <c r="AW299" s="13" t="s">
        <v>33</v>
      </c>
      <c r="AX299" s="13" t="s">
        <v>85</v>
      </c>
      <c r="AY299" s="156" t="s">
        <v>136</v>
      </c>
    </row>
    <row r="300" spans="2:65" s="1" customFormat="1" ht="16.5" customHeight="1">
      <c r="B300" s="32"/>
      <c r="C300" s="172" t="s">
        <v>523</v>
      </c>
      <c r="D300" s="172" t="s">
        <v>425</v>
      </c>
      <c r="E300" s="173" t="s">
        <v>1300</v>
      </c>
      <c r="F300" s="174" t="s">
        <v>1301</v>
      </c>
      <c r="G300" s="175" t="s">
        <v>226</v>
      </c>
      <c r="H300" s="176">
        <v>8</v>
      </c>
      <c r="I300" s="177"/>
      <c r="J300" s="178">
        <f>ROUND(I300*H300,2)</f>
        <v>0</v>
      </c>
      <c r="K300" s="174" t="s">
        <v>146</v>
      </c>
      <c r="L300" s="179"/>
      <c r="M300" s="180" t="s">
        <v>1</v>
      </c>
      <c r="N300" s="181" t="s">
        <v>42</v>
      </c>
      <c r="P300" s="141">
        <f>O300*H300</f>
        <v>0</v>
      </c>
      <c r="Q300" s="141">
        <v>1.3299999999999999E-2</v>
      </c>
      <c r="R300" s="141">
        <f>Q300*H300</f>
        <v>0.10639999999999999</v>
      </c>
      <c r="S300" s="141">
        <v>0</v>
      </c>
      <c r="T300" s="142">
        <f>S300*H300</f>
        <v>0</v>
      </c>
      <c r="AR300" s="143" t="s">
        <v>190</v>
      </c>
      <c r="AT300" s="143" t="s">
        <v>425</v>
      </c>
      <c r="AU300" s="143" t="s">
        <v>87</v>
      </c>
      <c r="AY300" s="17" t="s">
        <v>136</v>
      </c>
      <c r="BE300" s="144">
        <f>IF(N300="základní",J300,0)</f>
        <v>0</v>
      </c>
      <c r="BF300" s="144">
        <f>IF(N300="snížená",J300,0)</f>
        <v>0</v>
      </c>
      <c r="BG300" s="144">
        <f>IF(N300="zákl. přenesená",J300,0)</f>
        <v>0</v>
      </c>
      <c r="BH300" s="144">
        <f>IF(N300="sníž. přenesená",J300,0)</f>
        <v>0</v>
      </c>
      <c r="BI300" s="144">
        <f>IF(N300="nulová",J300,0)</f>
        <v>0</v>
      </c>
      <c r="BJ300" s="17" t="s">
        <v>85</v>
      </c>
      <c r="BK300" s="144">
        <f>ROUND(I300*H300,2)</f>
        <v>0</v>
      </c>
      <c r="BL300" s="17" t="s">
        <v>135</v>
      </c>
      <c r="BM300" s="143" t="s">
        <v>1302</v>
      </c>
    </row>
    <row r="301" spans="2:65" s="1" customFormat="1">
      <c r="B301" s="32"/>
      <c r="D301" s="145" t="s">
        <v>149</v>
      </c>
      <c r="F301" s="146" t="s">
        <v>1301</v>
      </c>
      <c r="I301" s="147"/>
      <c r="L301" s="32"/>
      <c r="M301" s="148"/>
      <c r="T301" s="56"/>
      <c r="AT301" s="17" t="s">
        <v>149</v>
      </c>
      <c r="AU301" s="17" t="s">
        <v>87</v>
      </c>
    </row>
    <row r="302" spans="2:65" s="13" customFormat="1">
      <c r="B302" s="155"/>
      <c r="D302" s="145" t="s">
        <v>150</v>
      </c>
      <c r="E302" s="156" t="s">
        <v>1</v>
      </c>
      <c r="F302" s="157" t="s">
        <v>1303</v>
      </c>
      <c r="H302" s="158">
        <v>8</v>
      </c>
      <c r="I302" s="159"/>
      <c r="L302" s="155"/>
      <c r="M302" s="160"/>
      <c r="T302" s="161"/>
      <c r="AT302" s="156" t="s">
        <v>150</v>
      </c>
      <c r="AU302" s="156" t="s">
        <v>87</v>
      </c>
      <c r="AV302" s="13" t="s">
        <v>87</v>
      </c>
      <c r="AW302" s="13" t="s">
        <v>33</v>
      </c>
      <c r="AX302" s="13" t="s">
        <v>85</v>
      </c>
      <c r="AY302" s="156" t="s">
        <v>136</v>
      </c>
    </row>
    <row r="303" spans="2:65" s="1" customFormat="1" ht="16.5" customHeight="1">
      <c r="B303" s="32"/>
      <c r="C303" s="172" t="s">
        <v>529</v>
      </c>
      <c r="D303" s="172" t="s">
        <v>425</v>
      </c>
      <c r="E303" s="173" t="s">
        <v>1304</v>
      </c>
      <c r="F303" s="174" t="s">
        <v>1305</v>
      </c>
      <c r="G303" s="175" t="s">
        <v>1</v>
      </c>
      <c r="H303" s="176">
        <v>8</v>
      </c>
      <c r="I303" s="177"/>
      <c r="J303" s="178">
        <f>ROUND(I303*H303,2)</f>
        <v>0</v>
      </c>
      <c r="K303" s="174" t="s">
        <v>1</v>
      </c>
      <c r="L303" s="179"/>
      <c r="M303" s="180" t="s">
        <v>1</v>
      </c>
      <c r="N303" s="181" t="s">
        <v>42</v>
      </c>
      <c r="P303" s="141">
        <f>O303*H303</f>
        <v>0</v>
      </c>
      <c r="Q303" s="141">
        <v>0</v>
      </c>
      <c r="R303" s="141">
        <f>Q303*H303</f>
        <v>0</v>
      </c>
      <c r="S303" s="141">
        <v>0</v>
      </c>
      <c r="T303" s="142">
        <f>S303*H303</f>
        <v>0</v>
      </c>
      <c r="AR303" s="143" t="s">
        <v>190</v>
      </c>
      <c r="AT303" s="143" t="s">
        <v>425</v>
      </c>
      <c r="AU303" s="143" t="s">
        <v>87</v>
      </c>
      <c r="AY303" s="17" t="s">
        <v>136</v>
      </c>
      <c r="BE303" s="144">
        <f>IF(N303="základní",J303,0)</f>
        <v>0</v>
      </c>
      <c r="BF303" s="144">
        <f>IF(N303="snížená",J303,0)</f>
        <v>0</v>
      </c>
      <c r="BG303" s="144">
        <f>IF(N303="zákl. přenesená",J303,0)</f>
        <v>0</v>
      </c>
      <c r="BH303" s="144">
        <f>IF(N303="sníž. přenesená",J303,0)</f>
        <v>0</v>
      </c>
      <c r="BI303" s="144">
        <f>IF(N303="nulová",J303,0)</f>
        <v>0</v>
      </c>
      <c r="BJ303" s="17" t="s">
        <v>85</v>
      </c>
      <c r="BK303" s="144">
        <f>ROUND(I303*H303,2)</f>
        <v>0</v>
      </c>
      <c r="BL303" s="17" t="s">
        <v>135</v>
      </c>
      <c r="BM303" s="143" t="s">
        <v>1306</v>
      </c>
    </row>
    <row r="304" spans="2:65" s="1" customFormat="1">
      <c r="B304" s="32"/>
      <c r="D304" s="145" t="s">
        <v>149</v>
      </c>
      <c r="F304" s="146" t="s">
        <v>1305</v>
      </c>
      <c r="I304" s="147"/>
      <c r="L304" s="32"/>
      <c r="M304" s="148"/>
      <c r="T304" s="56"/>
      <c r="AT304" s="17" t="s">
        <v>149</v>
      </c>
      <c r="AU304" s="17" t="s">
        <v>87</v>
      </c>
    </row>
    <row r="305" spans="2:65" s="13" customFormat="1">
      <c r="B305" s="155"/>
      <c r="D305" s="145" t="s">
        <v>150</v>
      </c>
      <c r="E305" s="156" t="s">
        <v>1</v>
      </c>
      <c r="F305" s="157" t="s">
        <v>1303</v>
      </c>
      <c r="H305" s="158">
        <v>8</v>
      </c>
      <c r="I305" s="159"/>
      <c r="L305" s="155"/>
      <c r="M305" s="160"/>
      <c r="T305" s="161"/>
      <c r="AT305" s="156" t="s">
        <v>150</v>
      </c>
      <c r="AU305" s="156" t="s">
        <v>87</v>
      </c>
      <c r="AV305" s="13" t="s">
        <v>87</v>
      </c>
      <c r="AW305" s="13" t="s">
        <v>33</v>
      </c>
      <c r="AX305" s="13" t="s">
        <v>85</v>
      </c>
      <c r="AY305" s="156" t="s">
        <v>136</v>
      </c>
    </row>
    <row r="306" spans="2:65" s="1" customFormat="1" ht="16.5" customHeight="1">
      <c r="B306" s="32"/>
      <c r="C306" s="132" t="s">
        <v>535</v>
      </c>
      <c r="D306" s="132" t="s">
        <v>142</v>
      </c>
      <c r="E306" s="133" t="s">
        <v>1307</v>
      </c>
      <c r="F306" s="134" t="s">
        <v>1308</v>
      </c>
      <c r="G306" s="135" t="s">
        <v>226</v>
      </c>
      <c r="H306" s="136">
        <v>5</v>
      </c>
      <c r="I306" s="137"/>
      <c r="J306" s="138">
        <f>ROUND(I306*H306,2)</f>
        <v>0</v>
      </c>
      <c r="K306" s="134" t="s">
        <v>146</v>
      </c>
      <c r="L306" s="32"/>
      <c r="M306" s="139" t="s">
        <v>1</v>
      </c>
      <c r="N306" s="140" t="s">
        <v>42</v>
      </c>
      <c r="P306" s="141">
        <f>O306*H306</f>
        <v>0</v>
      </c>
      <c r="Q306" s="141">
        <v>0.32906000000000002</v>
      </c>
      <c r="R306" s="141">
        <f>Q306*H306</f>
        <v>1.6453000000000002</v>
      </c>
      <c r="S306" s="141">
        <v>0</v>
      </c>
      <c r="T306" s="142">
        <f>S306*H306</f>
        <v>0</v>
      </c>
      <c r="AR306" s="143" t="s">
        <v>135</v>
      </c>
      <c r="AT306" s="143" t="s">
        <v>142</v>
      </c>
      <c r="AU306" s="143" t="s">
        <v>87</v>
      </c>
      <c r="AY306" s="17" t="s">
        <v>136</v>
      </c>
      <c r="BE306" s="144">
        <f>IF(N306="základní",J306,0)</f>
        <v>0</v>
      </c>
      <c r="BF306" s="144">
        <f>IF(N306="snížená",J306,0)</f>
        <v>0</v>
      </c>
      <c r="BG306" s="144">
        <f>IF(N306="zákl. přenesená",J306,0)</f>
        <v>0</v>
      </c>
      <c r="BH306" s="144">
        <f>IF(N306="sníž. přenesená",J306,0)</f>
        <v>0</v>
      </c>
      <c r="BI306" s="144">
        <f>IF(N306="nulová",J306,0)</f>
        <v>0</v>
      </c>
      <c r="BJ306" s="17" t="s">
        <v>85</v>
      </c>
      <c r="BK306" s="144">
        <f>ROUND(I306*H306,2)</f>
        <v>0</v>
      </c>
      <c r="BL306" s="17" t="s">
        <v>135</v>
      </c>
      <c r="BM306" s="143" t="s">
        <v>1309</v>
      </c>
    </row>
    <row r="307" spans="2:65" s="1" customFormat="1">
      <c r="B307" s="32"/>
      <c r="D307" s="145" t="s">
        <v>149</v>
      </c>
      <c r="F307" s="146" t="s">
        <v>1308</v>
      </c>
      <c r="I307" s="147"/>
      <c r="L307" s="32"/>
      <c r="M307" s="148"/>
      <c r="T307" s="56"/>
      <c r="AT307" s="17" t="s">
        <v>149</v>
      </c>
      <c r="AU307" s="17" t="s">
        <v>87</v>
      </c>
    </row>
    <row r="308" spans="2:65" s="13" customFormat="1">
      <c r="B308" s="155"/>
      <c r="D308" s="145" t="s">
        <v>150</v>
      </c>
      <c r="E308" s="156" t="s">
        <v>1</v>
      </c>
      <c r="F308" s="157" t="s">
        <v>1310</v>
      </c>
      <c r="H308" s="158">
        <v>3</v>
      </c>
      <c r="I308" s="159"/>
      <c r="L308" s="155"/>
      <c r="M308" s="160"/>
      <c r="T308" s="161"/>
      <c r="AT308" s="156" t="s">
        <v>150</v>
      </c>
      <c r="AU308" s="156" t="s">
        <v>87</v>
      </c>
      <c r="AV308" s="13" t="s">
        <v>87</v>
      </c>
      <c r="AW308" s="13" t="s">
        <v>33</v>
      </c>
      <c r="AX308" s="13" t="s">
        <v>77</v>
      </c>
      <c r="AY308" s="156" t="s">
        <v>136</v>
      </c>
    </row>
    <row r="309" spans="2:65" s="13" customFormat="1">
      <c r="B309" s="155"/>
      <c r="D309" s="145" t="s">
        <v>150</v>
      </c>
      <c r="E309" s="156" t="s">
        <v>1</v>
      </c>
      <c r="F309" s="157" t="s">
        <v>1273</v>
      </c>
      <c r="H309" s="158">
        <v>2</v>
      </c>
      <c r="I309" s="159"/>
      <c r="L309" s="155"/>
      <c r="M309" s="160"/>
      <c r="T309" s="161"/>
      <c r="AT309" s="156" t="s">
        <v>150</v>
      </c>
      <c r="AU309" s="156" t="s">
        <v>87</v>
      </c>
      <c r="AV309" s="13" t="s">
        <v>87</v>
      </c>
      <c r="AW309" s="13" t="s">
        <v>33</v>
      </c>
      <c r="AX309" s="13" t="s">
        <v>77</v>
      </c>
      <c r="AY309" s="156" t="s">
        <v>136</v>
      </c>
    </row>
    <row r="310" spans="2:65" s="14" customFormat="1">
      <c r="B310" s="165"/>
      <c r="D310" s="145" t="s">
        <v>150</v>
      </c>
      <c r="E310" s="166" t="s">
        <v>1</v>
      </c>
      <c r="F310" s="167" t="s">
        <v>278</v>
      </c>
      <c r="H310" s="168">
        <v>5</v>
      </c>
      <c r="I310" s="169"/>
      <c r="L310" s="165"/>
      <c r="M310" s="170"/>
      <c r="T310" s="171"/>
      <c r="AT310" s="166" t="s">
        <v>150</v>
      </c>
      <c r="AU310" s="166" t="s">
        <v>87</v>
      </c>
      <c r="AV310" s="14" t="s">
        <v>135</v>
      </c>
      <c r="AW310" s="14" t="s">
        <v>33</v>
      </c>
      <c r="AX310" s="14" t="s">
        <v>85</v>
      </c>
      <c r="AY310" s="166" t="s">
        <v>136</v>
      </c>
    </row>
    <row r="311" spans="2:65" s="1" customFormat="1" ht="16.5" customHeight="1">
      <c r="B311" s="32"/>
      <c r="C311" s="172" t="s">
        <v>541</v>
      </c>
      <c r="D311" s="172" t="s">
        <v>425</v>
      </c>
      <c r="E311" s="173" t="s">
        <v>1311</v>
      </c>
      <c r="F311" s="174" t="s">
        <v>1312</v>
      </c>
      <c r="G311" s="175" t="s">
        <v>226</v>
      </c>
      <c r="H311" s="176">
        <v>5</v>
      </c>
      <c r="I311" s="177"/>
      <c r="J311" s="178">
        <f>ROUND(I311*H311,2)</f>
        <v>0</v>
      </c>
      <c r="K311" s="174" t="s">
        <v>146</v>
      </c>
      <c r="L311" s="179"/>
      <c r="M311" s="180" t="s">
        <v>1</v>
      </c>
      <c r="N311" s="181" t="s">
        <v>42</v>
      </c>
      <c r="P311" s="141">
        <f>O311*H311</f>
        <v>0</v>
      </c>
      <c r="Q311" s="141">
        <v>2.9499999999999998E-2</v>
      </c>
      <c r="R311" s="141">
        <f>Q311*H311</f>
        <v>0.14749999999999999</v>
      </c>
      <c r="S311" s="141">
        <v>0</v>
      </c>
      <c r="T311" s="142">
        <f>S311*H311</f>
        <v>0</v>
      </c>
      <c r="AR311" s="143" t="s">
        <v>190</v>
      </c>
      <c r="AT311" s="143" t="s">
        <v>425</v>
      </c>
      <c r="AU311" s="143" t="s">
        <v>87</v>
      </c>
      <c r="AY311" s="17" t="s">
        <v>136</v>
      </c>
      <c r="BE311" s="144">
        <f>IF(N311="základní",J311,0)</f>
        <v>0</v>
      </c>
      <c r="BF311" s="144">
        <f>IF(N311="snížená",J311,0)</f>
        <v>0</v>
      </c>
      <c r="BG311" s="144">
        <f>IF(N311="zákl. přenesená",J311,0)</f>
        <v>0</v>
      </c>
      <c r="BH311" s="144">
        <f>IF(N311="sníž. přenesená",J311,0)</f>
        <v>0</v>
      </c>
      <c r="BI311" s="144">
        <f>IF(N311="nulová",J311,0)</f>
        <v>0</v>
      </c>
      <c r="BJ311" s="17" t="s">
        <v>85</v>
      </c>
      <c r="BK311" s="144">
        <f>ROUND(I311*H311,2)</f>
        <v>0</v>
      </c>
      <c r="BL311" s="17" t="s">
        <v>135</v>
      </c>
      <c r="BM311" s="143" t="s">
        <v>1313</v>
      </c>
    </row>
    <row r="312" spans="2:65" s="1" customFormat="1">
      <c r="B312" s="32"/>
      <c r="D312" s="145" t="s">
        <v>149</v>
      </c>
      <c r="F312" s="146" t="s">
        <v>1312</v>
      </c>
      <c r="I312" s="147"/>
      <c r="L312" s="32"/>
      <c r="M312" s="148"/>
      <c r="T312" s="56"/>
      <c r="AT312" s="17" t="s">
        <v>149</v>
      </c>
      <c r="AU312" s="17" t="s">
        <v>87</v>
      </c>
    </row>
    <row r="313" spans="2:65" s="13" customFormat="1">
      <c r="B313" s="155"/>
      <c r="D313" s="145" t="s">
        <v>150</v>
      </c>
      <c r="E313" s="156" t="s">
        <v>1</v>
      </c>
      <c r="F313" s="157" t="s">
        <v>1314</v>
      </c>
      <c r="H313" s="158">
        <v>5</v>
      </c>
      <c r="I313" s="159"/>
      <c r="L313" s="155"/>
      <c r="M313" s="160"/>
      <c r="T313" s="161"/>
      <c r="AT313" s="156" t="s">
        <v>150</v>
      </c>
      <c r="AU313" s="156" t="s">
        <v>87</v>
      </c>
      <c r="AV313" s="13" t="s">
        <v>87</v>
      </c>
      <c r="AW313" s="13" t="s">
        <v>33</v>
      </c>
      <c r="AX313" s="13" t="s">
        <v>85</v>
      </c>
      <c r="AY313" s="156" t="s">
        <v>136</v>
      </c>
    </row>
    <row r="314" spans="2:65" s="1" customFormat="1" ht="16.5" customHeight="1">
      <c r="B314" s="32"/>
      <c r="C314" s="172" t="s">
        <v>546</v>
      </c>
      <c r="D314" s="172" t="s">
        <v>425</v>
      </c>
      <c r="E314" s="173" t="s">
        <v>1315</v>
      </c>
      <c r="F314" s="174" t="s">
        <v>1316</v>
      </c>
      <c r="G314" s="175" t="s">
        <v>226</v>
      </c>
      <c r="H314" s="176">
        <v>5</v>
      </c>
      <c r="I314" s="177"/>
      <c r="J314" s="178">
        <f>ROUND(I314*H314,2)</f>
        <v>0</v>
      </c>
      <c r="K314" s="174" t="s">
        <v>1</v>
      </c>
      <c r="L314" s="179"/>
      <c r="M314" s="180" t="s">
        <v>1</v>
      </c>
      <c r="N314" s="181" t="s">
        <v>42</v>
      </c>
      <c r="P314" s="141">
        <f>O314*H314</f>
        <v>0</v>
      </c>
      <c r="Q314" s="141">
        <v>0</v>
      </c>
      <c r="R314" s="141">
        <f>Q314*H314</f>
        <v>0</v>
      </c>
      <c r="S314" s="141">
        <v>0</v>
      </c>
      <c r="T314" s="142">
        <f>S314*H314</f>
        <v>0</v>
      </c>
      <c r="AR314" s="143" t="s">
        <v>190</v>
      </c>
      <c r="AT314" s="143" t="s">
        <v>425</v>
      </c>
      <c r="AU314" s="143" t="s">
        <v>87</v>
      </c>
      <c r="AY314" s="17" t="s">
        <v>136</v>
      </c>
      <c r="BE314" s="144">
        <f>IF(N314="základní",J314,0)</f>
        <v>0</v>
      </c>
      <c r="BF314" s="144">
        <f>IF(N314="snížená",J314,0)</f>
        <v>0</v>
      </c>
      <c r="BG314" s="144">
        <f>IF(N314="zákl. přenesená",J314,0)</f>
        <v>0</v>
      </c>
      <c r="BH314" s="144">
        <f>IF(N314="sníž. přenesená",J314,0)</f>
        <v>0</v>
      </c>
      <c r="BI314" s="144">
        <f>IF(N314="nulová",J314,0)</f>
        <v>0</v>
      </c>
      <c r="BJ314" s="17" t="s">
        <v>85</v>
      </c>
      <c r="BK314" s="144">
        <f>ROUND(I314*H314,2)</f>
        <v>0</v>
      </c>
      <c r="BL314" s="17" t="s">
        <v>135</v>
      </c>
      <c r="BM314" s="143" t="s">
        <v>1317</v>
      </c>
    </row>
    <row r="315" spans="2:65" s="1" customFormat="1">
      <c r="B315" s="32"/>
      <c r="D315" s="145" t="s">
        <v>149</v>
      </c>
      <c r="F315" s="146" t="s">
        <v>1316</v>
      </c>
      <c r="I315" s="147"/>
      <c r="L315" s="32"/>
      <c r="M315" s="148"/>
      <c r="T315" s="56"/>
      <c r="AT315" s="17" t="s">
        <v>149</v>
      </c>
      <c r="AU315" s="17" t="s">
        <v>87</v>
      </c>
    </row>
    <row r="316" spans="2:65" s="13" customFormat="1">
      <c r="B316" s="155"/>
      <c r="D316" s="145" t="s">
        <v>150</v>
      </c>
      <c r="E316" s="156" t="s">
        <v>1</v>
      </c>
      <c r="F316" s="157" t="s">
        <v>1314</v>
      </c>
      <c r="H316" s="158">
        <v>5</v>
      </c>
      <c r="I316" s="159"/>
      <c r="L316" s="155"/>
      <c r="M316" s="160"/>
      <c r="T316" s="161"/>
      <c r="AT316" s="156" t="s">
        <v>150</v>
      </c>
      <c r="AU316" s="156" t="s">
        <v>87</v>
      </c>
      <c r="AV316" s="13" t="s">
        <v>87</v>
      </c>
      <c r="AW316" s="13" t="s">
        <v>33</v>
      </c>
      <c r="AX316" s="13" t="s">
        <v>85</v>
      </c>
      <c r="AY316" s="156" t="s">
        <v>136</v>
      </c>
    </row>
    <row r="317" spans="2:65" s="1" customFormat="1" ht="16.5" customHeight="1">
      <c r="B317" s="32"/>
      <c r="C317" s="132" t="s">
        <v>552</v>
      </c>
      <c r="D317" s="132" t="s">
        <v>142</v>
      </c>
      <c r="E317" s="133" t="s">
        <v>1318</v>
      </c>
      <c r="F317" s="134" t="s">
        <v>1319</v>
      </c>
      <c r="G317" s="135" t="s">
        <v>226</v>
      </c>
      <c r="H317" s="136">
        <v>7</v>
      </c>
      <c r="I317" s="137"/>
      <c r="J317" s="138">
        <f>ROUND(I317*H317,2)</f>
        <v>0</v>
      </c>
      <c r="K317" s="134" t="s">
        <v>146</v>
      </c>
      <c r="L317" s="32"/>
      <c r="M317" s="139" t="s">
        <v>1</v>
      </c>
      <c r="N317" s="140" t="s">
        <v>42</v>
      </c>
      <c r="P317" s="141">
        <f>O317*H317</f>
        <v>0</v>
      </c>
      <c r="Q317" s="141">
        <v>3.1E-4</v>
      </c>
      <c r="R317" s="141">
        <f>Q317*H317</f>
        <v>2.1700000000000001E-3</v>
      </c>
      <c r="S317" s="141">
        <v>0</v>
      </c>
      <c r="T317" s="142">
        <f>S317*H317</f>
        <v>0</v>
      </c>
      <c r="AR317" s="143" t="s">
        <v>135</v>
      </c>
      <c r="AT317" s="143" t="s">
        <v>142</v>
      </c>
      <c r="AU317" s="143" t="s">
        <v>87</v>
      </c>
      <c r="AY317" s="17" t="s">
        <v>136</v>
      </c>
      <c r="BE317" s="144">
        <f>IF(N317="základní",J317,0)</f>
        <v>0</v>
      </c>
      <c r="BF317" s="144">
        <f>IF(N317="snížená",J317,0)</f>
        <v>0</v>
      </c>
      <c r="BG317" s="144">
        <f>IF(N317="zákl. přenesená",J317,0)</f>
        <v>0</v>
      </c>
      <c r="BH317" s="144">
        <f>IF(N317="sníž. přenesená",J317,0)</f>
        <v>0</v>
      </c>
      <c r="BI317" s="144">
        <f>IF(N317="nulová",J317,0)</f>
        <v>0</v>
      </c>
      <c r="BJ317" s="17" t="s">
        <v>85</v>
      </c>
      <c r="BK317" s="144">
        <f>ROUND(I317*H317,2)</f>
        <v>0</v>
      </c>
      <c r="BL317" s="17" t="s">
        <v>135</v>
      </c>
      <c r="BM317" s="143" t="s">
        <v>1320</v>
      </c>
    </row>
    <row r="318" spans="2:65" s="1" customFormat="1">
      <c r="B318" s="32"/>
      <c r="D318" s="145" t="s">
        <v>149</v>
      </c>
      <c r="F318" s="146" t="s">
        <v>1321</v>
      </c>
      <c r="I318" s="147"/>
      <c r="L318" s="32"/>
      <c r="M318" s="148"/>
      <c r="T318" s="56"/>
      <c r="AT318" s="17" t="s">
        <v>149</v>
      </c>
      <c r="AU318" s="17" t="s">
        <v>87</v>
      </c>
    </row>
    <row r="319" spans="2:65" s="12" customFormat="1">
      <c r="B319" s="149"/>
      <c r="D319" s="145" t="s">
        <v>150</v>
      </c>
      <c r="E319" s="150" t="s">
        <v>1</v>
      </c>
      <c r="F319" s="151" t="s">
        <v>1322</v>
      </c>
      <c r="H319" s="150" t="s">
        <v>1</v>
      </c>
      <c r="I319" s="152"/>
      <c r="L319" s="149"/>
      <c r="M319" s="153"/>
      <c r="T319" s="154"/>
      <c r="AT319" s="150" t="s">
        <v>150</v>
      </c>
      <c r="AU319" s="150" t="s">
        <v>87</v>
      </c>
      <c r="AV319" s="12" t="s">
        <v>85</v>
      </c>
      <c r="AW319" s="12" t="s">
        <v>33</v>
      </c>
      <c r="AX319" s="12" t="s">
        <v>77</v>
      </c>
      <c r="AY319" s="150" t="s">
        <v>136</v>
      </c>
    </row>
    <row r="320" spans="2:65" s="13" customFormat="1">
      <c r="B320" s="155"/>
      <c r="D320" s="145" t="s">
        <v>150</v>
      </c>
      <c r="E320" s="156" t="s">
        <v>1</v>
      </c>
      <c r="F320" s="157" t="s">
        <v>1323</v>
      </c>
      <c r="H320" s="158">
        <v>7</v>
      </c>
      <c r="I320" s="159"/>
      <c r="L320" s="155"/>
      <c r="M320" s="160"/>
      <c r="T320" s="161"/>
      <c r="AT320" s="156" t="s">
        <v>150</v>
      </c>
      <c r="AU320" s="156" t="s">
        <v>87</v>
      </c>
      <c r="AV320" s="13" t="s">
        <v>87</v>
      </c>
      <c r="AW320" s="13" t="s">
        <v>33</v>
      </c>
      <c r="AX320" s="13" t="s">
        <v>85</v>
      </c>
      <c r="AY320" s="156" t="s">
        <v>136</v>
      </c>
    </row>
    <row r="321" spans="2:65" s="1" customFormat="1" ht="16.5" customHeight="1">
      <c r="B321" s="32"/>
      <c r="C321" s="132" t="s">
        <v>558</v>
      </c>
      <c r="D321" s="132" t="s">
        <v>142</v>
      </c>
      <c r="E321" s="133" t="s">
        <v>1324</v>
      </c>
      <c r="F321" s="134" t="s">
        <v>1325</v>
      </c>
      <c r="G321" s="135" t="s">
        <v>317</v>
      </c>
      <c r="H321" s="136">
        <v>149.04</v>
      </c>
      <c r="I321" s="137"/>
      <c r="J321" s="138">
        <f>ROUND(I321*H321,2)</f>
        <v>0</v>
      </c>
      <c r="K321" s="134" t="s">
        <v>146</v>
      </c>
      <c r="L321" s="32"/>
      <c r="M321" s="139" t="s">
        <v>1</v>
      </c>
      <c r="N321" s="140" t="s">
        <v>42</v>
      </c>
      <c r="P321" s="141">
        <f>O321*H321</f>
        <v>0</v>
      </c>
      <c r="Q321" s="141">
        <v>1.9000000000000001E-4</v>
      </c>
      <c r="R321" s="141">
        <f>Q321*H321</f>
        <v>2.8317599999999998E-2</v>
      </c>
      <c r="S321" s="141">
        <v>0</v>
      </c>
      <c r="T321" s="142">
        <f>S321*H321</f>
        <v>0</v>
      </c>
      <c r="AR321" s="143" t="s">
        <v>135</v>
      </c>
      <c r="AT321" s="143" t="s">
        <v>142</v>
      </c>
      <c r="AU321" s="143" t="s">
        <v>87</v>
      </c>
      <c r="AY321" s="17" t="s">
        <v>136</v>
      </c>
      <c r="BE321" s="144">
        <f>IF(N321="základní",J321,0)</f>
        <v>0</v>
      </c>
      <c r="BF321" s="144">
        <f>IF(N321="snížená",J321,0)</f>
        <v>0</v>
      </c>
      <c r="BG321" s="144">
        <f>IF(N321="zákl. přenesená",J321,0)</f>
        <v>0</v>
      </c>
      <c r="BH321" s="144">
        <f>IF(N321="sníž. přenesená",J321,0)</f>
        <v>0</v>
      </c>
      <c r="BI321" s="144">
        <f>IF(N321="nulová",J321,0)</f>
        <v>0</v>
      </c>
      <c r="BJ321" s="17" t="s">
        <v>85</v>
      </c>
      <c r="BK321" s="144">
        <f>ROUND(I321*H321,2)</f>
        <v>0</v>
      </c>
      <c r="BL321" s="17" t="s">
        <v>135</v>
      </c>
      <c r="BM321" s="143" t="s">
        <v>1326</v>
      </c>
    </row>
    <row r="322" spans="2:65" s="1" customFormat="1">
      <c r="B322" s="32"/>
      <c r="D322" s="145" t="s">
        <v>149</v>
      </c>
      <c r="F322" s="146" t="s">
        <v>1327</v>
      </c>
      <c r="I322" s="147"/>
      <c r="L322" s="32"/>
      <c r="M322" s="148"/>
      <c r="T322" s="56"/>
      <c r="AT322" s="17" t="s">
        <v>149</v>
      </c>
      <c r="AU322" s="17" t="s">
        <v>87</v>
      </c>
    </row>
    <row r="323" spans="2:65" s="13" customFormat="1">
      <c r="B323" s="155"/>
      <c r="D323" s="145" t="s">
        <v>150</v>
      </c>
      <c r="E323" s="156" t="s">
        <v>1</v>
      </c>
      <c r="F323" s="157" t="s">
        <v>1328</v>
      </c>
      <c r="H323" s="158">
        <v>134.04</v>
      </c>
      <c r="I323" s="159"/>
      <c r="L323" s="155"/>
      <c r="M323" s="160"/>
      <c r="T323" s="161"/>
      <c r="AT323" s="156" t="s">
        <v>150</v>
      </c>
      <c r="AU323" s="156" t="s">
        <v>87</v>
      </c>
      <c r="AV323" s="13" t="s">
        <v>87</v>
      </c>
      <c r="AW323" s="13" t="s">
        <v>33</v>
      </c>
      <c r="AX323" s="13" t="s">
        <v>77</v>
      </c>
      <c r="AY323" s="156" t="s">
        <v>136</v>
      </c>
    </row>
    <row r="324" spans="2:65" s="12" customFormat="1">
      <c r="B324" s="149"/>
      <c r="D324" s="145" t="s">
        <v>150</v>
      </c>
      <c r="E324" s="150" t="s">
        <v>1</v>
      </c>
      <c r="F324" s="151" t="s">
        <v>1329</v>
      </c>
      <c r="H324" s="150" t="s">
        <v>1</v>
      </c>
      <c r="I324" s="152"/>
      <c r="L324" s="149"/>
      <c r="M324" s="153"/>
      <c r="T324" s="154"/>
      <c r="AT324" s="150" t="s">
        <v>150</v>
      </c>
      <c r="AU324" s="150" t="s">
        <v>87</v>
      </c>
      <c r="AV324" s="12" t="s">
        <v>85</v>
      </c>
      <c r="AW324" s="12" t="s">
        <v>33</v>
      </c>
      <c r="AX324" s="12" t="s">
        <v>77</v>
      </c>
      <c r="AY324" s="150" t="s">
        <v>136</v>
      </c>
    </row>
    <row r="325" spans="2:65" s="13" customFormat="1">
      <c r="B325" s="155"/>
      <c r="D325" s="145" t="s">
        <v>150</v>
      </c>
      <c r="E325" s="156" t="s">
        <v>1</v>
      </c>
      <c r="F325" s="157" t="s">
        <v>1330</v>
      </c>
      <c r="H325" s="158">
        <v>15</v>
      </c>
      <c r="I325" s="159"/>
      <c r="L325" s="155"/>
      <c r="M325" s="160"/>
      <c r="T325" s="161"/>
      <c r="AT325" s="156" t="s">
        <v>150</v>
      </c>
      <c r="AU325" s="156" t="s">
        <v>87</v>
      </c>
      <c r="AV325" s="13" t="s">
        <v>87</v>
      </c>
      <c r="AW325" s="13" t="s">
        <v>33</v>
      </c>
      <c r="AX325" s="13" t="s">
        <v>77</v>
      </c>
      <c r="AY325" s="156" t="s">
        <v>136</v>
      </c>
    </row>
    <row r="326" spans="2:65" s="14" customFormat="1">
      <c r="B326" s="165"/>
      <c r="D326" s="145" t="s">
        <v>150</v>
      </c>
      <c r="E326" s="166" t="s">
        <v>1</v>
      </c>
      <c r="F326" s="167" t="s">
        <v>278</v>
      </c>
      <c r="H326" s="168">
        <v>149.04</v>
      </c>
      <c r="I326" s="169"/>
      <c r="L326" s="165"/>
      <c r="M326" s="170"/>
      <c r="T326" s="171"/>
      <c r="AT326" s="166" t="s">
        <v>150</v>
      </c>
      <c r="AU326" s="166" t="s">
        <v>87</v>
      </c>
      <c r="AV326" s="14" t="s">
        <v>135</v>
      </c>
      <c r="AW326" s="14" t="s">
        <v>33</v>
      </c>
      <c r="AX326" s="14" t="s">
        <v>85</v>
      </c>
      <c r="AY326" s="166" t="s">
        <v>136</v>
      </c>
    </row>
    <row r="327" spans="2:65" s="1" customFormat="1" ht="16.5" customHeight="1">
      <c r="B327" s="32"/>
      <c r="C327" s="132" t="s">
        <v>563</v>
      </c>
      <c r="D327" s="132" t="s">
        <v>142</v>
      </c>
      <c r="E327" s="133" t="s">
        <v>1331</v>
      </c>
      <c r="F327" s="134" t="s">
        <v>1332</v>
      </c>
      <c r="G327" s="135" t="s">
        <v>317</v>
      </c>
      <c r="H327" s="136">
        <v>134.04</v>
      </c>
      <c r="I327" s="137"/>
      <c r="J327" s="138">
        <f>ROUND(I327*H327,2)</f>
        <v>0</v>
      </c>
      <c r="K327" s="134" t="s">
        <v>146</v>
      </c>
      <c r="L327" s="32"/>
      <c r="M327" s="139" t="s">
        <v>1</v>
      </c>
      <c r="N327" s="140" t="s">
        <v>42</v>
      </c>
      <c r="P327" s="141">
        <f>O327*H327</f>
        <v>0</v>
      </c>
      <c r="Q327" s="141">
        <v>9.0000000000000006E-5</v>
      </c>
      <c r="R327" s="141">
        <f>Q327*H327</f>
        <v>1.2063600000000001E-2</v>
      </c>
      <c r="S327" s="141">
        <v>0</v>
      </c>
      <c r="T327" s="142">
        <f>S327*H327</f>
        <v>0</v>
      </c>
      <c r="AR327" s="143" t="s">
        <v>135</v>
      </c>
      <c r="AT327" s="143" t="s">
        <v>142</v>
      </c>
      <c r="AU327" s="143" t="s">
        <v>87</v>
      </c>
      <c r="AY327" s="17" t="s">
        <v>136</v>
      </c>
      <c r="BE327" s="144">
        <f>IF(N327="základní",J327,0)</f>
        <v>0</v>
      </c>
      <c r="BF327" s="144">
        <f>IF(N327="snížená",J327,0)</f>
        <v>0</v>
      </c>
      <c r="BG327" s="144">
        <f>IF(N327="zákl. přenesená",J327,0)</f>
        <v>0</v>
      </c>
      <c r="BH327" s="144">
        <f>IF(N327="sníž. přenesená",J327,0)</f>
        <v>0</v>
      </c>
      <c r="BI327" s="144">
        <f>IF(N327="nulová",J327,0)</f>
        <v>0</v>
      </c>
      <c r="BJ327" s="17" t="s">
        <v>85</v>
      </c>
      <c r="BK327" s="144">
        <f>ROUND(I327*H327,2)</f>
        <v>0</v>
      </c>
      <c r="BL327" s="17" t="s">
        <v>135</v>
      </c>
      <c r="BM327" s="143" t="s">
        <v>1333</v>
      </c>
    </row>
    <row r="328" spans="2:65" s="1" customFormat="1">
      <c r="B328" s="32"/>
      <c r="D328" s="145" t="s">
        <v>149</v>
      </c>
      <c r="F328" s="146" t="s">
        <v>1334</v>
      </c>
      <c r="I328" s="147"/>
      <c r="L328" s="32"/>
      <c r="M328" s="148"/>
      <c r="T328" s="56"/>
      <c r="AT328" s="17" t="s">
        <v>149</v>
      </c>
      <c r="AU328" s="17" t="s">
        <v>87</v>
      </c>
    </row>
    <row r="329" spans="2:65" s="13" customFormat="1">
      <c r="B329" s="155"/>
      <c r="D329" s="145" t="s">
        <v>150</v>
      </c>
      <c r="E329" s="156" t="s">
        <v>1</v>
      </c>
      <c r="F329" s="157" t="s">
        <v>1286</v>
      </c>
      <c r="H329" s="158">
        <v>134.04</v>
      </c>
      <c r="I329" s="159"/>
      <c r="L329" s="155"/>
      <c r="M329" s="160"/>
      <c r="T329" s="161"/>
      <c r="AT329" s="156" t="s">
        <v>150</v>
      </c>
      <c r="AU329" s="156" t="s">
        <v>87</v>
      </c>
      <c r="AV329" s="13" t="s">
        <v>87</v>
      </c>
      <c r="AW329" s="13" t="s">
        <v>33</v>
      </c>
      <c r="AX329" s="13" t="s">
        <v>85</v>
      </c>
      <c r="AY329" s="156" t="s">
        <v>136</v>
      </c>
    </row>
    <row r="330" spans="2:65" s="11" customFormat="1" ht="22.95" customHeight="1">
      <c r="B330" s="120"/>
      <c r="D330" s="121" t="s">
        <v>76</v>
      </c>
      <c r="E330" s="130" t="s">
        <v>1001</v>
      </c>
      <c r="F330" s="130" t="s">
        <v>1002</v>
      </c>
      <c r="I330" s="123"/>
      <c r="J330" s="131">
        <f>BK330</f>
        <v>0</v>
      </c>
      <c r="L330" s="120"/>
      <c r="M330" s="125"/>
      <c r="P330" s="126">
        <f>SUM(P331:P336)</f>
        <v>0</v>
      </c>
      <c r="R330" s="126">
        <f>SUM(R331:R336)</f>
        <v>0</v>
      </c>
      <c r="T330" s="127">
        <f>SUM(T331:T336)</f>
        <v>0</v>
      </c>
      <c r="AR330" s="121" t="s">
        <v>85</v>
      </c>
      <c r="AT330" s="128" t="s">
        <v>76</v>
      </c>
      <c r="AU330" s="128" t="s">
        <v>85</v>
      </c>
      <c r="AY330" s="121" t="s">
        <v>136</v>
      </c>
      <c r="BK330" s="129">
        <f>SUM(BK331:BK336)</f>
        <v>0</v>
      </c>
    </row>
    <row r="331" spans="2:65" s="1" customFormat="1" ht="16.5" customHeight="1">
      <c r="B331" s="32"/>
      <c r="C331" s="132" t="s">
        <v>571</v>
      </c>
      <c r="D331" s="132" t="s">
        <v>142</v>
      </c>
      <c r="E331" s="133" t="s">
        <v>1038</v>
      </c>
      <c r="F331" s="134" t="s">
        <v>1039</v>
      </c>
      <c r="G331" s="135" t="s">
        <v>406</v>
      </c>
      <c r="H331" s="136">
        <v>7.0999999999999994E-2</v>
      </c>
      <c r="I331" s="137"/>
      <c r="J331" s="138">
        <f>ROUND(I331*H331,2)</f>
        <v>0</v>
      </c>
      <c r="K331" s="134" t="s">
        <v>146</v>
      </c>
      <c r="L331" s="32"/>
      <c r="M331" s="139" t="s">
        <v>1</v>
      </c>
      <c r="N331" s="140" t="s">
        <v>42</v>
      </c>
      <c r="P331" s="141">
        <f>O331*H331</f>
        <v>0</v>
      </c>
      <c r="Q331" s="141">
        <v>0</v>
      </c>
      <c r="R331" s="141">
        <f>Q331*H331</f>
        <v>0</v>
      </c>
      <c r="S331" s="141">
        <v>0</v>
      </c>
      <c r="T331" s="142">
        <f>S331*H331</f>
        <v>0</v>
      </c>
      <c r="AR331" s="143" t="s">
        <v>135</v>
      </c>
      <c r="AT331" s="143" t="s">
        <v>142</v>
      </c>
      <c r="AU331" s="143" t="s">
        <v>87</v>
      </c>
      <c r="AY331" s="17" t="s">
        <v>136</v>
      </c>
      <c r="BE331" s="144">
        <f>IF(N331="základní",J331,0)</f>
        <v>0</v>
      </c>
      <c r="BF331" s="144">
        <f>IF(N331="snížená",J331,0)</f>
        <v>0</v>
      </c>
      <c r="BG331" s="144">
        <f>IF(N331="zákl. přenesená",J331,0)</f>
        <v>0</v>
      </c>
      <c r="BH331" s="144">
        <f>IF(N331="sníž. přenesená",J331,0)</f>
        <v>0</v>
      </c>
      <c r="BI331" s="144">
        <f>IF(N331="nulová",J331,0)</f>
        <v>0</v>
      </c>
      <c r="BJ331" s="17" t="s">
        <v>85</v>
      </c>
      <c r="BK331" s="144">
        <f>ROUND(I331*H331,2)</f>
        <v>0</v>
      </c>
      <c r="BL331" s="17" t="s">
        <v>135</v>
      </c>
      <c r="BM331" s="143" t="s">
        <v>1335</v>
      </c>
    </row>
    <row r="332" spans="2:65" s="1" customFormat="1">
      <c r="B332" s="32"/>
      <c r="D332" s="145" t="s">
        <v>149</v>
      </c>
      <c r="F332" s="146" t="s">
        <v>1041</v>
      </c>
      <c r="I332" s="147"/>
      <c r="L332" s="32"/>
      <c r="M332" s="148"/>
      <c r="T332" s="56"/>
      <c r="AT332" s="17" t="s">
        <v>149</v>
      </c>
      <c r="AU332" s="17" t="s">
        <v>87</v>
      </c>
    </row>
    <row r="333" spans="2:65" s="12" customFormat="1">
      <c r="B333" s="149"/>
      <c r="D333" s="145" t="s">
        <v>150</v>
      </c>
      <c r="E333" s="150" t="s">
        <v>1</v>
      </c>
      <c r="F333" s="151" t="s">
        <v>1336</v>
      </c>
      <c r="H333" s="150" t="s">
        <v>1</v>
      </c>
      <c r="I333" s="152"/>
      <c r="L333" s="149"/>
      <c r="M333" s="153"/>
      <c r="T333" s="154"/>
      <c r="AT333" s="150" t="s">
        <v>150</v>
      </c>
      <c r="AU333" s="150" t="s">
        <v>87</v>
      </c>
      <c r="AV333" s="12" t="s">
        <v>85</v>
      </c>
      <c r="AW333" s="12" t="s">
        <v>33</v>
      </c>
      <c r="AX333" s="12" t="s">
        <v>77</v>
      </c>
      <c r="AY333" s="150" t="s">
        <v>136</v>
      </c>
    </row>
    <row r="334" spans="2:65" s="13" customFormat="1">
      <c r="B334" s="155"/>
      <c r="D334" s="145" t="s">
        <v>150</v>
      </c>
      <c r="E334" s="156" t="s">
        <v>1</v>
      </c>
      <c r="F334" s="157" t="s">
        <v>1337</v>
      </c>
      <c r="H334" s="158">
        <v>2.5000000000000001E-2</v>
      </c>
      <c r="I334" s="159"/>
      <c r="L334" s="155"/>
      <c r="M334" s="160"/>
      <c r="T334" s="161"/>
      <c r="AT334" s="156" t="s">
        <v>150</v>
      </c>
      <c r="AU334" s="156" t="s">
        <v>87</v>
      </c>
      <c r="AV334" s="13" t="s">
        <v>87</v>
      </c>
      <c r="AW334" s="13" t="s">
        <v>33</v>
      </c>
      <c r="AX334" s="13" t="s">
        <v>77</v>
      </c>
      <c r="AY334" s="156" t="s">
        <v>136</v>
      </c>
    </row>
    <row r="335" spans="2:65" s="13" customFormat="1">
      <c r="B335" s="155"/>
      <c r="D335" s="145" t="s">
        <v>150</v>
      </c>
      <c r="E335" s="156" t="s">
        <v>1</v>
      </c>
      <c r="F335" s="157" t="s">
        <v>1338</v>
      </c>
      <c r="H335" s="158">
        <v>4.5999999999999999E-2</v>
      </c>
      <c r="I335" s="159"/>
      <c r="L335" s="155"/>
      <c r="M335" s="160"/>
      <c r="T335" s="161"/>
      <c r="AT335" s="156" t="s">
        <v>150</v>
      </c>
      <c r="AU335" s="156" t="s">
        <v>87</v>
      </c>
      <c r="AV335" s="13" t="s">
        <v>87</v>
      </c>
      <c r="AW335" s="13" t="s">
        <v>33</v>
      </c>
      <c r="AX335" s="13" t="s">
        <v>77</v>
      </c>
      <c r="AY335" s="156" t="s">
        <v>136</v>
      </c>
    </row>
    <row r="336" spans="2:65" s="14" customFormat="1">
      <c r="B336" s="165"/>
      <c r="D336" s="145" t="s">
        <v>150</v>
      </c>
      <c r="E336" s="166" t="s">
        <v>1</v>
      </c>
      <c r="F336" s="167" t="s">
        <v>278</v>
      </c>
      <c r="H336" s="168">
        <v>7.0999999999999994E-2</v>
      </c>
      <c r="I336" s="169"/>
      <c r="L336" s="165"/>
      <c r="M336" s="170"/>
      <c r="T336" s="171"/>
      <c r="AT336" s="166" t="s">
        <v>150</v>
      </c>
      <c r="AU336" s="166" t="s">
        <v>87</v>
      </c>
      <c r="AV336" s="14" t="s">
        <v>135</v>
      </c>
      <c r="AW336" s="14" t="s">
        <v>33</v>
      </c>
      <c r="AX336" s="14" t="s">
        <v>85</v>
      </c>
      <c r="AY336" s="166" t="s">
        <v>136</v>
      </c>
    </row>
    <row r="337" spans="2:65" s="11" customFormat="1" ht="22.95" customHeight="1">
      <c r="B337" s="120"/>
      <c r="D337" s="121" t="s">
        <v>76</v>
      </c>
      <c r="E337" s="130" t="s">
        <v>1079</v>
      </c>
      <c r="F337" s="130" t="s">
        <v>1080</v>
      </c>
      <c r="I337" s="123"/>
      <c r="J337" s="131">
        <f>BK337</f>
        <v>0</v>
      </c>
      <c r="L337" s="120"/>
      <c r="M337" s="125"/>
      <c r="P337" s="126">
        <f>SUM(P338:P339)</f>
        <v>0</v>
      </c>
      <c r="R337" s="126">
        <f>SUM(R338:R339)</f>
        <v>0</v>
      </c>
      <c r="T337" s="127">
        <f>SUM(T338:T339)</f>
        <v>0</v>
      </c>
      <c r="AR337" s="121" t="s">
        <v>85</v>
      </c>
      <c r="AT337" s="128" t="s">
        <v>76</v>
      </c>
      <c r="AU337" s="128" t="s">
        <v>85</v>
      </c>
      <c r="AY337" s="121" t="s">
        <v>136</v>
      </c>
      <c r="BK337" s="129">
        <f>SUM(BK338:BK339)</f>
        <v>0</v>
      </c>
    </row>
    <row r="338" spans="2:65" s="1" customFormat="1" ht="16.5" customHeight="1">
      <c r="B338" s="32"/>
      <c r="C338" s="132" t="s">
        <v>581</v>
      </c>
      <c r="D338" s="132" t="s">
        <v>142</v>
      </c>
      <c r="E338" s="133" t="s">
        <v>1339</v>
      </c>
      <c r="F338" s="134" t="s">
        <v>1340</v>
      </c>
      <c r="G338" s="135" t="s">
        <v>406</v>
      </c>
      <c r="H338" s="136">
        <v>92.206999999999994</v>
      </c>
      <c r="I338" s="137"/>
      <c r="J338" s="138">
        <f>ROUND(I338*H338,2)</f>
        <v>0</v>
      </c>
      <c r="K338" s="134" t="s">
        <v>146</v>
      </c>
      <c r="L338" s="32"/>
      <c r="M338" s="139" t="s">
        <v>1</v>
      </c>
      <c r="N338" s="140" t="s">
        <v>42</v>
      </c>
      <c r="P338" s="141">
        <f>O338*H338</f>
        <v>0</v>
      </c>
      <c r="Q338" s="141">
        <v>0</v>
      </c>
      <c r="R338" s="141">
        <f>Q338*H338</f>
        <v>0</v>
      </c>
      <c r="S338" s="141">
        <v>0</v>
      </c>
      <c r="T338" s="142">
        <f>S338*H338</f>
        <v>0</v>
      </c>
      <c r="AR338" s="143" t="s">
        <v>135</v>
      </c>
      <c r="AT338" s="143" t="s">
        <v>142</v>
      </c>
      <c r="AU338" s="143" t="s">
        <v>87</v>
      </c>
      <c r="AY338" s="17" t="s">
        <v>136</v>
      </c>
      <c r="BE338" s="144">
        <f>IF(N338="základní",J338,0)</f>
        <v>0</v>
      </c>
      <c r="BF338" s="144">
        <f>IF(N338="snížená",J338,0)</f>
        <v>0</v>
      </c>
      <c r="BG338" s="144">
        <f>IF(N338="zákl. přenesená",J338,0)</f>
        <v>0</v>
      </c>
      <c r="BH338" s="144">
        <f>IF(N338="sníž. přenesená",J338,0)</f>
        <v>0</v>
      </c>
      <c r="BI338" s="144">
        <f>IF(N338="nulová",J338,0)</f>
        <v>0</v>
      </c>
      <c r="BJ338" s="17" t="s">
        <v>85</v>
      </c>
      <c r="BK338" s="144">
        <f>ROUND(I338*H338,2)</f>
        <v>0</v>
      </c>
      <c r="BL338" s="17" t="s">
        <v>135</v>
      </c>
      <c r="BM338" s="143" t="s">
        <v>1341</v>
      </c>
    </row>
    <row r="339" spans="2:65" s="1" customFormat="1" ht="19.2">
      <c r="B339" s="32"/>
      <c r="D339" s="145" t="s">
        <v>149</v>
      </c>
      <c r="F339" s="146" t="s">
        <v>1342</v>
      </c>
      <c r="I339" s="147"/>
      <c r="L339" s="32"/>
      <c r="M339" s="192"/>
      <c r="N339" s="193"/>
      <c r="O339" s="193"/>
      <c r="P339" s="193"/>
      <c r="Q339" s="193"/>
      <c r="R339" s="193"/>
      <c r="S339" s="193"/>
      <c r="T339" s="194"/>
      <c r="AT339" s="17" t="s">
        <v>149</v>
      </c>
      <c r="AU339" s="17" t="s">
        <v>87</v>
      </c>
    </row>
    <row r="340" spans="2:65" s="1" customFormat="1" ht="6.9" customHeight="1">
      <c r="B340" s="44"/>
      <c r="C340" s="45"/>
      <c r="D340" s="45"/>
      <c r="E340" s="45"/>
      <c r="F340" s="45"/>
      <c r="G340" s="45"/>
      <c r="H340" s="45"/>
      <c r="I340" s="45"/>
      <c r="J340" s="45"/>
      <c r="K340" s="45"/>
      <c r="L340" s="32"/>
    </row>
  </sheetData>
  <sheetProtection algorithmName="SHA-512" hashValue="2yuUHGtLrNkghi3Isjy+KS0hKlLxTnF5r3oALzvTqYLiRWp4fuD/YtqpO87LQKcxUB8BIOYVbhskeSkfExocZw==" saltValue="QhjzVjbnJwR5v8325mbmG3IxMZXGeZz0sPNyNy3oss9NOuapuytW7oT7+49s+nCDcQ346fXx2yQcyTOJ76+kGw==" spinCount="100000" sheet="1" objects="1" scenarios="1" formatColumns="0" formatRows="0" autoFilter="0"/>
  <autoFilter ref="C121:K339" xr:uid="{00000000-0009-0000-0000-000003000000}"/>
  <mergeCells count="9">
    <mergeCell ref="E87:H87"/>
    <mergeCell ref="E112:H112"/>
    <mergeCell ref="E114:H114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2:BM309"/>
  <sheetViews>
    <sheetView showGridLines="0" workbookViewId="0"/>
  </sheetViews>
  <sheetFormatPr defaultRowHeight="10.199999999999999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100.85546875" customWidth="1"/>
    <col min="7" max="7" width="7.42578125" customWidth="1"/>
    <col min="8" max="8" width="14" customWidth="1"/>
    <col min="9" max="9" width="15.85546875" customWidth="1"/>
    <col min="10" max="11" width="22.28515625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>
      <c r="L2" s="195"/>
      <c r="M2" s="195"/>
      <c r="N2" s="195"/>
      <c r="O2" s="195"/>
      <c r="P2" s="195"/>
      <c r="Q2" s="195"/>
      <c r="R2" s="195"/>
      <c r="S2" s="195"/>
      <c r="T2" s="195"/>
      <c r="U2" s="195"/>
      <c r="V2" s="195"/>
      <c r="AT2" s="17" t="s">
        <v>98</v>
      </c>
    </row>
    <row r="3" spans="2:46" ht="6.9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87</v>
      </c>
    </row>
    <row r="4" spans="2:46" ht="24.9" customHeight="1">
      <c r="B4" s="20"/>
      <c r="D4" s="21" t="s">
        <v>105</v>
      </c>
      <c r="L4" s="20"/>
      <c r="M4" s="88" t="s">
        <v>10</v>
      </c>
      <c r="AT4" s="17" t="s">
        <v>4</v>
      </c>
    </row>
    <row r="5" spans="2:46" ht="6.9" customHeight="1">
      <c r="B5" s="20"/>
      <c r="L5" s="20"/>
    </row>
    <row r="6" spans="2:46" ht="12" customHeight="1">
      <c r="B6" s="20"/>
      <c r="D6" s="27" t="s">
        <v>16</v>
      </c>
      <c r="L6" s="20"/>
    </row>
    <row r="7" spans="2:46" ht="16.5" customHeight="1">
      <c r="B7" s="20"/>
      <c r="E7" s="234" t="str">
        <f>'Rekapitulace stavby'!K6</f>
        <v>Stavební úpravy MK v ulici Daskabát v Třeboni</v>
      </c>
      <c r="F7" s="235"/>
      <c r="G7" s="235"/>
      <c r="H7" s="235"/>
      <c r="L7" s="20"/>
    </row>
    <row r="8" spans="2:46" s="1" customFormat="1" ht="12" customHeight="1">
      <c r="B8" s="32"/>
      <c r="D8" s="27" t="s">
        <v>106</v>
      </c>
      <c r="L8" s="32"/>
    </row>
    <row r="9" spans="2:46" s="1" customFormat="1" ht="16.5" customHeight="1">
      <c r="B9" s="32"/>
      <c r="E9" s="224" t="s">
        <v>1343</v>
      </c>
      <c r="F9" s="233"/>
      <c r="G9" s="233"/>
      <c r="H9" s="233"/>
      <c r="L9" s="32"/>
    </row>
    <row r="10" spans="2:46" s="1" customFormat="1">
      <c r="B10" s="32"/>
      <c r="L10" s="32"/>
    </row>
    <row r="11" spans="2:46" s="1" customFormat="1" ht="12" customHeight="1">
      <c r="B11" s="32"/>
      <c r="D11" s="27" t="s">
        <v>18</v>
      </c>
      <c r="F11" s="25" t="s">
        <v>1</v>
      </c>
      <c r="I11" s="27" t="s">
        <v>19</v>
      </c>
      <c r="J11" s="25" t="s">
        <v>1</v>
      </c>
      <c r="L11" s="32"/>
    </row>
    <row r="12" spans="2:46" s="1" customFormat="1" ht="12" customHeight="1">
      <c r="B12" s="32"/>
      <c r="D12" s="27" t="s">
        <v>20</v>
      </c>
      <c r="F12" s="25" t="s">
        <v>21</v>
      </c>
      <c r="I12" s="27" t="s">
        <v>22</v>
      </c>
      <c r="J12" s="52" t="str">
        <f>'Rekapitulace stavby'!AN8</f>
        <v>15. 2. 2023</v>
      </c>
      <c r="L12" s="32"/>
    </row>
    <row r="13" spans="2:46" s="1" customFormat="1" ht="10.95" customHeight="1">
      <c r="B13" s="32"/>
      <c r="L13" s="32"/>
    </row>
    <row r="14" spans="2:46" s="1" customFormat="1" ht="12" customHeight="1">
      <c r="B14" s="32"/>
      <c r="D14" s="27" t="s">
        <v>24</v>
      </c>
      <c r="I14" s="27" t="s">
        <v>25</v>
      </c>
      <c r="J14" s="25" t="s">
        <v>1</v>
      </c>
      <c r="L14" s="32"/>
    </row>
    <row r="15" spans="2:46" s="1" customFormat="1" ht="18" customHeight="1">
      <c r="B15" s="32"/>
      <c r="E15" s="25" t="s">
        <v>26</v>
      </c>
      <c r="I15" s="27" t="s">
        <v>27</v>
      </c>
      <c r="J15" s="25" t="s">
        <v>1</v>
      </c>
      <c r="L15" s="32"/>
    </row>
    <row r="16" spans="2:46" s="1" customFormat="1" ht="6.9" customHeight="1">
      <c r="B16" s="32"/>
      <c r="L16" s="32"/>
    </row>
    <row r="17" spans="2:12" s="1" customFormat="1" ht="12" customHeight="1">
      <c r="B17" s="32"/>
      <c r="D17" s="27" t="s">
        <v>28</v>
      </c>
      <c r="I17" s="27" t="s">
        <v>25</v>
      </c>
      <c r="J17" s="28" t="str">
        <f>'Rekapitulace stavby'!AN13</f>
        <v>Vyplň údaj</v>
      </c>
      <c r="L17" s="32"/>
    </row>
    <row r="18" spans="2:12" s="1" customFormat="1" ht="18" customHeight="1">
      <c r="B18" s="32"/>
      <c r="E18" s="236" t="str">
        <f>'Rekapitulace stavby'!E14</f>
        <v>Vyplň údaj</v>
      </c>
      <c r="F18" s="206"/>
      <c r="G18" s="206"/>
      <c r="H18" s="206"/>
      <c r="I18" s="27" t="s">
        <v>27</v>
      </c>
      <c r="J18" s="28" t="str">
        <f>'Rekapitulace stavby'!AN14</f>
        <v>Vyplň údaj</v>
      </c>
      <c r="L18" s="32"/>
    </row>
    <row r="19" spans="2:12" s="1" customFormat="1" ht="6.9" customHeight="1">
      <c r="B19" s="32"/>
      <c r="L19" s="32"/>
    </row>
    <row r="20" spans="2:12" s="1" customFormat="1" ht="12" customHeight="1">
      <c r="B20" s="32"/>
      <c r="D20" s="27" t="s">
        <v>30</v>
      </c>
      <c r="I20" s="27" t="s">
        <v>25</v>
      </c>
      <c r="J20" s="25" t="s">
        <v>31</v>
      </c>
      <c r="L20" s="32"/>
    </row>
    <row r="21" spans="2:12" s="1" customFormat="1" ht="18" customHeight="1">
      <c r="B21" s="32"/>
      <c r="E21" s="25" t="s">
        <v>32</v>
      </c>
      <c r="I21" s="27" t="s">
        <v>27</v>
      </c>
      <c r="J21" s="25" t="s">
        <v>1344</v>
      </c>
      <c r="L21" s="32"/>
    </row>
    <row r="22" spans="2:12" s="1" customFormat="1" ht="6.9" customHeight="1">
      <c r="B22" s="32"/>
      <c r="L22" s="32"/>
    </row>
    <row r="23" spans="2:12" s="1" customFormat="1" ht="12" customHeight="1">
      <c r="B23" s="32"/>
      <c r="D23" s="27" t="s">
        <v>34</v>
      </c>
      <c r="I23" s="27" t="s">
        <v>25</v>
      </c>
      <c r="J23" s="25" t="str">
        <f>IF('Rekapitulace stavby'!AN19="","",'Rekapitulace stavby'!AN19)</f>
        <v/>
      </c>
      <c r="L23" s="32"/>
    </row>
    <row r="24" spans="2:12" s="1" customFormat="1" ht="18" customHeight="1">
      <c r="B24" s="32"/>
      <c r="E24" s="25" t="str">
        <f>IF('Rekapitulace stavby'!E20="","",'Rekapitulace stavby'!E20)</f>
        <v xml:space="preserve"> </v>
      </c>
      <c r="I24" s="27" t="s">
        <v>27</v>
      </c>
      <c r="J24" s="25" t="str">
        <f>IF('Rekapitulace stavby'!AN20="","",'Rekapitulace stavby'!AN20)</f>
        <v/>
      </c>
      <c r="L24" s="32"/>
    </row>
    <row r="25" spans="2:12" s="1" customFormat="1" ht="6.9" customHeight="1">
      <c r="B25" s="32"/>
      <c r="L25" s="32"/>
    </row>
    <row r="26" spans="2:12" s="1" customFormat="1" ht="12" customHeight="1">
      <c r="B26" s="32"/>
      <c r="D26" s="27" t="s">
        <v>36</v>
      </c>
      <c r="L26" s="32"/>
    </row>
    <row r="27" spans="2:12" s="7" customFormat="1" ht="16.5" customHeight="1">
      <c r="B27" s="89"/>
      <c r="E27" s="210" t="s">
        <v>1</v>
      </c>
      <c r="F27" s="210"/>
      <c r="G27" s="210"/>
      <c r="H27" s="210"/>
      <c r="L27" s="89"/>
    </row>
    <row r="28" spans="2:12" s="1" customFormat="1" ht="6.9" customHeight="1">
      <c r="B28" s="32"/>
      <c r="L28" s="32"/>
    </row>
    <row r="29" spans="2:12" s="1" customFormat="1" ht="6.9" customHeight="1">
      <c r="B29" s="32"/>
      <c r="D29" s="53"/>
      <c r="E29" s="53"/>
      <c r="F29" s="53"/>
      <c r="G29" s="53"/>
      <c r="H29" s="53"/>
      <c r="I29" s="53"/>
      <c r="J29" s="53"/>
      <c r="K29" s="53"/>
      <c r="L29" s="32"/>
    </row>
    <row r="30" spans="2:12" s="1" customFormat="1" ht="25.35" customHeight="1">
      <c r="B30" s="32"/>
      <c r="D30" s="90" t="s">
        <v>37</v>
      </c>
      <c r="J30" s="66">
        <f>ROUND(J124, 2)</f>
        <v>0</v>
      </c>
      <c r="L30" s="32"/>
    </row>
    <row r="31" spans="2:12" s="1" customFormat="1" ht="6.9" customHeight="1">
      <c r="B31" s="32"/>
      <c r="D31" s="53"/>
      <c r="E31" s="53"/>
      <c r="F31" s="53"/>
      <c r="G31" s="53"/>
      <c r="H31" s="53"/>
      <c r="I31" s="53"/>
      <c r="J31" s="53"/>
      <c r="K31" s="53"/>
      <c r="L31" s="32"/>
    </row>
    <row r="32" spans="2:12" s="1" customFormat="1" ht="14.4" customHeight="1">
      <c r="B32" s="32"/>
      <c r="F32" s="35" t="s">
        <v>39</v>
      </c>
      <c r="I32" s="35" t="s">
        <v>38</v>
      </c>
      <c r="J32" s="35" t="s">
        <v>40</v>
      </c>
      <c r="L32" s="32"/>
    </row>
    <row r="33" spans="2:12" s="1" customFormat="1" ht="14.4" customHeight="1">
      <c r="B33" s="32"/>
      <c r="D33" s="55" t="s">
        <v>41</v>
      </c>
      <c r="E33" s="27" t="s">
        <v>42</v>
      </c>
      <c r="F33" s="91">
        <f>ROUND((SUM(BE124:BE308)),  2)</f>
        <v>0</v>
      </c>
      <c r="I33" s="92">
        <v>0.21</v>
      </c>
      <c r="J33" s="91">
        <f>ROUND(((SUM(BE124:BE308))*I33),  2)</f>
        <v>0</v>
      </c>
      <c r="L33" s="32"/>
    </row>
    <row r="34" spans="2:12" s="1" customFormat="1" ht="14.4" customHeight="1">
      <c r="B34" s="32"/>
      <c r="E34" s="27" t="s">
        <v>43</v>
      </c>
      <c r="F34" s="91">
        <f>ROUND((SUM(BF124:BF308)),  2)</f>
        <v>0</v>
      </c>
      <c r="I34" s="92">
        <v>0.15</v>
      </c>
      <c r="J34" s="91">
        <f>ROUND(((SUM(BF124:BF308))*I34),  2)</f>
        <v>0</v>
      </c>
      <c r="L34" s="32"/>
    </row>
    <row r="35" spans="2:12" s="1" customFormat="1" ht="14.4" hidden="1" customHeight="1">
      <c r="B35" s="32"/>
      <c r="E35" s="27" t="s">
        <v>44</v>
      </c>
      <c r="F35" s="91">
        <f>ROUND((SUM(BG124:BG308)),  2)</f>
        <v>0</v>
      </c>
      <c r="I35" s="92">
        <v>0.21</v>
      </c>
      <c r="J35" s="91">
        <f>0</f>
        <v>0</v>
      </c>
      <c r="L35" s="32"/>
    </row>
    <row r="36" spans="2:12" s="1" customFormat="1" ht="14.4" hidden="1" customHeight="1">
      <c r="B36" s="32"/>
      <c r="E36" s="27" t="s">
        <v>45</v>
      </c>
      <c r="F36" s="91">
        <f>ROUND((SUM(BH124:BH308)),  2)</f>
        <v>0</v>
      </c>
      <c r="I36" s="92">
        <v>0.15</v>
      </c>
      <c r="J36" s="91">
        <f>0</f>
        <v>0</v>
      </c>
      <c r="L36" s="32"/>
    </row>
    <row r="37" spans="2:12" s="1" customFormat="1" ht="14.4" hidden="1" customHeight="1">
      <c r="B37" s="32"/>
      <c r="E37" s="27" t="s">
        <v>46</v>
      </c>
      <c r="F37" s="91">
        <f>ROUND((SUM(BI124:BI308)),  2)</f>
        <v>0</v>
      </c>
      <c r="I37" s="92">
        <v>0</v>
      </c>
      <c r="J37" s="91">
        <f>0</f>
        <v>0</v>
      </c>
      <c r="L37" s="32"/>
    </row>
    <row r="38" spans="2:12" s="1" customFormat="1" ht="6.9" customHeight="1">
      <c r="B38" s="32"/>
      <c r="L38" s="32"/>
    </row>
    <row r="39" spans="2:12" s="1" customFormat="1" ht="25.35" customHeight="1">
      <c r="B39" s="32"/>
      <c r="C39" s="93"/>
      <c r="D39" s="94" t="s">
        <v>47</v>
      </c>
      <c r="E39" s="57"/>
      <c r="F39" s="57"/>
      <c r="G39" s="95" t="s">
        <v>48</v>
      </c>
      <c r="H39" s="96" t="s">
        <v>49</v>
      </c>
      <c r="I39" s="57"/>
      <c r="J39" s="97">
        <f>SUM(J30:J37)</f>
        <v>0</v>
      </c>
      <c r="K39" s="98"/>
      <c r="L39" s="32"/>
    </row>
    <row r="40" spans="2:12" s="1" customFormat="1" ht="14.4" customHeight="1">
      <c r="B40" s="32"/>
      <c r="L40" s="32"/>
    </row>
    <row r="41" spans="2:12" ht="14.4" customHeight="1">
      <c r="B41" s="20"/>
      <c r="L41" s="20"/>
    </row>
    <row r="42" spans="2:12" ht="14.4" customHeight="1">
      <c r="B42" s="20"/>
      <c r="L42" s="20"/>
    </row>
    <row r="43" spans="2:12" ht="14.4" customHeight="1">
      <c r="B43" s="20"/>
      <c r="L43" s="20"/>
    </row>
    <row r="44" spans="2:12" ht="14.4" customHeight="1">
      <c r="B44" s="20"/>
      <c r="L44" s="20"/>
    </row>
    <row r="45" spans="2:12" ht="14.4" customHeight="1">
      <c r="B45" s="20"/>
      <c r="L45" s="20"/>
    </row>
    <row r="46" spans="2:12" ht="14.4" customHeight="1">
      <c r="B46" s="20"/>
      <c r="L46" s="20"/>
    </row>
    <row r="47" spans="2:12" ht="14.4" customHeight="1">
      <c r="B47" s="20"/>
      <c r="L47" s="20"/>
    </row>
    <row r="48" spans="2:12" ht="14.4" customHeight="1">
      <c r="B48" s="20"/>
      <c r="L48" s="20"/>
    </row>
    <row r="49" spans="2:12" ht="14.4" customHeight="1">
      <c r="B49" s="20"/>
      <c r="L49" s="20"/>
    </row>
    <row r="50" spans="2:12" s="1" customFormat="1" ht="14.4" customHeight="1">
      <c r="B50" s="32"/>
      <c r="D50" s="41" t="s">
        <v>50</v>
      </c>
      <c r="E50" s="42"/>
      <c r="F50" s="42"/>
      <c r="G50" s="41" t="s">
        <v>51</v>
      </c>
      <c r="H50" s="42"/>
      <c r="I50" s="42"/>
      <c r="J50" s="42"/>
      <c r="K50" s="42"/>
      <c r="L50" s="32"/>
    </row>
    <row r="51" spans="2:12">
      <c r="B51" s="20"/>
      <c r="L51" s="20"/>
    </row>
    <row r="52" spans="2:12">
      <c r="B52" s="20"/>
      <c r="L52" s="20"/>
    </row>
    <row r="53" spans="2:12">
      <c r="B53" s="20"/>
      <c r="L53" s="20"/>
    </row>
    <row r="54" spans="2:12">
      <c r="B54" s="20"/>
      <c r="L54" s="20"/>
    </row>
    <row r="55" spans="2:12">
      <c r="B55" s="20"/>
      <c r="L55" s="20"/>
    </row>
    <row r="56" spans="2:12">
      <c r="B56" s="20"/>
      <c r="L56" s="20"/>
    </row>
    <row r="57" spans="2:12">
      <c r="B57" s="20"/>
      <c r="L57" s="20"/>
    </row>
    <row r="58" spans="2:12">
      <c r="B58" s="20"/>
      <c r="L58" s="20"/>
    </row>
    <row r="59" spans="2:12">
      <c r="B59" s="20"/>
      <c r="L59" s="20"/>
    </row>
    <row r="60" spans="2:12">
      <c r="B60" s="20"/>
      <c r="L60" s="20"/>
    </row>
    <row r="61" spans="2:12" s="1" customFormat="1" ht="13.2">
      <c r="B61" s="32"/>
      <c r="D61" s="43" t="s">
        <v>52</v>
      </c>
      <c r="E61" s="34"/>
      <c r="F61" s="99" t="s">
        <v>53</v>
      </c>
      <c r="G61" s="43" t="s">
        <v>52</v>
      </c>
      <c r="H61" s="34"/>
      <c r="I61" s="34"/>
      <c r="J61" s="100" t="s">
        <v>53</v>
      </c>
      <c r="K61" s="34"/>
      <c r="L61" s="32"/>
    </row>
    <row r="62" spans="2:12">
      <c r="B62" s="20"/>
      <c r="L62" s="20"/>
    </row>
    <row r="63" spans="2:12">
      <c r="B63" s="20"/>
      <c r="L63" s="20"/>
    </row>
    <row r="64" spans="2:12">
      <c r="B64" s="20"/>
      <c r="L64" s="20"/>
    </row>
    <row r="65" spans="2:12" s="1" customFormat="1" ht="13.2">
      <c r="B65" s="32"/>
      <c r="D65" s="41" t="s">
        <v>54</v>
      </c>
      <c r="E65" s="42"/>
      <c r="F65" s="42"/>
      <c r="G65" s="41" t="s">
        <v>55</v>
      </c>
      <c r="H65" s="42"/>
      <c r="I65" s="42"/>
      <c r="J65" s="42"/>
      <c r="K65" s="42"/>
      <c r="L65" s="32"/>
    </row>
    <row r="66" spans="2:12">
      <c r="B66" s="20"/>
      <c r="L66" s="20"/>
    </row>
    <row r="67" spans="2:12">
      <c r="B67" s="20"/>
      <c r="L67" s="20"/>
    </row>
    <row r="68" spans="2:12">
      <c r="B68" s="20"/>
      <c r="L68" s="20"/>
    </row>
    <row r="69" spans="2:12">
      <c r="B69" s="20"/>
      <c r="L69" s="20"/>
    </row>
    <row r="70" spans="2:12">
      <c r="B70" s="20"/>
      <c r="L70" s="20"/>
    </row>
    <row r="71" spans="2:12">
      <c r="B71" s="20"/>
      <c r="L71" s="20"/>
    </row>
    <row r="72" spans="2:12">
      <c r="B72" s="20"/>
      <c r="L72" s="20"/>
    </row>
    <row r="73" spans="2:12">
      <c r="B73" s="20"/>
      <c r="L73" s="20"/>
    </row>
    <row r="74" spans="2:12">
      <c r="B74" s="20"/>
      <c r="L74" s="20"/>
    </row>
    <row r="75" spans="2:12">
      <c r="B75" s="20"/>
      <c r="L75" s="20"/>
    </row>
    <row r="76" spans="2:12" s="1" customFormat="1" ht="13.2">
      <c r="B76" s="32"/>
      <c r="D76" s="43" t="s">
        <v>52</v>
      </c>
      <c r="E76" s="34"/>
      <c r="F76" s="99" t="s">
        <v>53</v>
      </c>
      <c r="G76" s="43" t="s">
        <v>52</v>
      </c>
      <c r="H76" s="34"/>
      <c r="I76" s="34"/>
      <c r="J76" s="100" t="s">
        <v>53</v>
      </c>
      <c r="K76" s="34"/>
      <c r="L76" s="32"/>
    </row>
    <row r="77" spans="2:12" s="1" customFormat="1" ht="14.4" customHeight="1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2"/>
    </row>
    <row r="81" spans="2:47" s="1" customFormat="1" ht="6.9" customHeight="1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2"/>
    </row>
    <row r="82" spans="2:47" s="1" customFormat="1" ht="24.9" customHeight="1">
      <c r="B82" s="32"/>
      <c r="C82" s="21" t="s">
        <v>108</v>
      </c>
      <c r="L82" s="32"/>
    </row>
    <row r="83" spans="2:47" s="1" customFormat="1" ht="6.9" customHeight="1">
      <c r="B83" s="32"/>
      <c r="L83" s="32"/>
    </row>
    <row r="84" spans="2:47" s="1" customFormat="1" ht="12" customHeight="1">
      <c r="B84" s="32"/>
      <c r="C84" s="27" t="s">
        <v>16</v>
      </c>
      <c r="L84" s="32"/>
    </row>
    <row r="85" spans="2:47" s="1" customFormat="1" ht="16.5" customHeight="1">
      <c r="B85" s="32"/>
      <c r="E85" s="234" t="str">
        <f>E7</f>
        <v>Stavební úpravy MK v ulici Daskabát v Třeboni</v>
      </c>
      <c r="F85" s="235"/>
      <c r="G85" s="235"/>
      <c r="H85" s="235"/>
      <c r="L85" s="32"/>
    </row>
    <row r="86" spans="2:47" s="1" customFormat="1" ht="12" customHeight="1">
      <c r="B86" s="32"/>
      <c r="C86" s="27" t="s">
        <v>106</v>
      </c>
      <c r="L86" s="32"/>
    </row>
    <row r="87" spans="2:47" s="1" customFormat="1" ht="16.5" customHeight="1">
      <c r="B87" s="32"/>
      <c r="E87" s="224" t="str">
        <f>E9</f>
        <v>302 - Kanalizace</v>
      </c>
      <c r="F87" s="233"/>
      <c r="G87" s="233"/>
      <c r="H87" s="233"/>
      <c r="L87" s="32"/>
    </row>
    <row r="88" spans="2:47" s="1" customFormat="1" ht="6.9" customHeight="1">
      <c r="B88" s="32"/>
      <c r="L88" s="32"/>
    </row>
    <row r="89" spans="2:47" s="1" customFormat="1" ht="12" customHeight="1">
      <c r="B89" s="32"/>
      <c r="C89" s="27" t="s">
        <v>20</v>
      </c>
      <c r="F89" s="25" t="str">
        <f>F12</f>
        <v>Třeboň</v>
      </c>
      <c r="I89" s="27" t="s">
        <v>22</v>
      </c>
      <c r="J89" s="52" t="str">
        <f>IF(J12="","",J12)</f>
        <v>15. 2. 2023</v>
      </c>
      <c r="L89" s="32"/>
    </row>
    <row r="90" spans="2:47" s="1" customFormat="1" ht="6.9" customHeight="1">
      <c r="B90" s="32"/>
      <c r="L90" s="32"/>
    </row>
    <row r="91" spans="2:47" s="1" customFormat="1" ht="15.15" customHeight="1">
      <c r="B91" s="32"/>
      <c r="C91" s="27" t="s">
        <v>24</v>
      </c>
      <c r="F91" s="25" t="str">
        <f>E15</f>
        <v>Město Třeboň</v>
      </c>
      <c r="I91" s="27" t="s">
        <v>30</v>
      </c>
      <c r="J91" s="30" t="str">
        <f>E21</f>
        <v>WAY project s.r.o.</v>
      </c>
      <c r="L91" s="32"/>
    </row>
    <row r="92" spans="2:47" s="1" customFormat="1" ht="15.15" customHeight="1">
      <c r="B92" s="32"/>
      <c r="C92" s="27" t="s">
        <v>28</v>
      </c>
      <c r="F92" s="25" t="str">
        <f>IF(E18="","",E18)</f>
        <v>Vyplň údaj</v>
      </c>
      <c r="I92" s="27" t="s">
        <v>34</v>
      </c>
      <c r="J92" s="30" t="str">
        <f>E24</f>
        <v xml:space="preserve"> </v>
      </c>
      <c r="L92" s="32"/>
    </row>
    <row r="93" spans="2:47" s="1" customFormat="1" ht="10.35" customHeight="1">
      <c r="B93" s="32"/>
      <c r="L93" s="32"/>
    </row>
    <row r="94" spans="2:47" s="1" customFormat="1" ht="29.25" customHeight="1">
      <c r="B94" s="32"/>
      <c r="C94" s="101" t="s">
        <v>109</v>
      </c>
      <c r="D94" s="93"/>
      <c r="E94" s="93"/>
      <c r="F94" s="93"/>
      <c r="G94" s="93"/>
      <c r="H94" s="93"/>
      <c r="I94" s="93"/>
      <c r="J94" s="102" t="s">
        <v>110</v>
      </c>
      <c r="K94" s="93"/>
      <c r="L94" s="32"/>
    </row>
    <row r="95" spans="2:47" s="1" customFormat="1" ht="10.35" customHeight="1">
      <c r="B95" s="32"/>
      <c r="L95" s="32"/>
    </row>
    <row r="96" spans="2:47" s="1" customFormat="1" ht="22.95" customHeight="1">
      <c r="B96" s="32"/>
      <c r="C96" s="103" t="s">
        <v>111</v>
      </c>
      <c r="J96" s="66">
        <f>J124</f>
        <v>0</v>
      </c>
      <c r="L96" s="32"/>
      <c r="AU96" s="17" t="s">
        <v>112</v>
      </c>
    </row>
    <row r="97" spans="2:12" s="8" customFormat="1" ht="24.9" customHeight="1">
      <c r="B97" s="104"/>
      <c r="D97" s="105" t="s">
        <v>240</v>
      </c>
      <c r="E97" s="106"/>
      <c r="F97" s="106"/>
      <c r="G97" s="106"/>
      <c r="H97" s="106"/>
      <c r="I97" s="106"/>
      <c r="J97" s="107">
        <f>J125</f>
        <v>0</v>
      </c>
      <c r="L97" s="104"/>
    </row>
    <row r="98" spans="2:12" s="9" customFormat="1" ht="19.95" customHeight="1">
      <c r="B98" s="108"/>
      <c r="D98" s="109" t="s">
        <v>241</v>
      </c>
      <c r="E98" s="110"/>
      <c r="F98" s="110"/>
      <c r="G98" s="110"/>
      <c r="H98" s="110"/>
      <c r="I98" s="110"/>
      <c r="J98" s="111">
        <f>J126</f>
        <v>0</v>
      </c>
      <c r="L98" s="108"/>
    </row>
    <row r="99" spans="2:12" s="9" customFormat="1" ht="19.95" customHeight="1">
      <c r="B99" s="108"/>
      <c r="D99" s="109" t="s">
        <v>1345</v>
      </c>
      <c r="E99" s="110"/>
      <c r="F99" s="110"/>
      <c r="G99" s="110"/>
      <c r="H99" s="110"/>
      <c r="I99" s="110"/>
      <c r="J99" s="111">
        <f>J191</f>
        <v>0</v>
      </c>
      <c r="L99" s="108"/>
    </row>
    <row r="100" spans="2:12" s="9" customFormat="1" ht="19.95" customHeight="1">
      <c r="B100" s="108"/>
      <c r="D100" s="109" t="s">
        <v>243</v>
      </c>
      <c r="E100" s="110"/>
      <c r="F100" s="110"/>
      <c r="G100" s="110"/>
      <c r="H100" s="110"/>
      <c r="I100" s="110"/>
      <c r="J100" s="111">
        <f>J195</f>
        <v>0</v>
      </c>
      <c r="L100" s="108"/>
    </row>
    <row r="101" spans="2:12" s="9" customFormat="1" ht="19.95" customHeight="1">
      <c r="B101" s="108"/>
      <c r="D101" s="109" t="s">
        <v>246</v>
      </c>
      <c r="E101" s="110"/>
      <c r="F101" s="110"/>
      <c r="G101" s="110"/>
      <c r="H101" s="110"/>
      <c r="I101" s="110"/>
      <c r="J101" s="111">
        <f>J211</f>
        <v>0</v>
      </c>
      <c r="L101" s="108"/>
    </row>
    <row r="102" spans="2:12" s="9" customFormat="1" ht="19.95" customHeight="1">
      <c r="B102" s="108"/>
      <c r="D102" s="109" t="s">
        <v>247</v>
      </c>
      <c r="E102" s="110"/>
      <c r="F102" s="110"/>
      <c r="G102" s="110"/>
      <c r="H102" s="110"/>
      <c r="I102" s="110"/>
      <c r="J102" s="111">
        <f>J289</f>
        <v>0</v>
      </c>
      <c r="L102" s="108"/>
    </row>
    <row r="103" spans="2:12" s="9" customFormat="1" ht="19.95" customHeight="1">
      <c r="B103" s="108"/>
      <c r="D103" s="109" t="s">
        <v>248</v>
      </c>
      <c r="E103" s="110"/>
      <c r="F103" s="110"/>
      <c r="G103" s="110"/>
      <c r="H103" s="110"/>
      <c r="I103" s="110"/>
      <c r="J103" s="111">
        <f>J294</f>
        <v>0</v>
      </c>
      <c r="L103" s="108"/>
    </row>
    <row r="104" spans="2:12" s="9" customFormat="1" ht="19.95" customHeight="1">
      <c r="B104" s="108"/>
      <c r="D104" s="109" t="s">
        <v>249</v>
      </c>
      <c r="E104" s="110"/>
      <c r="F104" s="110"/>
      <c r="G104" s="110"/>
      <c r="H104" s="110"/>
      <c r="I104" s="110"/>
      <c r="J104" s="111">
        <f>J306</f>
        <v>0</v>
      </c>
      <c r="L104" s="108"/>
    </row>
    <row r="105" spans="2:12" s="1" customFormat="1" ht="21.75" customHeight="1">
      <c r="B105" s="32"/>
      <c r="L105" s="32"/>
    </row>
    <row r="106" spans="2:12" s="1" customFormat="1" ht="6.9" customHeight="1">
      <c r="B106" s="44"/>
      <c r="C106" s="45"/>
      <c r="D106" s="45"/>
      <c r="E106" s="45"/>
      <c r="F106" s="45"/>
      <c r="G106" s="45"/>
      <c r="H106" s="45"/>
      <c r="I106" s="45"/>
      <c r="J106" s="45"/>
      <c r="K106" s="45"/>
      <c r="L106" s="32"/>
    </row>
    <row r="110" spans="2:12" s="1" customFormat="1" ht="6.9" customHeight="1">
      <c r="B110" s="46"/>
      <c r="C110" s="47"/>
      <c r="D110" s="47"/>
      <c r="E110" s="47"/>
      <c r="F110" s="47"/>
      <c r="G110" s="47"/>
      <c r="H110" s="47"/>
      <c r="I110" s="47"/>
      <c r="J110" s="47"/>
      <c r="K110" s="47"/>
      <c r="L110" s="32"/>
    </row>
    <row r="111" spans="2:12" s="1" customFormat="1" ht="24.9" customHeight="1">
      <c r="B111" s="32"/>
      <c r="C111" s="21" t="s">
        <v>120</v>
      </c>
      <c r="L111" s="32"/>
    </row>
    <row r="112" spans="2:12" s="1" customFormat="1" ht="6.9" customHeight="1">
      <c r="B112" s="32"/>
      <c r="L112" s="32"/>
    </row>
    <row r="113" spans="2:65" s="1" customFormat="1" ht="12" customHeight="1">
      <c r="B113" s="32"/>
      <c r="C113" s="27" t="s">
        <v>16</v>
      </c>
      <c r="L113" s="32"/>
    </row>
    <row r="114" spans="2:65" s="1" customFormat="1" ht="16.5" customHeight="1">
      <c r="B114" s="32"/>
      <c r="E114" s="234" t="str">
        <f>E7</f>
        <v>Stavební úpravy MK v ulici Daskabát v Třeboni</v>
      </c>
      <c r="F114" s="235"/>
      <c r="G114" s="235"/>
      <c r="H114" s="235"/>
      <c r="L114" s="32"/>
    </row>
    <row r="115" spans="2:65" s="1" customFormat="1" ht="12" customHeight="1">
      <c r="B115" s="32"/>
      <c r="C115" s="27" t="s">
        <v>106</v>
      </c>
      <c r="L115" s="32"/>
    </row>
    <row r="116" spans="2:65" s="1" customFormat="1" ht="16.5" customHeight="1">
      <c r="B116" s="32"/>
      <c r="E116" s="224" t="str">
        <f>E9</f>
        <v>302 - Kanalizace</v>
      </c>
      <c r="F116" s="233"/>
      <c r="G116" s="233"/>
      <c r="H116" s="233"/>
      <c r="L116" s="32"/>
    </row>
    <row r="117" spans="2:65" s="1" customFormat="1" ht="6.9" customHeight="1">
      <c r="B117" s="32"/>
      <c r="L117" s="32"/>
    </row>
    <row r="118" spans="2:65" s="1" customFormat="1" ht="12" customHeight="1">
      <c r="B118" s="32"/>
      <c r="C118" s="27" t="s">
        <v>20</v>
      </c>
      <c r="F118" s="25" t="str">
        <f>F12</f>
        <v>Třeboň</v>
      </c>
      <c r="I118" s="27" t="s">
        <v>22</v>
      </c>
      <c r="J118" s="52" t="str">
        <f>IF(J12="","",J12)</f>
        <v>15. 2. 2023</v>
      </c>
      <c r="L118" s="32"/>
    </row>
    <row r="119" spans="2:65" s="1" customFormat="1" ht="6.9" customHeight="1">
      <c r="B119" s="32"/>
      <c r="L119" s="32"/>
    </row>
    <row r="120" spans="2:65" s="1" customFormat="1" ht="15.15" customHeight="1">
      <c r="B120" s="32"/>
      <c r="C120" s="27" t="s">
        <v>24</v>
      </c>
      <c r="F120" s="25" t="str">
        <f>E15</f>
        <v>Město Třeboň</v>
      </c>
      <c r="I120" s="27" t="s">
        <v>30</v>
      </c>
      <c r="J120" s="30" t="str">
        <f>E21</f>
        <v>WAY project s.r.o.</v>
      </c>
      <c r="L120" s="32"/>
    </row>
    <row r="121" spans="2:65" s="1" customFormat="1" ht="15.15" customHeight="1">
      <c r="B121" s="32"/>
      <c r="C121" s="27" t="s">
        <v>28</v>
      </c>
      <c r="F121" s="25" t="str">
        <f>IF(E18="","",E18)</f>
        <v>Vyplň údaj</v>
      </c>
      <c r="I121" s="27" t="s">
        <v>34</v>
      </c>
      <c r="J121" s="30" t="str">
        <f>E24</f>
        <v xml:space="preserve"> </v>
      </c>
      <c r="L121" s="32"/>
    </row>
    <row r="122" spans="2:65" s="1" customFormat="1" ht="10.35" customHeight="1">
      <c r="B122" s="32"/>
      <c r="L122" s="32"/>
    </row>
    <row r="123" spans="2:65" s="10" customFormat="1" ht="29.25" customHeight="1">
      <c r="B123" s="112"/>
      <c r="C123" s="113" t="s">
        <v>121</v>
      </c>
      <c r="D123" s="114" t="s">
        <v>62</v>
      </c>
      <c r="E123" s="114" t="s">
        <v>58</v>
      </c>
      <c r="F123" s="114" t="s">
        <v>59</v>
      </c>
      <c r="G123" s="114" t="s">
        <v>122</v>
      </c>
      <c r="H123" s="114" t="s">
        <v>123</v>
      </c>
      <c r="I123" s="114" t="s">
        <v>124</v>
      </c>
      <c r="J123" s="114" t="s">
        <v>110</v>
      </c>
      <c r="K123" s="115" t="s">
        <v>125</v>
      </c>
      <c r="L123" s="112"/>
      <c r="M123" s="59" t="s">
        <v>1</v>
      </c>
      <c r="N123" s="60" t="s">
        <v>41</v>
      </c>
      <c r="O123" s="60" t="s">
        <v>126</v>
      </c>
      <c r="P123" s="60" t="s">
        <v>127</v>
      </c>
      <c r="Q123" s="60" t="s">
        <v>128</v>
      </c>
      <c r="R123" s="60" t="s">
        <v>129</v>
      </c>
      <c r="S123" s="60" t="s">
        <v>130</v>
      </c>
      <c r="T123" s="61" t="s">
        <v>131</v>
      </c>
    </row>
    <row r="124" spans="2:65" s="1" customFormat="1" ht="22.95" customHeight="1">
      <c r="B124" s="32"/>
      <c r="C124" s="64" t="s">
        <v>132</v>
      </c>
      <c r="J124" s="116">
        <f>BK124</f>
        <v>0</v>
      </c>
      <c r="L124" s="32"/>
      <c r="M124" s="62"/>
      <c r="N124" s="53"/>
      <c r="O124" s="53"/>
      <c r="P124" s="117">
        <f>P125</f>
        <v>0</v>
      </c>
      <c r="Q124" s="53"/>
      <c r="R124" s="117">
        <f>R125</f>
        <v>104.15535883999999</v>
      </c>
      <c r="S124" s="53"/>
      <c r="T124" s="118">
        <f>T125</f>
        <v>9.6000000000000002E-2</v>
      </c>
      <c r="AT124" s="17" t="s">
        <v>76</v>
      </c>
      <c r="AU124" s="17" t="s">
        <v>112</v>
      </c>
      <c r="BK124" s="119">
        <f>BK125</f>
        <v>0</v>
      </c>
    </row>
    <row r="125" spans="2:65" s="11" customFormat="1" ht="25.95" customHeight="1">
      <c r="B125" s="120"/>
      <c r="D125" s="121" t="s">
        <v>76</v>
      </c>
      <c r="E125" s="122" t="s">
        <v>250</v>
      </c>
      <c r="F125" s="122" t="s">
        <v>251</v>
      </c>
      <c r="I125" s="123"/>
      <c r="J125" s="124">
        <f>BK125</f>
        <v>0</v>
      </c>
      <c r="L125" s="120"/>
      <c r="M125" s="125"/>
      <c r="P125" s="126">
        <f>P126+P191+P195+P211+P289+P294+P306</f>
        <v>0</v>
      </c>
      <c r="R125" s="126">
        <f>R126+R191+R195+R211+R289+R294+R306</f>
        <v>104.15535883999999</v>
      </c>
      <c r="T125" s="127">
        <f>T126+T191+T195+T211+T289+T294+T306</f>
        <v>9.6000000000000002E-2</v>
      </c>
      <c r="AR125" s="121" t="s">
        <v>85</v>
      </c>
      <c r="AT125" s="128" t="s">
        <v>76</v>
      </c>
      <c r="AU125" s="128" t="s">
        <v>77</v>
      </c>
      <c r="AY125" s="121" t="s">
        <v>136</v>
      </c>
      <c r="BK125" s="129">
        <f>BK126+BK191+BK195+BK211+BK289+BK294+BK306</f>
        <v>0</v>
      </c>
    </row>
    <row r="126" spans="2:65" s="11" customFormat="1" ht="22.95" customHeight="1">
      <c r="B126" s="120"/>
      <c r="D126" s="121" t="s">
        <v>76</v>
      </c>
      <c r="E126" s="130" t="s">
        <v>85</v>
      </c>
      <c r="F126" s="130" t="s">
        <v>252</v>
      </c>
      <c r="I126" s="123"/>
      <c r="J126" s="131">
        <f>BK126</f>
        <v>0</v>
      </c>
      <c r="L126" s="120"/>
      <c r="M126" s="125"/>
      <c r="P126" s="126">
        <f>SUM(P127:P190)</f>
        <v>0</v>
      </c>
      <c r="R126" s="126">
        <f>SUM(R127:R190)</f>
        <v>81.499923599999988</v>
      </c>
      <c r="T126" s="127">
        <f>SUM(T127:T190)</f>
        <v>0</v>
      </c>
      <c r="AR126" s="121" t="s">
        <v>85</v>
      </c>
      <c r="AT126" s="128" t="s">
        <v>76</v>
      </c>
      <c r="AU126" s="128" t="s">
        <v>85</v>
      </c>
      <c r="AY126" s="121" t="s">
        <v>136</v>
      </c>
      <c r="BK126" s="129">
        <f>SUM(BK127:BK190)</f>
        <v>0</v>
      </c>
    </row>
    <row r="127" spans="2:65" s="1" customFormat="1" ht="16.5" customHeight="1">
      <c r="B127" s="32"/>
      <c r="C127" s="132" t="s">
        <v>85</v>
      </c>
      <c r="D127" s="132" t="s">
        <v>142</v>
      </c>
      <c r="E127" s="133" t="s">
        <v>1100</v>
      </c>
      <c r="F127" s="134" t="s">
        <v>1101</v>
      </c>
      <c r="G127" s="135" t="s">
        <v>1102</v>
      </c>
      <c r="H127" s="136">
        <v>160</v>
      </c>
      <c r="I127" s="137"/>
      <c r="J127" s="138">
        <f>ROUND(I127*H127,2)</f>
        <v>0</v>
      </c>
      <c r="K127" s="134" t="s">
        <v>146</v>
      </c>
      <c r="L127" s="32"/>
      <c r="M127" s="139" t="s">
        <v>1</v>
      </c>
      <c r="N127" s="140" t="s">
        <v>42</v>
      </c>
      <c r="P127" s="141">
        <f>O127*H127</f>
        <v>0</v>
      </c>
      <c r="Q127" s="141">
        <v>3.0000000000000001E-5</v>
      </c>
      <c r="R127" s="141">
        <f>Q127*H127</f>
        <v>4.8000000000000004E-3</v>
      </c>
      <c r="S127" s="141">
        <v>0</v>
      </c>
      <c r="T127" s="142">
        <f>S127*H127</f>
        <v>0</v>
      </c>
      <c r="AR127" s="143" t="s">
        <v>135</v>
      </c>
      <c r="AT127" s="143" t="s">
        <v>142</v>
      </c>
      <c r="AU127" s="143" t="s">
        <v>87</v>
      </c>
      <c r="AY127" s="17" t="s">
        <v>136</v>
      </c>
      <c r="BE127" s="144">
        <f>IF(N127="základní",J127,0)</f>
        <v>0</v>
      </c>
      <c r="BF127" s="144">
        <f>IF(N127="snížená",J127,0)</f>
        <v>0</v>
      </c>
      <c r="BG127" s="144">
        <f>IF(N127="zákl. přenesená",J127,0)</f>
        <v>0</v>
      </c>
      <c r="BH127" s="144">
        <f>IF(N127="sníž. přenesená",J127,0)</f>
        <v>0</v>
      </c>
      <c r="BI127" s="144">
        <f>IF(N127="nulová",J127,0)</f>
        <v>0</v>
      </c>
      <c r="BJ127" s="17" t="s">
        <v>85</v>
      </c>
      <c r="BK127" s="144">
        <f>ROUND(I127*H127,2)</f>
        <v>0</v>
      </c>
      <c r="BL127" s="17" t="s">
        <v>135</v>
      </c>
      <c r="BM127" s="143" t="s">
        <v>1346</v>
      </c>
    </row>
    <row r="128" spans="2:65" s="1" customFormat="1">
      <c r="B128" s="32"/>
      <c r="D128" s="145" t="s">
        <v>149</v>
      </c>
      <c r="F128" s="146" t="s">
        <v>1104</v>
      </c>
      <c r="I128" s="147"/>
      <c r="L128" s="32"/>
      <c r="M128" s="148"/>
      <c r="T128" s="56"/>
      <c r="AT128" s="17" t="s">
        <v>149</v>
      </c>
      <c r="AU128" s="17" t="s">
        <v>87</v>
      </c>
    </row>
    <row r="129" spans="2:65" s="12" customFormat="1">
      <c r="B129" s="149"/>
      <c r="D129" s="145" t="s">
        <v>150</v>
      </c>
      <c r="E129" s="150" t="s">
        <v>1</v>
      </c>
      <c r="F129" s="151" t="s">
        <v>1105</v>
      </c>
      <c r="H129" s="150" t="s">
        <v>1</v>
      </c>
      <c r="I129" s="152"/>
      <c r="L129" s="149"/>
      <c r="M129" s="153"/>
      <c r="T129" s="154"/>
      <c r="AT129" s="150" t="s">
        <v>150</v>
      </c>
      <c r="AU129" s="150" t="s">
        <v>87</v>
      </c>
      <c r="AV129" s="12" t="s">
        <v>85</v>
      </c>
      <c r="AW129" s="12" t="s">
        <v>33</v>
      </c>
      <c r="AX129" s="12" t="s">
        <v>77</v>
      </c>
      <c r="AY129" s="150" t="s">
        <v>136</v>
      </c>
    </row>
    <row r="130" spans="2:65" s="13" customFormat="1">
      <c r="B130" s="155"/>
      <c r="D130" s="145" t="s">
        <v>150</v>
      </c>
      <c r="E130" s="156" t="s">
        <v>1</v>
      </c>
      <c r="F130" s="157" t="s">
        <v>1106</v>
      </c>
      <c r="H130" s="158">
        <v>160</v>
      </c>
      <c r="I130" s="159"/>
      <c r="L130" s="155"/>
      <c r="M130" s="160"/>
      <c r="T130" s="161"/>
      <c r="AT130" s="156" t="s">
        <v>150</v>
      </c>
      <c r="AU130" s="156" t="s">
        <v>87</v>
      </c>
      <c r="AV130" s="13" t="s">
        <v>87</v>
      </c>
      <c r="AW130" s="13" t="s">
        <v>33</v>
      </c>
      <c r="AX130" s="13" t="s">
        <v>85</v>
      </c>
      <c r="AY130" s="156" t="s">
        <v>136</v>
      </c>
    </row>
    <row r="131" spans="2:65" s="1" customFormat="1" ht="21.75" customHeight="1">
      <c r="B131" s="32"/>
      <c r="C131" s="132" t="s">
        <v>87</v>
      </c>
      <c r="D131" s="132" t="s">
        <v>142</v>
      </c>
      <c r="E131" s="133" t="s">
        <v>1107</v>
      </c>
      <c r="F131" s="134" t="s">
        <v>1108</v>
      </c>
      <c r="G131" s="135" t="s">
        <v>336</v>
      </c>
      <c r="H131" s="136">
        <v>115.94</v>
      </c>
      <c r="I131" s="137"/>
      <c r="J131" s="138">
        <f>ROUND(I131*H131,2)</f>
        <v>0</v>
      </c>
      <c r="K131" s="134" t="s">
        <v>146</v>
      </c>
      <c r="L131" s="32"/>
      <c r="M131" s="139" t="s">
        <v>1</v>
      </c>
      <c r="N131" s="140" t="s">
        <v>42</v>
      </c>
      <c r="P131" s="141">
        <f>O131*H131</f>
        <v>0</v>
      </c>
      <c r="Q131" s="141">
        <v>0</v>
      </c>
      <c r="R131" s="141">
        <f>Q131*H131</f>
        <v>0</v>
      </c>
      <c r="S131" s="141">
        <v>0</v>
      </c>
      <c r="T131" s="142">
        <f>S131*H131</f>
        <v>0</v>
      </c>
      <c r="AR131" s="143" t="s">
        <v>135</v>
      </c>
      <c r="AT131" s="143" t="s">
        <v>142</v>
      </c>
      <c r="AU131" s="143" t="s">
        <v>87</v>
      </c>
      <c r="AY131" s="17" t="s">
        <v>136</v>
      </c>
      <c r="BE131" s="144">
        <f>IF(N131="základní",J131,0)</f>
        <v>0</v>
      </c>
      <c r="BF131" s="144">
        <f>IF(N131="snížená",J131,0)</f>
        <v>0</v>
      </c>
      <c r="BG131" s="144">
        <f>IF(N131="zákl. přenesená",J131,0)</f>
        <v>0</v>
      </c>
      <c r="BH131" s="144">
        <f>IF(N131="sníž. přenesená",J131,0)</f>
        <v>0</v>
      </c>
      <c r="BI131" s="144">
        <f>IF(N131="nulová",J131,0)</f>
        <v>0</v>
      </c>
      <c r="BJ131" s="17" t="s">
        <v>85</v>
      </c>
      <c r="BK131" s="144">
        <f>ROUND(I131*H131,2)</f>
        <v>0</v>
      </c>
      <c r="BL131" s="17" t="s">
        <v>135</v>
      </c>
      <c r="BM131" s="143" t="s">
        <v>1347</v>
      </c>
    </row>
    <row r="132" spans="2:65" s="1" customFormat="1" ht="19.2">
      <c r="B132" s="32"/>
      <c r="D132" s="145" t="s">
        <v>149</v>
      </c>
      <c r="F132" s="146" t="s">
        <v>1110</v>
      </c>
      <c r="I132" s="147"/>
      <c r="L132" s="32"/>
      <c r="M132" s="148"/>
      <c r="T132" s="56"/>
      <c r="AT132" s="17" t="s">
        <v>149</v>
      </c>
      <c r="AU132" s="17" t="s">
        <v>87</v>
      </c>
    </row>
    <row r="133" spans="2:65" s="13" customFormat="1">
      <c r="B133" s="155"/>
      <c r="D133" s="145" t="s">
        <v>150</v>
      </c>
      <c r="E133" s="156" t="s">
        <v>1</v>
      </c>
      <c r="F133" s="157" t="s">
        <v>1348</v>
      </c>
      <c r="H133" s="158">
        <v>92.66</v>
      </c>
      <c r="I133" s="159"/>
      <c r="L133" s="155"/>
      <c r="M133" s="160"/>
      <c r="T133" s="161"/>
      <c r="AT133" s="156" t="s">
        <v>150</v>
      </c>
      <c r="AU133" s="156" t="s">
        <v>87</v>
      </c>
      <c r="AV133" s="13" t="s">
        <v>87</v>
      </c>
      <c r="AW133" s="13" t="s">
        <v>33</v>
      </c>
      <c r="AX133" s="13" t="s">
        <v>77</v>
      </c>
      <c r="AY133" s="156" t="s">
        <v>136</v>
      </c>
    </row>
    <row r="134" spans="2:65" s="13" customFormat="1">
      <c r="B134" s="155"/>
      <c r="D134" s="145" t="s">
        <v>150</v>
      </c>
      <c r="E134" s="156" t="s">
        <v>1</v>
      </c>
      <c r="F134" s="157" t="s">
        <v>1349</v>
      </c>
      <c r="H134" s="158">
        <v>23.28</v>
      </c>
      <c r="I134" s="159"/>
      <c r="L134" s="155"/>
      <c r="M134" s="160"/>
      <c r="T134" s="161"/>
      <c r="AT134" s="156" t="s">
        <v>150</v>
      </c>
      <c r="AU134" s="156" t="s">
        <v>87</v>
      </c>
      <c r="AV134" s="13" t="s">
        <v>87</v>
      </c>
      <c r="AW134" s="13" t="s">
        <v>33</v>
      </c>
      <c r="AX134" s="13" t="s">
        <v>77</v>
      </c>
      <c r="AY134" s="156" t="s">
        <v>136</v>
      </c>
    </row>
    <row r="135" spans="2:65" s="14" customFormat="1">
      <c r="B135" s="165"/>
      <c r="D135" s="145" t="s">
        <v>150</v>
      </c>
      <c r="E135" s="166" t="s">
        <v>1</v>
      </c>
      <c r="F135" s="167" t="s">
        <v>278</v>
      </c>
      <c r="H135" s="168">
        <v>115.94</v>
      </c>
      <c r="I135" s="169"/>
      <c r="L135" s="165"/>
      <c r="M135" s="170"/>
      <c r="T135" s="171"/>
      <c r="AT135" s="166" t="s">
        <v>150</v>
      </c>
      <c r="AU135" s="166" t="s">
        <v>87</v>
      </c>
      <c r="AV135" s="14" t="s">
        <v>135</v>
      </c>
      <c r="AW135" s="14" t="s">
        <v>33</v>
      </c>
      <c r="AX135" s="14" t="s">
        <v>85</v>
      </c>
      <c r="AY135" s="166" t="s">
        <v>136</v>
      </c>
    </row>
    <row r="136" spans="2:65" s="12" customFormat="1">
      <c r="B136" s="149"/>
      <c r="D136" s="145" t="s">
        <v>150</v>
      </c>
      <c r="E136" s="150" t="s">
        <v>1</v>
      </c>
      <c r="F136" s="151" t="s">
        <v>1114</v>
      </c>
      <c r="H136" s="150" t="s">
        <v>1</v>
      </c>
      <c r="I136" s="152"/>
      <c r="L136" s="149"/>
      <c r="M136" s="153"/>
      <c r="T136" s="154"/>
      <c r="AT136" s="150" t="s">
        <v>150</v>
      </c>
      <c r="AU136" s="150" t="s">
        <v>87</v>
      </c>
      <c r="AV136" s="12" t="s">
        <v>85</v>
      </c>
      <c r="AW136" s="12" t="s">
        <v>33</v>
      </c>
      <c r="AX136" s="12" t="s">
        <v>77</v>
      </c>
      <c r="AY136" s="150" t="s">
        <v>136</v>
      </c>
    </row>
    <row r="137" spans="2:65" s="12" customFormat="1">
      <c r="B137" s="149"/>
      <c r="D137" s="145" t="s">
        <v>150</v>
      </c>
      <c r="E137" s="150" t="s">
        <v>1</v>
      </c>
      <c r="F137" s="151" t="s">
        <v>1115</v>
      </c>
      <c r="H137" s="150" t="s">
        <v>1</v>
      </c>
      <c r="I137" s="152"/>
      <c r="L137" s="149"/>
      <c r="M137" s="153"/>
      <c r="T137" s="154"/>
      <c r="AT137" s="150" t="s">
        <v>150</v>
      </c>
      <c r="AU137" s="150" t="s">
        <v>87</v>
      </c>
      <c r="AV137" s="12" t="s">
        <v>85</v>
      </c>
      <c r="AW137" s="12" t="s">
        <v>33</v>
      </c>
      <c r="AX137" s="12" t="s">
        <v>77</v>
      </c>
      <c r="AY137" s="150" t="s">
        <v>136</v>
      </c>
    </row>
    <row r="138" spans="2:65" s="1" customFormat="1" ht="16.5" customHeight="1">
      <c r="B138" s="32"/>
      <c r="C138" s="132" t="s">
        <v>158</v>
      </c>
      <c r="D138" s="132" t="s">
        <v>142</v>
      </c>
      <c r="E138" s="133" t="s">
        <v>1116</v>
      </c>
      <c r="F138" s="134" t="s">
        <v>1117</v>
      </c>
      <c r="G138" s="135" t="s">
        <v>336</v>
      </c>
      <c r="H138" s="136">
        <v>17.925000000000001</v>
      </c>
      <c r="I138" s="137"/>
      <c r="J138" s="138">
        <f>ROUND(I138*H138,2)</f>
        <v>0</v>
      </c>
      <c r="K138" s="134" t="s">
        <v>146</v>
      </c>
      <c r="L138" s="32"/>
      <c r="M138" s="139" t="s">
        <v>1</v>
      </c>
      <c r="N138" s="140" t="s">
        <v>42</v>
      </c>
      <c r="P138" s="141">
        <f>O138*H138</f>
        <v>0</v>
      </c>
      <c r="Q138" s="141">
        <v>0</v>
      </c>
      <c r="R138" s="141">
        <f>Q138*H138</f>
        <v>0</v>
      </c>
      <c r="S138" s="141">
        <v>0</v>
      </c>
      <c r="T138" s="142">
        <f>S138*H138</f>
        <v>0</v>
      </c>
      <c r="AR138" s="143" t="s">
        <v>135</v>
      </c>
      <c r="AT138" s="143" t="s">
        <v>142</v>
      </c>
      <c r="AU138" s="143" t="s">
        <v>87</v>
      </c>
      <c r="AY138" s="17" t="s">
        <v>136</v>
      </c>
      <c r="BE138" s="144">
        <f>IF(N138="základní",J138,0)</f>
        <v>0</v>
      </c>
      <c r="BF138" s="144">
        <f>IF(N138="snížená",J138,0)</f>
        <v>0</v>
      </c>
      <c r="BG138" s="144">
        <f>IF(N138="zákl. přenesená",J138,0)</f>
        <v>0</v>
      </c>
      <c r="BH138" s="144">
        <f>IF(N138="sníž. přenesená",J138,0)</f>
        <v>0</v>
      </c>
      <c r="BI138" s="144">
        <f>IF(N138="nulová",J138,0)</f>
        <v>0</v>
      </c>
      <c r="BJ138" s="17" t="s">
        <v>85</v>
      </c>
      <c r="BK138" s="144">
        <f>ROUND(I138*H138,2)</f>
        <v>0</v>
      </c>
      <c r="BL138" s="17" t="s">
        <v>135</v>
      </c>
      <c r="BM138" s="143" t="s">
        <v>1350</v>
      </c>
    </row>
    <row r="139" spans="2:65" s="1" customFormat="1" ht="19.2">
      <c r="B139" s="32"/>
      <c r="D139" s="145" t="s">
        <v>149</v>
      </c>
      <c r="F139" s="146" t="s">
        <v>1119</v>
      </c>
      <c r="I139" s="147"/>
      <c r="L139" s="32"/>
      <c r="M139" s="148"/>
      <c r="T139" s="56"/>
      <c r="AT139" s="17" t="s">
        <v>149</v>
      </c>
      <c r="AU139" s="17" t="s">
        <v>87</v>
      </c>
    </row>
    <row r="140" spans="2:65" s="12" customFormat="1">
      <c r="B140" s="149"/>
      <c r="D140" s="145" t="s">
        <v>150</v>
      </c>
      <c r="E140" s="150" t="s">
        <v>1</v>
      </c>
      <c r="F140" s="151" t="s">
        <v>1351</v>
      </c>
      <c r="H140" s="150" t="s">
        <v>1</v>
      </c>
      <c r="I140" s="152"/>
      <c r="L140" s="149"/>
      <c r="M140" s="153"/>
      <c r="T140" s="154"/>
      <c r="AT140" s="150" t="s">
        <v>150</v>
      </c>
      <c r="AU140" s="150" t="s">
        <v>87</v>
      </c>
      <c r="AV140" s="12" t="s">
        <v>85</v>
      </c>
      <c r="AW140" s="12" t="s">
        <v>33</v>
      </c>
      <c r="AX140" s="12" t="s">
        <v>77</v>
      </c>
      <c r="AY140" s="150" t="s">
        <v>136</v>
      </c>
    </row>
    <row r="141" spans="2:65" s="13" customFormat="1">
      <c r="B141" s="155"/>
      <c r="D141" s="145" t="s">
        <v>150</v>
      </c>
      <c r="E141" s="156" t="s">
        <v>1</v>
      </c>
      <c r="F141" s="157" t="s">
        <v>1352</v>
      </c>
      <c r="H141" s="158">
        <v>17.925000000000001</v>
      </c>
      <c r="I141" s="159"/>
      <c r="L141" s="155"/>
      <c r="M141" s="160"/>
      <c r="T141" s="161"/>
      <c r="AT141" s="156" t="s">
        <v>150</v>
      </c>
      <c r="AU141" s="156" t="s">
        <v>87</v>
      </c>
      <c r="AV141" s="13" t="s">
        <v>87</v>
      </c>
      <c r="AW141" s="13" t="s">
        <v>33</v>
      </c>
      <c r="AX141" s="13" t="s">
        <v>85</v>
      </c>
      <c r="AY141" s="156" t="s">
        <v>136</v>
      </c>
    </row>
    <row r="142" spans="2:65" s="1" customFormat="1" ht="16.5" customHeight="1">
      <c r="B142" s="32"/>
      <c r="C142" s="132" t="s">
        <v>135</v>
      </c>
      <c r="D142" s="132" t="s">
        <v>142</v>
      </c>
      <c r="E142" s="133" t="s">
        <v>366</v>
      </c>
      <c r="F142" s="134" t="s">
        <v>367</v>
      </c>
      <c r="G142" s="135" t="s">
        <v>266</v>
      </c>
      <c r="H142" s="136">
        <v>233.09</v>
      </c>
      <c r="I142" s="137"/>
      <c r="J142" s="138">
        <f>ROUND(I142*H142,2)</f>
        <v>0</v>
      </c>
      <c r="K142" s="134" t="s">
        <v>146</v>
      </c>
      <c r="L142" s="32"/>
      <c r="M142" s="139" t="s">
        <v>1</v>
      </c>
      <c r="N142" s="140" t="s">
        <v>42</v>
      </c>
      <c r="P142" s="141">
        <f>O142*H142</f>
        <v>0</v>
      </c>
      <c r="Q142" s="141">
        <v>8.4000000000000003E-4</v>
      </c>
      <c r="R142" s="141">
        <f>Q142*H142</f>
        <v>0.19579560000000001</v>
      </c>
      <c r="S142" s="141">
        <v>0</v>
      </c>
      <c r="T142" s="142">
        <f>S142*H142</f>
        <v>0</v>
      </c>
      <c r="AR142" s="143" t="s">
        <v>135</v>
      </c>
      <c r="AT142" s="143" t="s">
        <v>142</v>
      </c>
      <c r="AU142" s="143" t="s">
        <v>87</v>
      </c>
      <c r="AY142" s="17" t="s">
        <v>136</v>
      </c>
      <c r="BE142" s="144">
        <f>IF(N142="základní",J142,0)</f>
        <v>0</v>
      </c>
      <c r="BF142" s="144">
        <f>IF(N142="snížená",J142,0)</f>
        <v>0</v>
      </c>
      <c r="BG142" s="144">
        <f>IF(N142="zákl. přenesená",J142,0)</f>
        <v>0</v>
      </c>
      <c r="BH142" s="144">
        <f>IF(N142="sníž. přenesená",J142,0)</f>
        <v>0</v>
      </c>
      <c r="BI142" s="144">
        <f>IF(N142="nulová",J142,0)</f>
        <v>0</v>
      </c>
      <c r="BJ142" s="17" t="s">
        <v>85</v>
      </c>
      <c r="BK142" s="144">
        <f>ROUND(I142*H142,2)</f>
        <v>0</v>
      </c>
      <c r="BL142" s="17" t="s">
        <v>135</v>
      </c>
      <c r="BM142" s="143" t="s">
        <v>1353</v>
      </c>
    </row>
    <row r="143" spans="2:65" s="1" customFormat="1">
      <c r="B143" s="32"/>
      <c r="D143" s="145" t="s">
        <v>149</v>
      </c>
      <c r="F143" s="146" t="s">
        <v>369</v>
      </c>
      <c r="I143" s="147"/>
      <c r="L143" s="32"/>
      <c r="M143" s="148"/>
      <c r="T143" s="56"/>
      <c r="AT143" s="17" t="s">
        <v>149</v>
      </c>
      <c r="AU143" s="17" t="s">
        <v>87</v>
      </c>
    </row>
    <row r="144" spans="2:65" s="13" customFormat="1">
      <c r="B144" s="155"/>
      <c r="D144" s="145" t="s">
        <v>150</v>
      </c>
      <c r="E144" s="156" t="s">
        <v>1</v>
      </c>
      <c r="F144" s="157" t="s">
        <v>1354</v>
      </c>
      <c r="H144" s="158">
        <v>233.09</v>
      </c>
      <c r="I144" s="159"/>
      <c r="L144" s="155"/>
      <c r="M144" s="160"/>
      <c r="T144" s="161"/>
      <c r="AT144" s="156" t="s">
        <v>150</v>
      </c>
      <c r="AU144" s="156" t="s">
        <v>87</v>
      </c>
      <c r="AV144" s="13" t="s">
        <v>87</v>
      </c>
      <c r="AW144" s="13" t="s">
        <v>33</v>
      </c>
      <c r="AX144" s="13" t="s">
        <v>85</v>
      </c>
      <c r="AY144" s="156" t="s">
        <v>136</v>
      </c>
    </row>
    <row r="145" spans="2:65" s="1" customFormat="1" ht="16.5" customHeight="1">
      <c r="B145" s="32"/>
      <c r="C145" s="132" t="s">
        <v>139</v>
      </c>
      <c r="D145" s="132" t="s">
        <v>142</v>
      </c>
      <c r="E145" s="133" t="s">
        <v>1124</v>
      </c>
      <c r="F145" s="134" t="s">
        <v>1125</v>
      </c>
      <c r="G145" s="135" t="s">
        <v>266</v>
      </c>
      <c r="H145" s="136">
        <v>55.68</v>
      </c>
      <c r="I145" s="137"/>
      <c r="J145" s="138">
        <f>ROUND(I145*H145,2)</f>
        <v>0</v>
      </c>
      <c r="K145" s="134" t="s">
        <v>146</v>
      </c>
      <c r="L145" s="32"/>
      <c r="M145" s="139" t="s">
        <v>1</v>
      </c>
      <c r="N145" s="140" t="s">
        <v>42</v>
      </c>
      <c r="P145" s="141">
        <f>O145*H145</f>
        <v>0</v>
      </c>
      <c r="Q145" s="141">
        <v>8.4999999999999995E-4</v>
      </c>
      <c r="R145" s="141">
        <f>Q145*H145</f>
        <v>4.7327999999999995E-2</v>
      </c>
      <c r="S145" s="141">
        <v>0</v>
      </c>
      <c r="T145" s="142">
        <f>S145*H145</f>
        <v>0</v>
      </c>
      <c r="AR145" s="143" t="s">
        <v>135</v>
      </c>
      <c r="AT145" s="143" t="s">
        <v>142</v>
      </c>
      <c r="AU145" s="143" t="s">
        <v>87</v>
      </c>
      <c r="AY145" s="17" t="s">
        <v>136</v>
      </c>
      <c r="BE145" s="144">
        <f>IF(N145="základní",J145,0)</f>
        <v>0</v>
      </c>
      <c r="BF145" s="144">
        <f>IF(N145="snížená",J145,0)</f>
        <v>0</v>
      </c>
      <c r="BG145" s="144">
        <f>IF(N145="zákl. přenesená",J145,0)</f>
        <v>0</v>
      </c>
      <c r="BH145" s="144">
        <f>IF(N145="sníž. přenesená",J145,0)</f>
        <v>0</v>
      </c>
      <c r="BI145" s="144">
        <f>IF(N145="nulová",J145,0)</f>
        <v>0</v>
      </c>
      <c r="BJ145" s="17" t="s">
        <v>85</v>
      </c>
      <c r="BK145" s="144">
        <f>ROUND(I145*H145,2)</f>
        <v>0</v>
      </c>
      <c r="BL145" s="17" t="s">
        <v>135</v>
      </c>
      <c r="BM145" s="143" t="s">
        <v>1355</v>
      </c>
    </row>
    <row r="146" spans="2:65" s="1" customFormat="1">
      <c r="B146" s="32"/>
      <c r="D146" s="145" t="s">
        <v>149</v>
      </c>
      <c r="F146" s="146" t="s">
        <v>1127</v>
      </c>
      <c r="I146" s="147"/>
      <c r="L146" s="32"/>
      <c r="M146" s="148"/>
      <c r="T146" s="56"/>
      <c r="AT146" s="17" t="s">
        <v>149</v>
      </c>
      <c r="AU146" s="17" t="s">
        <v>87</v>
      </c>
    </row>
    <row r="147" spans="2:65" s="13" customFormat="1">
      <c r="B147" s="155"/>
      <c r="D147" s="145" t="s">
        <v>150</v>
      </c>
      <c r="E147" s="156" t="s">
        <v>1</v>
      </c>
      <c r="F147" s="157" t="s">
        <v>1356</v>
      </c>
      <c r="H147" s="158">
        <v>55.68</v>
      </c>
      <c r="I147" s="159"/>
      <c r="L147" s="155"/>
      <c r="M147" s="160"/>
      <c r="T147" s="161"/>
      <c r="AT147" s="156" t="s">
        <v>150</v>
      </c>
      <c r="AU147" s="156" t="s">
        <v>87</v>
      </c>
      <c r="AV147" s="13" t="s">
        <v>87</v>
      </c>
      <c r="AW147" s="13" t="s">
        <v>33</v>
      </c>
      <c r="AX147" s="13" t="s">
        <v>85</v>
      </c>
      <c r="AY147" s="156" t="s">
        <v>136</v>
      </c>
    </row>
    <row r="148" spans="2:65" s="1" customFormat="1" ht="16.5" customHeight="1">
      <c r="B148" s="32"/>
      <c r="C148" s="132" t="s">
        <v>175</v>
      </c>
      <c r="D148" s="132" t="s">
        <v>142</v>
      </c>
      <c r="E148" s="133" t="s">
        <v>373</v>
      </c>
      <c r="F148" s="134" t="s">
        <v>374</v>
      </c>
      <c r="G148" s="135" t="s">
        <v>266</v>
      </c>
      <c r="H148" s="136">
        <v>233.09</v>
      </c>
      <c r="I148" s="137"/>
      <c r="J148" s="138">
        <f>ROUND(I148*H148,2)</f>
        <v>0</v>
      </c>
      <c r="K148" s="134" t="s">
        <v>146</v>
      </c>
      <c r="L148" s="32"/>
      <c r="M148" s="139" t="s">
        <v>1</v>
      </c>
      <c r="N148" s="140" t="s">
        <v>42</v>
      </c>
      <c r="P148" s="141">
        <f>O148*H148</f>
        <v>0</v>
      </c>
      <c r="Q148" s="141">
        <v>0</v>
      </c>
      <c r="R148" s="141">
        <f>Q148*H148</f>
        <v>0</v>
      </c>
      <c r="S148" s="141">
        <v>0</v>
      </c>
      <c r="T148" s="142">
        <f>S148*H148</f>
        <v>0</v>
      </c>
      <c r="AR148" s="143" t="s">
        <v>135</v>
      </c>
      <c r="AT148" s="143" t="s">
        <v>142</v>
      </c>
      <c r="AU148" s="143" t="s">
        <v>87</v>
      </c>
      <c r="AY148" s="17" t="s">
        <v>136</v>
      </c>
      <c r="BE148" s="144">
        <f>IF(N148="základní",J148,0)</f>
        <v>0</v>
      </c>
      <c r="BF148" s="144">
        <f>IF(N148="snížená",J148,0)</f>
        <v>0</v>
      </c>
      <c r="BG148" s="144">
        <f>IF(N148="zákl. přenesená",J148,0)</f>
        <v>0</v>
      </c>
      <c r="BH148" s="144">
        <f>IF(N148="sníž. přenesená",J148,0)</f>
        <v>0</v>
      </c>
      <c r="BI148" s="144">
        <f>IF(N148="nulová",J148,0)</f>
        <v>0</v>
      </c>
      <c r="BJ148" s="17" t="s">
        <v>85</v>
      </c>
      <c r="BK148" s="144">
        <f>ROUND(I148*H148,2)</f>
        <v>0</v>
      </c>
      <c r="BL148" s="17" t="s">
        <v>135</v>
      </c>
      <c r="BM148" s="143" t="s">
        <v>1357</v>
      </c>
    </row>
    <row r="149" spans="2:65" s="1" customFormat="1" ht="19.2">
      <c r="B149" s="32"/>
      <c r="D149" s="145" t="s">
        <v>149</v>
      </c>
      <c r="F149" s="146" t="s">
        <v>376</v>
      </c>
      <c r="I149" s="147"/>
      <c r="L149" s="32"/>
      <c r="M149" s="148"/>
      <c r="T149" s="56"/>
      <c r="AT149" s="17" t="s">
        <v>149</v>
      </c>
      <c r="AU149" s="17" t="s">
        <v>87</v>
      </c>
    </row>
    <row r="150" spans="2:65" s="13" customFormat="1">
      <c r="B150" s="155"/>
      <c r="D150" s="145" t="s">
        <v>150</v>
      </c>
      <c r="E150" s="156" t="s">
        <v>1</v>
      </c>
      <c r="F150" s="157" t="s">
        <v>1358</v>
      </c>
      <c r="H150" s="158">
        <v>233.09</v>
      </c>
      <c r="I150" s="159"/>
      <c r="L150" s="155"/>
      <c r="M150" s="160"/>
      <c r="T150" s="161"/>
      <c r="AT150" s="156" t="s">
        <v>150</v>
      </c>
      <c r="AU150" s="156" t="s">
        <v>87</v>
      </c>
      <c r="AV150" s="13" t="s">
        <v>87</v>
      </c>
      <c r="AW150" s="13" t="s">
        <v>33</v>
      </c>
      <c r="AX150" s="13" t="s">
        <v>85</v>
      </c>
      <c r="AY150" s="156" t="s">
        <v>136</v>
      </c>
    </row>
    <row r="151" spans="2:65" s="1" customFormat="1" ht="16.5" customHeight="1">
      <c r="B151" s="32"/>
      <c r="C151" s="132" t="s">
        <v>181</v>
      </c>
      <c r="D151" s="132" t="s">
        <v>142</v>
      </c>
      <c r="E151" s="133" t="s">
        <v>1131</v>
      </c>
      <c r="F151" s="134" t="s">
        <v>1132</v>
      </c>
      <c r="G151" s="135" t="s">
        <v>266</v>
      </c>
      <c r="H151" s="136">
        <v>55.68</v>
      </c>
      <c r="I151" s="137"/>
      <c r="J151" s="138">
        <f>ROUND(I151*H151,2)</f>
        <v>0</v>
      </c>
      <c r="K151" s="134" t="s">
        <v>146</v>
      </c>
      <c r="L151" s="32"/>
      <c r="M151" s="139" t="s">
        <v>1</v>
      </c>
      <c r="N151" s="140" t="s">
        <v>42</v>
      </c>
      <c r="P151" s="141">
        <f>O151*H151</f>
        <v>0</v>
      </c>
      <c r="Q151" s="141">
        <v>0</v>
      </c>
      <c r="R151" s="141">
        <f>Q151*H151</f>
        <v>0</v>
      </c>
      <c r="S151" s="141">
        <v>0</v>
      </c>
      <c r="T151" s="142">
        <f>S151*H151</f>
        <v>0</v>
      </c>
      <c r="AR151" s="143" t="s">
        <v>135</v>
      </c>
      <c r="AT151" s="143" t="s">
        <v>142</v>
      </c>
      <c r="AU151" s="143" t="s">
        <v>87</v>
      </c>
      <c r="AY151" s="17" t="s">
        <v>136</v>
      </c>
      <c r="BE151" s="144">
        <f>IF(N151="základní",J151,0)</f>
        <v>0</v>
      </c>
      <c r="BF151" s="144">
        <f>IF(N151="snížená",J151,0)</f>
        <v>0</v>
      </c>
      <c r="BG151" s="144">
        <f>IF(N151="zákl. přenesená",J151,0)</f>
        <v>0</v>
      </c>
      <c r="BH151" s="144">
        <f>IF(N151="sníž. přenesená",J151,0)</f>
        <v>0</v>
      </c>
      <c r="BI151" s="144">
        <f>IF(N151="nulová",J151,0)</f>
        <v>0</v>
      </c>
      <c r="BJ151" s="17" t="s">
        <v>85</v>
      </c>
      <c r="BK151" s="144">
        <f>ROUND(I151*H151,2)</f>
        <v>0</v>
      </c>
      <c r="BL151" s="17" t="s">
        <v>135</v>
      </c>
      <c r="BM151" s="143" t="s">
        <v>1359</v>
      </c>
    </row>
    <row r="152" spans="2:65" s="1" customFormat="1" ht="19.2">
      <c r="B152" s="32"/>
      <c r="D152" s="145" t="s">
        <v>149</v>
      </c>
      <c r="F152" s="146" t="s">
        <v>1134</v>
      </c>
      <c r="I152" s="147"/>
      <c r="L152" s="32"/>
      <c r="M152" s="148"/>
      <c r="T152" s="56"/>
      <c r="AT152" s="17" t="s">
        <v>149</v>
      </c>
      <c r="AU152" s="17" t="s">
        <v>87</v>
      </c>
    </row>
    <row r="153" spans="2:65" s="13" customFormat="1">
      <c r="B153" s="155"/>
      <c r="D153" s="145" t="s">
        <v>150</v>
      </c>
      <c r="E153" s="156" t="s">
        <v>1</v>
      </c>
      <c r="F153" s="157" t="s">
        <v>1360</v>
      </c>
      <c r="H153" s="158">
        <v>55.68</v>
      </c>
      <c r="I153" s="159"/>
      <c r="L153" s="155"/>
      <c r="M153" s="160"/>
      <c r="T153" s="161"/>
      <c r="AT153" s="156" t="s">
        <v>150</v>
      </c>
      <c r="AU153" s="156" t="s">
        <v>87</v>
      </c>
      <c r="AV153" s="13" t="s">
        <v>87</v>
      </c>
      <c r="AW153" s="13" t="s">
        <v>33</v>
      </c>
      <c r="AX153" s="13" t="s">
        <v>85</v>
      </c>
      <c r="AY153" s="156" t="s">
        <v>136</v>
      </c>
    </row>
    <row r="154" spans="2:65" s="1" customFormat="1" ht="21.75" customHeight="1">
      <c r="B154" s="32"/>
      <c r="C154" s="132" t="s">
        <v>190</v>
      </c>
      <c r="D154" s="132" t="s">
        <v>142</v>
      </c>
      <c r="E154" s="133" t="s">
        <v>386</v>
      </c>
      <c r="F154" s="134" t="s">
        <v>387</v>
      </c>
      <c r="G154" s="135" t="s">
        <v>336</v>
      </c>
      <c r="H154" s="136">
        <v>67.774000000000001</v>
      </c>
      <c r="I154" s="137"/>
      <c r="J154" s="138">
        <f>ROUND(I154*H154,2)</f>
        <v>0</v>
      </c>
      <c r="K154" s="134" t="s">
        <v>146</v>
      </c>
      <c r="L154" s="32"/>
      <c r="M154" s="139" t="s">
        <v>1</v>
      </c>
      <c r="N154" s="140" t="s">
        <v>42</v>
      </c>
      <c r="P154" s="141">
        <f>O154*H154</f>
        <v>0</v>
      </c>
      <c r="Q154" s="141">
        <v>0</v>
      </c>
      <c r="R154" s="141">
        <f>Q154*H154</f>
        <v>0</v>
      </c>
      <c r="S154" s="141">
        <v>0</v>
      </c>
      <c r="T154" s="142">
        <f>S154*H154</f>
        <v>0</v>
      </c>
      <c r="AR154" s="143" t="s">
        <v>135</v>
      </c>
      <c r="AT154" s="143" t="s">
        <v>142</v>
      </c>
      <c r="AU154" s="143" t="s">
        <v>87</v>
      </c>
      <c r="AY154" s="17" t="s">
        <v>136</v>
      </c>
      <c r="BE154" s="144">
        <f>IF(N154="základní",J154,0)</f>
        <v>0</v>
      </c>
      <c r="BF154" s="144">
        <f>IF(N154="snížená",J154,0)</f>
        <v>0</v>
      </c>
      <c r="BG154" s="144">
        <f>IF(N154="zákl. přenesená",J154,0)</f>
        <v>0</v>
      </c>
      <c r="BH154" s="144">
        <f>IF(N154="sníž. přenesená",J154,0)</f>
        <v>0</v>
      </c>
      <c r="BI154" s="144">
        <f>IF(N154="nulová",J154,0)</f>
        <v>0</v>
      </c>
      <c r="BJ154" s="17" t="s">
        <v>85</v>
      </c>
      <c r="BK154" s="144">
        <f>ROUND(I154*H154,2)</f>
        <v>0</v>
      </c>
      <c r="BL154" s="17" t="s">
        <v>135</v>
      </c>
      <c r="BM154" s="143" t="s">
        <v>1361</v>
      </c>
    </row>
    <row r="155" spans="2:65" s="1" customFormat="1" ht="19.2">
      <c r="B155" s="32"/>
      <c r="D155" s="145" t="s">
        <v>149</v>
      </c>
      <c r="F155" s="146" t="s">
        <v>389</v>
      </c>
      <c r="I155" s="147"/>
      <c r="L155" s="32"/>
      <c r="M155" s="148"/>
      <c r="T155" s="56"/>
      <c r="AT155" s="17" t="s">
        <v>149</v>
      </c>
      <c r="AU155" s="17" t="s">
        <v>87</v>
      </c>
    </row>
    <row r="156" spans="2:65" s="12" customFormat="1">
      <c r="B156" s="149"/>
      <c r="D156" s="145" t="s">
        <v>150</v>
      </c>
      <c r="E156" s="150" t="s">
        <v>1</v>
      </c>
      <c r="F156" s="151" t="s">
        <v>391</v>
      </c>
      <c r="H156" s="150" t="s">
        <v>1</v>
      </c>
      <c r="I156" s="152"/>
      <c r="L156" s="149"/>
      <c r="M156" s="153"/>
      <c r="T156" s="154"/>
      <c r="AT156" s="150" t="s">
        <v>150</v>
      </c>
      <c r="AU156" s="150" t="s">
        <v>87</v>
      </c>
      <c r="AV156" s="12" t="s">
        <v>85</v>
      </c>
      <c r="AW156" s="12" t="s">
        <v>33</v>
      </c>
      <c r="AX156" s="12" t="s">
        <v>77</v>
      </c>
      <c r="AY156" s="150" t="s">
        <v>136</v>
      </c>
    </row>
    <row r="157" spans="2:65" s="13" customFormat="1">
      <c r="B157" s="155"/>
      <c r="D157" s="145" t="s">
        <v>150</v>
      </c>
      <c r="E157" s="156" t="s">
        <v>1</v>
      </c>
      <c r="F157" s="157" t="s">
        <v>1362</v>
      </c>
      <c r="H157" s="158">
        <v>115.94</v>
      </c>
      <c r="I157" s="159"/>
      <c r="L157" s="155"/>
      <c r="M157" s="160"/>
      <c r="T157" s="161"/>
      <c r="AT157" s="156" t="s">
        <v>150</v>
      </c>
      <c r="AU157" s="156" t="s">
        <v>87</v>
      </c>
      <c r="AV157" s="13" t="s">
        <v>87</v>
      </c>
      <c r="AW157" s="13" t="s">
        <v>33</v>
      </c>
      <c r="AX157" s="13" t="s">
        <v>77</v>
      </c>
      <c r="AY157" s="156" t="s">
        <v>136</v>
      </c>
    </row>
    <row r="158" spans="2:65" s="13" customFormat="1">
      <c r="B158" s="155"/>
      <c r="D158" s="145" t="s">
        <v>150</v>
      </c>
      <c r="E158" s="156" t="s">
        <v>1</v>
      </c>
      <c r="F158" s="157" t="s">
        <v>1363</v>
      </c>
      <c r="H158" s="158">
        <v>-48.165999999999997</v>
      </c>
      <c r="I158" s="159"/>
      <c r="L158" s="155"/>
      <c r="M158" s="160"/>
      <c r="T158" s="161"/>
      <c r="AT158" s="156" t="s">
        <v>150</v>
      </c>
      <c r="AU158" s="156" t="s">
        <v>87</v>
      </c>
      <c r="AV158" s="13" t="s">
        <v>87</v>
      </c>
      <c r="AW158" s="13" t="s">
        <v>33</v>
      </c>
      <c r="AX158" s="13" t="s">
        <v>77</v>
      </c>
      <c r="AY158" s="156" t="s">
        <v>136</v>
      </c>
    </row>
    <row r="159" spans="2:65" s="14" customFormat="1">
      <c r="B159" s="165"/>
      <c r="D159" s="145" t="s">
        <v>150</v>
      </c>
      <c r="E159" s="166" t="s">
        <v>1</v>
      </c>
      <c r="F159" s="167" t="s">
        <v>278</v>
      </c>
      <c r="H159" s="168">
        <v>67.774000000000001</v>
      </c>
      <c r="I159" s="169"/>
      <c r="L159" s="165"/>
      <c r="M159" s="170"/>
      <c r="T159" s="171"/>
      <c r="AT159" s="166" t="s">
        <v>150</v>
      </c>
      <c r="AU159" s="166" t="s">
        <v>87</v>
      </c>
      <c r="AV159" s="14" t="s">
        <v>135</v>
      </c>
      <c r="AW159" s="14" t="s">
        <v>33</v>
      </c>
      <c r="AX159" s="14" t="s">
        <v>85</v>
      </c>
      <c r="AY159" s="166" t="s">
        <v>136</v>
      </c>
    </row>
    <row r="160" spans="2:65" s="1" customFormat="1" ht="24.15" customHeight="1">
      <c r="B160" s="32"/>
      <c r="C160" s="132" t="s">
        <v>197</v>
      </c>
      <c r="D160" s="132" t="s">
        <v>142</v>
      </c>
      <c r="E160" s="133" t="s">
        <v>398</v>
      </c>
      <c r="F160" s="134" t="s">
        <v>399</v>
      </c>
      <c r="G160" s="135" t="s">
        <v>336</v>
      </c>
      <c r="H160" s="136">
        <v>474.41800000000001</v>
      </c>
      <c r="I160" s="137"/>
      <c r="J160" s="138">
        <f>ROUND(I160*H160,2)</f>
        <v>0</v>
      </c>
      <c r="K160" s="134" t="s">
        <v>146</v>
      </c>
      <c r="L160" s="32"/>
      <c r="M160" s="139" t="s">
        <v>1</v>
      </c>
      <c r="N160" s="140" t="s">
        <v>42</v>
      </c>
      <c r="P160" s="141">
        <f>O160*H160</f>
        <v>0</v>
      </c>
      <c r="Q160" s="141">
        <v>0</v>
      </c>
      <c r="R160" s="141">
        <f>Q160*H160</f>
        <v>0</v>
      </c>
      <c r="S160" s="141">
        <v>0</v>
      </c>
      <c r="T160" s="142">
        <f>S160*H160</f>
        <v>0</v>
      </c>
      <c r="AR160" s="143" t="s">
        <v>135</v>
      </c>
      <c r="AT160" s="143" t="s">
        <v>142</v>
      </c>
      <c r="AU160" s="143" t="s">
        <v>87</v>
      </c>
      <c r="AY160" s="17" t="s">
        <v>136</v>
      </c>
      <c r="BE160" s="144">
        <f>IF(N160="základní",J160,0)</f>
        <v>0</v>
      </c>
      <c r="BF160" s="144">
        <f>IF(N160="snížená",J160,0)</f>
        <v>0</v>
      </c>
      <c r="BG160" s="144">
        <f>IF(N160="zákl. přenesená",J160,0)</f>
        <v>0</v>
      </c>
      <c r="BH160" s="144">
        <f>IF(N160="sníž. přenesená",J160,0)</f>
        <v>0</v>
      </c>
      <c r="BI160" s="144">
        <f>IF(N160="nulová",J160,0)</f>
        <v>0</v>
      </c>
      <c r="BJ160" s="17" t="s">
        <v>85</v>
      </c>
      <c r="BK160" s="144">
        <f>ROUND(I160*H160,2)</f>
        <v>0</v>
      </c>
      <c r="BL160" s="17" t="s">
        <v>135</v>
      </c>
      <c r="BM160" s="143" t="s">
        <v>1364</v>
      </c>
    </row>
    <row r="161" spans="2:65" s="1" customFormat="1" ht="28.8">
      <c r="B161" s="32"/>
      <c r="D161" s="145" t="s">
        <v>149</v>
      </c>
      <c r="F161" s="146" t="s">
        <v>1140</v>
      </c>
      <c r="I161" s="147"/>
      <c r="L161" s="32"/>
      <c r="M161" s="148"/>
      <c r="T161" s="56"/>
      <c r="AT161" s="17" t="s">
        <v>149</v>
      </c>
      <c r="AU161" s="17" t="s">
        <v>87</v>
      </c>
    </row>
    <row r="162" spans="2:65" s="12" customFormat="1">
      <c r="B162" s="149"/>
      <c r="D162" s="145" t="s">
        <v>150</v>
      </c>
      <c r="E162" s="150" t="s">
        <v>1</v>
      </c>
      <c r="F162" s="151" t="s">
        <v>391</v>
      </c>
      <c r="H162" s="150" t="s">
        <v>1</v>
      </c>
      <c r="I162" s="152"/>
      <c r="L162" s="149"/>
      <c r="M162" s="153"/>
      <c r="T162" s="154"/>
      <c r="AT162" s="150" t="s">
        <v>150</v>
      </c>
      <c r="AU162" s="150" t="s">
        <v>87</v>
      </c>
      <c r="AV162" s="12" t="s">
        <v>85</v>
      </c>
      <c r="AW162" s="12" t="s">
        <v>33</v>
      </c>
      <c r="AX162" s="12" t="s">
        <v>77</v>
      </c>
      <c r="AY162" s="150" t="s">
        <v>136</v>
      </c>
    </row>
    <row r="163" spans="2:65" s="13" customFormat="1">
      <c r="B163" s="155"/>
      <c r="D163" s="145" t="s">
        <v>150</v>
      </c>
      <c r="E163" s="156" t="s">
        <v>1</v>
      </c>
      <c r="F163" s="157" t="s">
        <v>1365</v>
      </c>
      <c r="H163" s="158">
        <v>474.41800000000001</v>
      </c>
      <c r="I163" s="159"/>
      <c r="L163" s="155"/>
      <c r="M163" s="160"/>
      <c r="T163" s="161"/>
      <c r="AT163" s="156" t="s">
        <v>150</v>
      </c>
      <c r="AU163" s="156" t="s">
        <v>87</v>
      </c>
      <c r="AV163" s="13" t="s">
        <v>87</v>
      </c>
      <c r="AW163" s="13" t="s">
        <v>33</v>
      </c>
      <c r="AX163" s="13" t="s">
        <v>85</v>
      </c>
      <c r="AY163" s="156" t="s">
        <v>136</v>
      </c>
    </row>
    <row r="164" spans="2:65" s="1" customFormat="1" ht="16.5" customHeight="1">
      <c r="B164" s="32"/>
      <c r="C164" s="132" t="s">
        <v>203</v>
      </c>
      <c r="D164" s="132" t="s">
        <v>142</v>
      </c>
      <c r="E164" s="133" t="s">
        <v>404</v>
      </c>
      <c r="F164" s="134" t="s">
        <v>405</v>
      </c>
      <c r="G164" s="135" t="s">
        <v>406</v>
      </c>
      <c r="H164" s="136">
        <v>121.99299999999999</v>
      </c>
      <c r="I164" s="137"/>
      <c r="J164" s="138">
        <f>ROUND(I164*H164,2)</f>
        <v>0</v>
      </c>
      <c r="K164" s="134" t="s">
        <v>146</v>
      </c>
      <c r="L164" s="32"/>
      <c r="M164" s="139" t="s">
        <v>1</v>
      </c>
      <c r="N164" s="140" t="s">
        <v>42</v>
      </c>
      <c r="P164" s="141">
        <f>O164*H164</f>
        <v>0</v>
      </c>
      <c r="Q164" s="141">
        <v>0</v>
      </c>
      <c r="R164" s="141">
        <f>Q164*H164</f>
        <v>0</v>
      </c>
      <c r="S164" s="141">
        <v>0</v>
      </c>
      <c r="T164" s="142">
        <f>S164*H164</f>
        <v>0</v>
      </c>
      <c r="AR164" s="143" t="s">
        <v>135</v>
      </c>
      <c r="AT164" s="143" t="s">
        <v>142</v>
      </c>
      <c r="AU164" s="143" t="s">
        <v>87</v>
      </c>
      <c r="AY164" s="17" t="s">
        <v>136</v>
      </c>
      <c r="BE164" s="144">
        <f>IF(N164="základní",J164,0)</f>
        <v>0</v>
      </c>
      <c r="BF164" s="144">
        <f>IF(N164="snížená",J164,0)</f>
        <v>0</v>
      </c>
      <c r="BG164" s="144">
        <f>IF(N164="zákl. přenesená",J164,0)</f>
        <v>0</v>
      </c>
      <c r="BH164" s="144">
        <f>IF(N164="sníž. přenesená",J164,0)</f>
        <v>0</v>
      </c>
      <c r="BI164" s="144">
        <f>IF(N164="nulová",J164,0)</f>
        <v>0</v>
      </c>
      <c r="BJ164" s="17" t="s">
        <v>85</v>
      </c>
      <c r="BK164" s="144">
        <f>ROUND(I164*H164,2)</f>
        <v>0</v>
      </c>
      <c r="BL164" s="17" t="s">
        <v>135</v>
      </c>
      <c r="BM164" s="143" t="s">
        <v>1366</v>
      </c>
    </row>
    <row r="165" spans="2:65" s="1" customFormat="1" ht="19.2">
      <c r="B165" s="32"/>
      <c r="D165" s="145" t="s">
        <v>149</v>
      </c>
      <c r="F165" s="146" t="s">
        <v>408</v>
      </c>
      <c r="I165" s="147"/>
      <c r="L165" s="32"/>
      <c r="M165" s="148"/>
      <c r="T165" s="56"/>
      <c r="AT165" s="17" t="s">
        <v>149</v>
      </c>
      <c r="AU165" s="17" t="s">
        <v>87</v>
      </c>
    </row>
    <row r="166" spans="2:65" s="13" customFormat="1">
      <c r="B166" s="155"/>
      <c r="D166" s="145" t="s">
        <v>150</v>
      </c>
      <c r="E166" s="156" t="s">
        <v>1</v>
      </c>
      <c r="F166" s="157" t="s">
        <v>1367</v>
      </c>
      <c r="H166" s="158">
        <v>121.99299999999999</v>
      </c>
      <c r="I166" s="159"/>
      <c r="L166" s="155"/>
      <c r="M166" s="160"/>
      <c r="T166" s="161"/>
      <c r="AT166" s="156" t="s">
        <v>150</v>
      </c>
      <c r="AU166" s="156" t="s">
        <v>87</v>
      </c>
      <c r="AV166" s="13" t="s">
        <v>87</v>
      </c>
      <c r="AW166" s="13" t="s">
        <v>33</v>
      </c>
      <c r="AX166" s="13" t="s">
        <v>85</v>
      </c>
      <c r="AY166" s="156" t="s">
        <v>136</v>
      </c>
    </row>
    <row r="167" spans="2:65" s="1" customFormat="1" ht="16.5" customHeight="1">
      <c r="B167" s="32"/>
      <c r="C167" s="132" t="s">
        <v>208</v>
      </c>
      <c r="D167" s="132" t="s">
        <v>142</v>
      </c>
      <c r="E167" s="133" t="s">
        <v>435</v>
      </c>
      <c r="F167" s="134" t="s">
        <v>436</v>
      </c>
      <c r="G167" s="135" t="s">
        <v>336</v>
      </c>
      <c r="H167" s="136">
        <v>55.408000000000001</v>
      </c>
      <c r="I167" s="137"/>
      <c r="J167" s="138">
        <f>ROUND(I167*H167,2)</f>
        <v>0</v>
      </c>
      <c r="K167" s="134" t="s">
        <v>146</v>
      </c>
      <c r="L167" s="32"/>
      <c r="M167" s="139" t="s">
        <v>1</v>
      </c>
      <c r="N167" s="140" t="s">
        <v>42</v>
      </c>
      <c r="P167" s="141">
        <f>O167*H167</f>
        <v>0</v>
      </c>
      <c r="Q167" s="141">
        <v>0</v>
      </c>
      <c r="R167" s="141">
        <f>Q167*H167</f>
        <v>0</v>
      </c>
      <c r="S167" s="141">
        <v>0</v>
      </c>
      <c r="T167" s="142">
        <f>S167*H167</f>
        <v>0</v>
      </c>
      <c r="AR167" s="143" t="s">
        <v>135</v>
      </c>
      <c r="AT167" s="143" t="s">
        <v>142</v>
      </c>
      <c r="AU167" s="143" t="s">
        <v>87</v>
      </c>
      <c r="AY167" s="17" t="s">
        <v>136</v>
      </c>
      <c r="BE167" s="144">
        <f>IF(N167="základní",J167,0)</f>
        <v>0</v>
      </c>
      <c r="BF167" s="144">
        <f>IF(N167="snížená",J167,0)</f>
        <v>0</v>
      </c>
      <c r="BG167" s="144">
        <f>IF(N167="zákl. přenesená",J167,0)</f>
        <v>0</v>
      </c>
      <c r="BH167" s="144">
        <f>IF(N167="sníž. přenesená",J167,0)</f>
        <v>0</v>
      </c>
      <c r="BI167" s="144">
        <f>IF(N167="nulová",J167,0)</f>
        <v>0</v>
      </c>
      <c r="BJ167" s="17" t="s">
        <v>85</v>
      </c>
      <c r="BK167" s="144">
        <f>ROUND(I167*H167,2)</f>
        <v>0</v>
      </c>
      <c r="BL167" s="17" t="s">
        <v>135</v>
      </c>
      <c r="BM167" s="143" t="s">
        <v>1368</v>
      </c>
    </row>
    <row r="168" spans="2:65" s="1" customFormat="1" ht="19.2">
      <c r="B168" s="32"/>
      <c r="D168" s="145" t="s">
        <v>149</v>
      </c>
      <c r="F168" s="146" t="s">
        <v>438</v>
      </c>
      <c r="I168" s="147"/>
      <c r="L168" s="32"/>
      <c r="M168" s="148"/>
      <c r="T168" s="56"/>
      <c r="AT168" s="17" t="s">
        <v>149</v>
      </c>
      <c r="AU168" s="17" t="s">
        <v>87</v>
      </c>
    </row>
    <row r="169" spans="2:65" s="13" customFormat="1">
      <c r="B169" s="155"/>
      <c r="D169" s="145" t="s">
        <v>150</v>
      </c>
      <c r="E169" s="156" t="s">
        <v>1</v>
      </c>
      <c r="F169" s="157" t="s">
        <v>1369</v>
      </c>
      <c r="H169" s="158">
        <v>115.94</v>
      </c>
      <c r="I169" s="159"/>
      <c r="L169" s="155"/>
      <c r="M169" s="160"/>
      <c r="T169" s="161"/>
      <c r="AT169" s="156" t="s">
        <v>150</v>
      </c>
      <c r="AU169" s="156" t="s">
        <v>87</v>
      </c>
      <c r="AV169" s="13" t="s">
        <v>87</v>
      </c>
      <c r="AW169" s="13" t="s">
        <v>33</v>
      </c>
      <c r="AX169" s="13" t="s">
        <v>77</v>
      </c>
      <c r="AY169" s="156" t="s">
        <v>136</v>
      </c>
    </row>
    <row r="170" spans="2:65" s="13" customFormat="1">
      <c r="B170" s="155"/>
      <c r="D170" s="145" t="s">
        <v>150</v>
      </c>
      <c r="E170" s="156" t="s">
        <v>1</v>
      </c>
      <c r="F170" s="157" t="s">
        <v>1370</v>
      </c>
      <c r="H170" s="158">
        <v>-44.604999999999997</v>
      </c>
      <c r="I170" s="159"/>
      <c r="L170" s="155"/>
      <c r="M170" s="160"/>
      <c r="T170" s="161"/>
      <c r="AT170" s="156" t="s">
        <v>150</v>
      </c>
      <c r="AU170" s="156" t="s">
        <v>87</v>
      </c>
      <c r="AV170" s="13" t="s">
        <v>87</v>
      </c>
      <c r="AW170" s="13" t="s">
        <v>33</v>
      </c>
      <c r="AX170" s="13" t="s">
        <v>77</v>
      </c>
      <c r="AY170" s="156" t="s">
        <v>136</v>
      </c>
    </row>
    <row r="171" spans="2:65" s="12" customFormat="1">
      <c r="B171" s="149"/>
      <c r="D171" s="145" t="s">
        <v>150</v>
      </c>
      <c r="E171" s="150" t="s">
        <v>1</v>
      </c>
      <c r="F171" s="151" t="s">
        <v>1371</v>
      </c>
      <c r="H171" s="150" t="s">
        <v>1</v>
      </c>
      <c r="I171" s="152"/>
      <c r="L171" s="149"/>
      <c r="M171" s="153"/>
      <c r="T171" s="154"/>
      <c r="AT171" s="150" t="s">
        <v>150</v>
      </c>
      <c r="AU171" s="150" t="s">
        <v>87</v>
      </c>
      <c r="AV171" s="12" t="s">
        <v>85</v>
      </c>
      <c r="AW171" s="12" t="s">
        <v>33</v>
      </c>
      <c r="AX171" s="12" t="s">
        <v>77</v>
      </c>
      <c r="AY171" s="150" t="s">
        <v>136</v>
      </c>
    </row>
    <row r="172" spans="2:65" s="13" customFormat="1">
      <c r="B172" s="155"/>
      <c r="D172" s="145" t="s">
        <v>150</v>
      </c>
      <c r="E172" s="156" t="s">
        <v>1</v>
      </c>
      <c r="F172" s="157" t="s">
        <v>1372</v>
      </c>
      <c r="H172" s="158">
        <v>-7.15</v>
      </c>
      <c r="I172" s="159"/>
      <c r="L172" s="155"/>
      <c r="M172" s="160"/>
      <c r="T172" s="161"/>
      <c r="AT172" s="156" t="s">
        <v>150</v>
      </c>
      <c r="AU172" s="156" t="s">
        <v>87</v>
      </c>
      <c r="AV172" s="13" t="s">
        <v>87</v>
      </c>
      <c r="AW172" s="13" t="s">
        <v>33</v>
      </c>
      <c r="AX172" s="13" t="s">
        <v>77</v>
      </c>
      <c r="AY172" s="156" t="s">
        <v>136</v>
      </c>
    </row>
    <row r="173" spans="2:65" s="13" customFormat="1">
      <c r="B173" s="155"/>
      <c r="D173" s="145" t="s">
        <v>150</v>
      </c>
      <c r="E173" s="156" t="s">
        <v>1</v>
      </c>
      <c r="F173" s="157" t="s">
        <v>1373</v>
      </c>
      <c r="H173" s="158">
        <v>-0.99</v>
      </c>
      <c r="I173" s="159"/>
      <c r="L173" s="155"/>
      <c r="M173" s="160"/>
      <c r="T173" s="161"/>
      <c r="AT173" s="156" t="s">
        <v>150</v>
      </c>
      <c r="AU173" s="156" t="s">
        <v>87</v>
      </c>
      <c r="AV173" s="13" t="s">
        <v>87</v>
      </c>
      <c r="AW173" s="13" t="s">
        <v>33</v>
      </c>
      <c r="AX173" s="13" t="s">
        <v>77</v>
      </c>
      <c r="AY173" s="156" t="s">
        <v>136</v>
      </c>
    </row>
    <row r="174" spans="2:65" s="12" customFormat="1">
      <c r="B174" s="149"/>
      <c r="D174" s="145" t="s">
        <v>150</v>
      </c>
      <c r="E174" s="150" t="s">
        <v>1</v>
      </c>
      <c r="F174" s="151" t="s">
        <v>1374</v>
      </c>
      <c r="H174" s="150" t="s">
        <v>1</v>
      </c>
      <c r="I174" s="152"/>
      <c r="L174" s="149"/>
      <c r="M174" s="153"/>
      <c r="T174" s="154"/>
      <c r="AT174" s="150" t="s">
        <v>150</v>
      </c>
      <c r="AU174" s="150" t="s">
        <v>87</v>
      </c>
      <c r="AV174" s="12" t="s">
        <v>85</v>
      </c>
      <c r="AW174" s="12" t="s">
        <v>33</v>
      </c>
      <c r="AX174" s="12" t="s">
        <v>77</v>
      </c>
      <c r="AY174" s="150" t="s">
        <v>136</v>
      </c>
    </row>
    <row r="175" spans="2:65" s="13" customFormat="1">
      <c r="B175" s="155"/>
      <c r="D175" s="145" t="s">
        <v>150</v>
      </c>
      <c r="E175" s="156" t="s">
        <v>1</v>
      </c>
      <c r="F175" s="157" t="s">
        <v>1375</v>
      </c>
      <c r="H175" s="158">
        <v>-7.0970000000000004</v>
      </c>
      <c r="I175" s="159"/>
      <c r="L175" s="155"/>
      <c r="M175" s="160"/>
      <c r="T175" s="161"/>
      <c r="AT175" s="156" t="s">
        <v>150</v>
      </c>
      <c r="AU175" s="156" t="s">
        <v>87</v>
      </c>
      <c r="AV175" s="13" t="s">
        <v>87</v>
      </c>
      <c r="AW175" s="13" t="s">
        <v>33</v>
      </c>
      <c r="AX175" s="13" t="s">
        <v>77</v>
      </c>
      <c r="AY175" s="156" t="s">
        <v>136</v>
      </c>
    </row>
    <row r="176" spans="2:65" s="13" customFormat="1">
      <c r="B176" s="155"/>
      <c r="D176" s="145" t="s">
        <v>150</v>
      </c>
      <c r="E176" s="156" t="s">
        <v>1</v>
      </c>
      <c r="F176" s="157" t="s">
        <v>1376</v>
      </c>
      <c r="H176" s="158">
        <v>-0.69</v>
      </c>
      <c r="I176" s="159"/>
      <c r="L176" s="155"/>
      <c r="M176" s="160"/>
      <c r="T176" s="161"/>
      <c r="AT176" s="156" t="s">
        <v>150</v>
      </c>
      <c r="AU176" s="156" t="s">
        <v>87</v>
      </c>
      <c r="AV176" s="13" t="s">
        <v>87</v>
      </c>
      <c r="AW176" s="13" t="s">
        <v>33</v>
      </c>
      <c r="AX176" s="13" t="s">
        <v>77</v>
      </c>
      <c r="AY176" s="156" t="s">
        <v>136</v>
      </c>
    </row>
    <row r="177" spans="2:65" s="14" customFormat="1">
      <c r="B177" s="165"/>
      <c r="D177" s="145" t="s">
        <v>150</v>
      </c>
      <c r="E177" s="166" t="s">
        <v>1</v>
      </c>
      <c r="F177" s="167" t="s">
        <v>278</v>
      </c>
      <c r="H177" s="168">
        <v>55.408000000000001</v>
      </c>
      <c r="I177" s="169"/>
      <c r="L177" s="165"/>
      <c r="M177" s="170"/>
      <c r="T177" s="171"/>
      <c r="AT177" s="166" t="s">
        <v>150</v>
      </c>
      <c r="AU177" s="166" t="s">
        <v>87</v>
      </c>
      <c r="AV177" s="14" t="s">
        <v>135</v>
      </c>
      <c r="AW177" s="14" t="s">
        <v>33</v>
      </c>
      <c r="AX177" s="14" t="s">
        <v>85</v>
      </c>
      <c r="AY177" s="166" t="s">
        <v>136</v>
      </c>
    </row>
    <row r="178" spans="2:65" s="1" customFormat="1" ht="16.5" customHeight="1">
      <c r="B178" s="32"/>
      <c r="C178" s="132" t="s">
        <v>216</v>
      </c>
      <c r="D178" s="132" t="s">
        <v>142</v>
      </c>
      <c r="E178" s="133" t="s">
        <v>448</v>
      </c>
      <c r="F178" s="134" t="s">
        <v>449</v>
      </c>
      <c r="G178" s="135" t="s">
        <v>336</v>
      </c>
      <c r="H178" s="136">
        <v>40.625999999999998</v>
      </c>
      <c r="I178" s="137"/>
      <c r="J178" s="138">
        <f>ROUND(I178*H178,2)</f>
        <v>0</v>
      </c>
      <c r="K178" s="134" t="s">
        <v>146</v>
      </c>
      <c r="L178" s="32"/>
      <c r="M178" s="139" t="s">
        <v>1</v>
      </c>
      <c r="N178" s="140" t="s">
        <v>42</v>
      </c>
      <c r="P178" s="141">
        <f>O178*H178</f>
        <v>0</v>
      </c>
      <c r="Q178" s="141">
        <v>0</v>
      </c>
      <c r="R178" s="141">
        <f>Q178*H178</f>
        <v>0</v>
      </c>
      <c r="S178" s="141">
        <v>0</v>
      </c>
      <c r="T178" s="142">
        <f>S178*H178</f>
        <v>0</v>
      </c>
      <c r="AR178" s="143" t="s">
        <v>135</v>
      </c>
      <c r="AT178" s="143" t="s">
        <v>142</v>
      </c>
      <c r="AU178" s="143" t="s">
        <v>87</v>
      </c>
      <c r="AY178" s="17" t="s">
        <v>136</v>
      </c>
      <c r="BE178" s="144">
        <f>IF(N178="základní",J178,0)</f>
        <v>0</v>
      </c>
      <c r="BF178" s="144">
        <f>IF(N178="snížená",J178,0)</f>
        <v>0</v>
      </c>
      <c r="BG178" s="144">
        <f>IF(N178="zákl. přenesená",J178,0)</f>
        <v>0</v>
      </c>
      <c r="BH178" s="144">
        <f>IF(N178="sníž. přenesená",J178,0)</f>
        <v>0</v>
      </c>
      <c r="BI178" s="144">
        <f>IF(N178="nulová",J178,0)</f>
        <v>0</v>
      </c>
      <c r="BJ178" s="17" t="s">
        <v>85</v>
      </c>
      <c r="BK178" s="144">
        <f>ROUND(I178*H178,2)</f>
        <v>0</v>
      </c>
      <c r="BL178" s="17" t="s">
        <v>135</v>
      </c>
      <c r="BM178" s="143" t="s">
        <v>1377</v>
      </c>
    </row>
    <row r="179" spans="2:65" s="1" customFormat="1" ht="19.2">
      <c r="B179" s="32"/>
      <c r="D179" s="145" t="s">
        <v>149</v>
      </c>
      <c r="F179" s="146" t="s">
        <v>451</v>
      </c>
      <c r="I179" s="147"/>
      <c r="L179" s="32"/>
      <c r="M179" s="148"/>
      <c r="T179" s="56"/>
      <c r="AT179" s="17" t="s">
        <v>149</v>
      </c>
      <c r="AU179" s="17" t="s">
        <v>87</v>
      </c>
    </row>
    <row r="180" spans="2:65" s="12" customFormat="1">
      <c r="B180" s="149"/>
      <c r="D180" s="145" t="s">
        <v>150</v>
      </c>
      <c r="E180" s="150" t="s">
        <v>1</v>
      </c>
      <c r="F180" s="151" t="s">
        <v>1378</v>
      </c>
      <c r="H180" s="150" t="s">
        <v>1</v>
      </c>
      <c r="I180" s="152"/>
      <c r="L180" s="149"/>
      <c r="M180" s="153"/>
      <c r="T180" s="154"/>
      <c r="AT180" s="150" t="s">
        <v>150</v>
      </c>
      <c r="AU180" s="150" t="s">
        <v>87</v>
      </c>
      <c r="AV180" s="12" t="s">
        <v>85</v>
      </c>
      <c r="AW180" s="12" t="s">
        <v>33</v>
      </c>
      <c r="AX180" s="12" t="s">
        <v>77</v>
      </c>
      <c r="AY180" s="150" t="s">
        <v>136</v>
      </c>
    </row>
    <row r="181" spans="2:65" s="13" customFormat="1">
      <c r="B181" s="155"/>
      <c r="D181" s="145" t="s">
        <v>150</v>
      </c>
      <c r="E181" s="156" t="s">
        <v>1</v>
      </c>
      <c r="F181" s="157" t="s">
        <v>1379</v>
      </c>
      <c r="H181" s="158">
        <v>39.325000000000003</v>
      </c>
      <c r="I181" s="159"/>
      <c r="L181" s="155"/>
      <c r="M181" s="160"/>
      <c r="T181" s="161"/>
      <c r="AT181" s="156" t="s">
        <v>150</v>
      </c>
      <c r="AU181" s="156" t="s">
        <v>87</v>
      </c>
      <c r="AV181" s="13" t="s">
        <v>87</v>
      </c>
      <c r="AW181" s="13" t="s">
        <v>33</v>
      </c>
      <c r="AX181" s="13" t="s">
        <v>77</v>
      </c>
      <c r="AY181" s="156" t="s">
        <v>136</v>
      </c>
    </row>
    <row r="182" spans="2:65" s="13" customFormat="1">
      <c r="B182" s="155"/>
      <c r="D182" s="145" t="s">
        <v>150</v>
      </c>
      <c r="E182" s="156" t="s">
        <v>1</v>
      </c>
      <c r="F182" s="157" t="s">
        <v>1380</v>
      </c>
      <c r="H182" s="158">
        <v>5.28</v>
      </c>
      <c r="I182" s="159"/>
      <c r="L182" s="155"/>
      <c r="M182" s="160"/>
      <c r="T182" s="161"/>
      <c r="AT182" s="156" t="s">
        <v>150</v>
      </c>
      <c r="AU182" s="156" t="s">
        <v>87</v>
      </c>
      <c r="AV182" s="13" t="s">
        <v>87</v>
      </c>
      <c r="AW182" s="13" t="s">
        <v>33</v>
      </c>
      <c r="AX182" s="13" t="s">
        <v>77</v>
      </c>
      <c r="AY182" s="156" t="s">
        <v>136</v>
      </c>
    </row>
    <row r="183" spans="2:65" s="15" customFormat="1">
      <c r="B183" s="185"/>
      <c r="D183" s="145" t="s">
        <v>150</v>
      </c>
      <c r="E183" s="186" t="s">
        <v>1</v>
      </c>
      <c r="F183" s="187" t="s">
        <v>1154</v>
      </c>
      <c r="H183" s="188">
        <v>44.604999999999997</v>
      </c>
      <c r="I183" s="189"/>
      <c r="L183" s="185"/>
      <c r="M183" s="190"/>
      <c r="T183" s="191"/>
      <c r="AT183" s="186" t="s">
        <v>150</v>
      </c>
      <c r="AU183" s="186" t="s">
        <v>87</v>
      </c>
      <c r="AV183" s="15" t="s">
        <v>158</v>
      </c>
      <c r="AW183" s="15" t="s">
        <v>33</v>
      </c>
      <c r="AX183" s="15" t="s">
        <v>77</v>
      </c>
      <c r="AY183" s="186" t="s">
        <v>136</v>
      </c>
    </row>
    <row r="184" spans="2:65" s="12" customFormat="1">
      <c r="B184" s="149"/>
      <c r="D184" s="145" t="s">
        <v>150</v>
      </c>
      <c r="E184" s="150" t="s">
        <v>1</v>
      </c>
      <c r="F184" s="151" t="s">
        <v>1381</v>
      </c>
      <c r="H184" s="150" t="s">
        <v>1</v>
      </c>
      <c r="I184" s="152"/>
      <c r="L184" s="149"/>
      <c r="M184" s="153"/>
      <c r="T184" s="154"/>
      <c r="AT184" s="150" t="s">
        <v>150</v>
      </c>
      <c r="AU184" s="150" t="s">
        <v>87</v>
      </c>
      <c r="AV184" s="12" t="s">
        <v>85</v>
      </c>
      <c r="AW184" s="12" t="s">
        <v>33</v>
      </c>
      <c r="AX184" s="12" t="s">
        <v>77</v>
      </c>
      <c r="AY184" s="150" t="s">
        <v>136</v>
      </c>
    </row>
    <row r="185" spans="2:65" s="13" customFormat="1">
      <c r="B185" s="155"/>
      <c r="D185" s="145" t="s">
        <v>150</v>
      </c>
      <c r="E185" s="156" t="s">
        <v>1</v>
      </c>
      <c r="F185" s="157" t="s">
        <v>1382</v>
      </c>
      <c r="H185" s="158">
        <v>-3.508</v>
      </c>
      <c r="I185" s="159"/>
      <c r="L185" s="155"/>
      <c r="M185" s="160"/>
      <c r="T185" s="161"/>
      <c r="AT185" s="156" t="s">
        <v>150</v>
      </c>
      <c r="AU185" s="156" t="s">
        <v>87</v>
      </c>
      <c r="AV185" s="13" t="s">
        <v>87</v>
      </c>
      <c r="AW185" s="13" t="s">
        <v>33</v>
      </c>
      <c r="AX185" s="13" t="s">
        <v>77</v>
      </c>
      <c r="AY185" s="156" t="s">
        <v>136</v>
      </c>
    </row>
    <row r="186" spans="2:65" s="13" customFormat="1">
      <c r="B186" s="155"/>
      <c r="D186" s="145" t="s">
        <v>150</v>
      </c>
      <c r="E186" s="156" t="s">
        <v>1</v>
      </c>
      <c r="F186" s="157" t="s">
        <v>1383</v>
      </c>
      <c r="H186" s="158">
        <v>-0.47099999999999997</v>
      </c>
      <c r="I186" s="159"/>
      <c r="L186" s="155"/>
      <c r="M186" s="160"/>
      <c r="T186" s="161"/>
      <c r="AT186" s="156" t="s">
        <v>150</v>
      </c>
      <c r="AU186" s="156" t="s">
        <v>87</v>
      </c>
      <c r="AV186" s="13" t="s">
        <v>87</v>
      </c>
      <c r="AW186" s="13" t="s">
        <v>33</v>
      </c>
      <c r="AX186" s="13" t="s">
        <v>77</v>
      </c>
      <c r="AY186" s="156" t="s">
        <v>136</v>
      </c>
    </row>
    <row r="187" spans="2:65" s="14" customFormat="1">
      <c r="B187" s="165"/>
      <c r="D187" s="145" t="s">
        <v>150</v>
      </c>
      <c r="E187" s="166" t="s">
        <v>1</v>
      </c>
      <c r="F187" s="167" t="s">
        <v>278</v>
      </c>
      <c r="H187" s="168">
        <v>40.625999999999998</v>
      </c>
      <c r="I187" s="169"/>
      <c r="L187" s="165"/>
      <c r="M187" s="170"/>
      <c r="T187" s="171"/>
      <c r="AT187" s="166" t="s">
        <v>150</v>
      </c>
      <c r="AU187" s="166" t="s">
        <v>87</v>
      </c>
      <c r="AV187" s="14" t="s">
        <v>135</v>
      </c>
      <c r="AW187" s="14" t="s">
        <v>33</v>
      </c>
      <c r="AX187" s="14" t="s">
        <v>85</v>
      </c>
      <c r="AY187" s="166" t="s">
        <v>136</v>
      </c>
    </row>
    <row r="188" spans="2:65" s="1" customFormat="1" ht="16.5" customHeight="1">
      <c r="B188" s="32"/>
      <c r="C188" s="172" t="s">
        <v>223</v>
      </c>
      <c r="D188" s="172" t="s">
        <v>425</v>
      </c>
      <c r="E188" s="173" t="s">
        <v>1157</v>
      </c>
      <c r="F188" s="174" t="s">
        <v>458</v>
      </c>
      <c r="G188" s="175" t="s">
        <v>406</v>
      </c>
      <c r="H188" s="176">
        <v>81.251999999999995</v>
      </c>
      <c r="I188" s="177"/>
      <c r="J188" s="178">
        <f>ROUND(I188*H188,2)</f>
        <v>0</v>
      </c>
      <c r="K188" s="174" t="s">
        <v>146</v>
      </c>
      <c r="L188" s="179"/>
      <c r="M188" s="180" t="s">
        <v>1</v>
      </c>
      <c r="N188" s="181" t="s">
        <v>42</v>
      </c>
      <c r="P188" s="141">
        <f>O188*H188</f>
        <v>0</v>
      </c>
      <c r="Q188" s="141">
        <v>1</v>
      </c>
      <c r="R188" s="141">
        <f>Q188*H188</f>
        <v>81.251999999999995</v>
      </c>
      <c r="S188" s="141">
        <v>0</v>
      </c>
      <c r="T188" s="142">
        <f>S188*H188</f>
        <v>0</v>
      </c>
      <c r="AR188" s="143" t="s">
        <v>190</v>
      </c>
      <c r="AT188" s="143" t="s">
        <v>425</v>
      </c>
      <c r="AU188" s="143" t="s">
        <v>87</v>
      </c>
      <c r="AY188" s="17" t="s">
        <v>136</v>
      </c>
      <c r="BE188" s="144">
        <f>IF(N188="základní",J188,0)</f>
        <v>0</v>
      </c>
      <c r="BF188" s="144">
        <f>IF(N188="snížená",J188,0)</f>
        <v>0</v>
      </c>
      <c r="BG188" s="144">
        <f>IF(N188="zákl. přenesená",J188,0)</f>
        <v>0</v>
      </c>
      <c r="BH188" s="144">
        <f>IF(N188="sníž. přenesená",J188,0)</f>
        <v>0</v>
      </c>
      <c r="BI188" s="144">
        <f>IF(N188="nulová",J188,0)</f>
        <v>0</v>
      </c>
      <c r="BJ188" s="17" t="s">
        <v>85</v>
      </c>
      <c r="BK188" s="144">
        <f>ROUND(I188*H188,2)</f>
        <v>0</v>
      </c>
      <c r="BL188" s="17" t="s">
        <v>135</v>
      </c>
      <c r="BM188" s="143" t="s">
        <v>1384</v>
      </c>
    </row>
    <row r="189" spans="2:65" s="1" customFormat="1">
      <c r="B189" s="32"/>
      <c r="D189" s="145" t="s">
        <v>149</v>
      </c>
      <c r="F189" s="146" t="s">
        <v>458</v>
      </c>
      <c r="I189" s="147"/>
      <c r="L189" s="32"/>
      <c r="M189" s="148"/>
      <c r="T189" s="56"/>
      <c r="AT189" s="17" t="s">
        <v>149</v>
      </c>
      <c r="AU189" s="17" t="s">
        <v>87</v>
      </c>
    </row>
    <row r="190" spans="2:65" s="13" customFormat="1">
      <c r="B190" s="155"/>
      <c r="D190" s="145" t="s">
        <v>150</v>
      </c>
      <c r="E190" s="156" t="s">
        <v>1</v>
      </c>
      <c r="F190" s="157" t="s">
        <v>1385</v>
      </c>
      <c r="H190" s="158">
        <v>81.251999999999995</v>
      </c>
      <c r="I190" s="159"/>
      <c r="L190" s="155"/>
      <c r="M190" s="160"/>
      <c r="T190" s="161"/>
      <c r="AT190" s="156" t="s">
        <v>150</v>
      </c>
      <c r="AU190" s="156" t="s">
        <v>87</v>
      </c>
      <c r="AV190" s="13" t="s">
        <v>87</v>
      </c>
      <c r="AW190" s="13" t="s">
        <v>33</v>
      </c>
      <c r="AX190" s="13" t="s">
        <v>85</v>
      </c>
      <c r="AY190" s="156" t="s">
        <v>136</v>
      </c>
    </row>
    <row r="191" spans="2:65" s="11" customFormat="1" ht="22.95" customHeight="1">
      <c r="B191" s="120"/>
      <c r="D191" s="121" t="s">
        <v>76</v>
      </c>
      <c r="E191" s="130" t="s">
        <v>158</v>
      </c>
      <c r="F191" s="130" t="s">
        <v>1386</v>
      </c>
      <c r="I191" s="123"/>
      <c r="J191" s="131">
        <f>BK191</f>
        <v>0</v>
      </c>
      <c r="L191" s="120"/>
      <c r="M191" s="125"/>
      <c r="P191" s="126">
        <f>SUM(P192:P194)</f>
        <v>0</v>
      </c>
      <c r="R191" s="126">
        <f>SUM(R192:R194)</f>
        <v>0</v>
      </c>
      <c r="T191" s="127">
        <f>SUM(T192:T194)</f>
        <v>0</v>
      </c>
      <c r="AR191" s="121" t="s">
        <v>85</v>
      </c>
      <c r="AT191" s="128" t="s">
        <v>76</v>
      </c>
      <c r="AU191" s="128" t="s">
        <v>85</v>
      </c>
      <c r="AY191" s="121" t="s">
        <v>136</v>
      </c>
      <c r="BK191" s="129">
        <f>SUM(BK192:BK194)</f>
        <v>0</v>
      </c>
    </row>
    <row r="192" spans="2:65" s="1" customFormat="1" ht="16.5" customHeight="1">
      <c r="B192" s="32"/>
      <c r="C192" s="132" t="s">
        <v>235</v>
      </c>
      <c r="D192" s="132" t="s">
        <v>142</v>
      </c>
      <c r="E192" s="133" t="s">
        <v>1387</v>
      </c>
      <c r="F192" s="134" t="s">
        <v>1388</v>
      </c>
      <c r="G192" s="135" t="s">
        <v>317</v>
      </c>
      <c r="H192" s="136">
        <v>85.9</v>
      </c>
      <c r="I192" s="137"/>
      <c r="J192" s="138">
        <f>ROUND(I192*H192,2)</f>
        <v>0</v>
      </c>
      <c r="K192" s="134" t="s">
        <v>146</v>
      </c>
      <c r="L192" s="32"/>
      <c r="M192" s="139" t="s">
        <v>1</v>
      </c>
      <c r="N192" s="140" t="s">
        <v>42</v>
      </c>
      <c r="P192" s="141">
        <f>O192*H192</f>
        <v>0</v>
      </c>
      <c r="Q192" s="141">
        <v>0</v>
      </c>
      <c r="R192" s="141">
        <f>Q192*H192</f>
        <v>0</v>
      </c>
      <c r="S192" s="141">
        <v>0</v>
      </c>
      <c r="T192" s="142">
        <f>S192*H192</f>
        <v>0</v>
      </c>
      <c r="AR192" s="143" t="s">
        <v>135</v>
      </c>
      <c r="AT192" s="143" t="s">
        <v>142</v>
      </c>
      <c r="AU192" s="143" t="s">
        <v>87</v>
      </c>
      <c r="AY192" s="17" t="s">
        <v>136</v>
      </c>
      <c r="BE192" s="144">
        <f>IF(N192="základní",J192,0)</f>
        <v>0</v>
      </c>
      <c r="BF192" s="144">
        <f>IF(N192="snížená",J192,0)</f>
        <v>0</v>
      </c>
      <c r="BG192" s="144">
        <f>IF(N192="zákl. přenesená",J192,0)</f>
        <v>0</v>
      </c>
      <c r="BH192" s="144">
        <f>IF(N192="sníž. přenesená",J192,0)</f>
        <v>0</v>
      </c>
      <c r="BI192" s="144">
        <f>IF(N192="nulová",J192,0)</f>
        <v>0</v>
      </c>
      <c r="BJ192" s="17" t="s">
        <v>85</v>
      </c>
      <c r="BK192" s="144">
        <f>ROUND(I192*H192,2)</f>
        <v>0</v>
      </c>
      <c r="BL192" s="17" t="s">
        <v>135</v>
      </c>
      <c r="BM192" s="143" t="s">
        <v>1389</v>
      </c>
    </row>
    <row r="193" spans="2:65" s="1" customFormat="1">
      <c r="B193" s="32"/>
      <c r="D193" s="145" t="s">
        <v>149</v>
      </c>
      <c r="F193" s="146" t="s">
        <v>1390</v>
      </c>
      <c r="I193" s="147"/>
      <c r="L193" s="32"/>
      <c r="M193" s="148"/>
      <c r="T193" s="56"/>
      <c r="AT193" s="17" t="s">
        <v>149</v>
      </c>
      <c r="AU193" s="17" t="s">
        <v>87</v>
      </c>
    </row>
    <row r="194" spans="2:65" s="13" customFormat="1">
      <c r="B194" s="155"/>
      <c r="D194" s="145" t="s">
        <v>150</v>
      </c>
      <c r="E194" s="156" t="s">
        <v>1</v>
      </c>
      <c r="F194" s="157" t="s">
        <v>1391</v>
      </c>
      <c r="H194" s="158">
        <v>85.9</v>
      </c>
      <c r="I194" s="159"/>
      <c r="L194" s="155"/>
      <c r="M194" s="160"/>
      <c r="T194" s="161"/>
      <c r="AT194" s="156" t="s">
        <v>150</v>
      </c>
      <c r="AU194" s="156" t="s">
        <v>87</v>
      </c>
      <c r="AV194" s="13" t="s">
        <v>87</v>
      </c>
      <c r="AW194" s="13" t="s">
        <v>33</v>
      </c>
      <c r="AX194" s="13" t="s">
        <v>85</v>
      </c>
      <c r="AY194" s="156" t="s">
        <v>136</v>
      </c>
    </row>
    <row r="195" spans="2:65" s="11" customFormat="1" ht="22.95" customHeight="1">
      <c r="B195" s="120"/>
      <c r="D195" s="121" t="s">
        <v>76</v>
      </c>
      <c r="E195" s="130" t="s">
        <v>135</v>
      </c>
      <c r="F195" s="130" t="s">
        <v>599</v>
      </c>
      <c r="I195" s="123"/>
      <c r="J195" s="131">
        <f>BK195</f>
        <v>0</v>
      </c>
      <c r="L195" s="120"/>
      <c r="M195" s="125"/>
      <c r="P195" s="126">
        <f>SUM(P196:P210)</f>
        <v>0</v>
      </c>
      <c r="R195" s="126">
        <f>SUM(R196:R210)</f>
        <v>1.61364</v>
      </c>
      <c r="T195" s="127">
        <f>SUM(T196:T210)</f>
        <v>0</v>
      </c>
      <c r="AR195" s="121" t="s">
        <v>85</v>
      </c>
      <c r="AT195" s="128" t="s">
        <v>76</v>
      </c>
      <c r="AU195" s="128" t="s">
        <v>85</v>
      </c>
      <c r="AY195" s="121" t="s">
        <v>136</v>
      </c>
      <c r="BK195" s="129">
        <f>SUM(BK196:BK210)</f>
        <v>0</v>
      </c>
    </row>
    <row r="196" spans="2:65" s="1" customFormat="1" ht="16.5" customHeight="1">
      <c r="B196" s="32"/>
      <c r="C196" s="132" t="s">
        <v>8</v>
      </c>
      <c r="D196" s="132" t="s">
        <v>142</v>
      </c>
      <c r="E196" s="133" t="s">
        <v>607</v>
      </c>
      <c r="F196" s="134" t="s">
        <v>608</v>
      </c>
      <c r="G196" s="135" t="s">
        <v>336</v>
      </c>
      <c r="H196" s="136">
        <v>8.14</v>
      </c>
      <c r="I196" s="137"/>
      <c r="J196" s="138">
        <f>ROUND(I196*H196,2)</f>
        <v>0</v>
      </c>
      <c r="K196" s="134" t="s">
        <v>146</v>
      </c>
      <c r="L196" s="32"/>
      <c r="M196" s="139" t="s">
        <v>1</v>
      </c>
      <c r="N196" s="140" t="s">
        <v>42</v>
      </c>
      <c r="P196" s="141">
        <f>O196*H196</f>
        <v>0</v>
      </c>
      <c r="Q196" s="141">
        <v>0</v>
      </c>
      <c r="R196" s="141">
        <f>Q196*H196</f>
        <v>0</v>
      </c>
      <c r="S196" s="141">
        <v>0</v>
      </c>
      <c r="T196" s="142">
        <f>S196*H196</f>
        <v>0</v>
      </c>
      <c r="AR196" s="143" t="s">
        <v>135</v>
      </c>
      <c r="AT196" s="143" t="s">
        <v>142</v>
      </c>
      <c r="AU196" s="143" t="s">
        <v>87</v>
      </c>
      <c r="AY196" s="17" t="s">
        <v>136</v>
      </c>
      <c r="BE196" s="144">
        <f>IF(N196="základní",J196,0)</f>
        <v>0</v>
      </c>
      <c r="BF196" s="144">
        <f>IF(N196="snížená",J196,0)</f>
        <v>0</v>
      </c>
      <c r="BG196" s="144">
        <f>IF(N196="zákl. přenesená",J196,0)</f>
        <v>0</v>
      </c>
      <c r="BH196" s="144">
        <f>IF(N196="sníž. přenesená",J196,0)</f>
        <v>0</v>
      </c>
      <c r="BI196" s="144">
        <f>IF(N196="nulová",J196,0)</f>
        <v>0</v>
      </c>
      <c r="BJ196" s="17" t="s">
        <v>85</v>
      </c>
      <c r="BK196" s="144">
        <f>ROUND(I196*H196,2)</f>
        <v>0</v>
      </c>
      <c r="BL196" s="17" t="s">
        <v>135</v>
      </c>
      <c r="BM196" s="143" t="s">
        <v>1392</v>
      </c>
    </row>
    <row r="197" spans="2:65" s="1" customFormat="1">
      <c r="B197" s="32"/>
      <c r="D197" s="145" t="s">
        <v>149</v>
      </c>
      <c r="F197" s="146" t="s">
        <v>610</v>
      </c>
      <c r="I197" s="147"/>
      <c r="L197" s="32"/>
      <c r="M197" s="148"/>
      <c r="T197" s="56"/>
      <c r="AT197" s="17" t="s">
        <v>149</v>
      </c>
      <c r="AU197" s="17" t="s">
        <v>87</v>
      </c>
    </row>
    <row r="198" spans="2:65" s="12" customFormat="1">
      <c r="B198" s="149"/>
      <c r="D198" s="145" t="s">
        <v>150</v>
      </c>
      <c r="E198" s="150" t="s">
        <v>1</v>
      </c>
      <c r="F198" s="151" t="s">
        <v>1393</v>
      </c>
      <c r="H198" s="150" t="s">
        <v>1</v>
      </c>
      <c r="I198" s="152"/>
      <c r="L198" s="149"/>
      <c r="M198" s="153"/>
      <c r="T198" s="154"/>
      <c r="AT198" s="150" t="s">
        <v>150</v>
      </c>
      <c r="AU198" s="150" t="s">
        <v>87</v>
      </c>
      <c r="AV198" s="12" t="s">
        <v>85</v>
      </c>
      <c r="AW198" s="12" t="s">
        <v>33</v>
      </c>
      <c r="AX198" s="12" t="s">
        <v>77</v>
      </c>
      <c r="AY198" s="150" t="s">
        <v>136</v>
      </c>
    </row>
    <row r="199" spans="2:65" s="13" customFormat="1">
      <c r="B199" s="155"/>
      <c r="D199" s="145" t="s">
        <v>150</v>
      </c>
      <c r="E199" s="156" t="s">
        <v>1</v>
      </c>
      <c r="F199" s="157" t="s">
        <v>1394</v>
      </c>
      <c r="H199" s="158">
        <v>7.15</v>
      </c>
      <c r="I199" s="159"/>
      <c r="L199" s="155"/>
      <c r="M199" s="160"/>
      <c r="T199" s="161"/>
      <c r="AT199" s="156" t="s">
        <v>150</v>
      </c>
      <c r="AU199" s="156" t="s">
        <v>87</v>
      </c>
      <c r="AV199" s="13" t="s">
        <v>87</v>
      </c>
      <c r="AW199" s="13" t="s">
        <v>33</v>
      </c>
      <c r="AX199" s="13" t="s">
        <v>77</v>
      </c>
      <c r="AY199" s="156" t="s">
        <v>136</v>
      </c>
    </row>
    <row r="200" spans="2:65" s="13" customFormat="1">
      <c r="B200" s="155"/>
      <c r="D200" s="145" t="s">
        <v>150</v>
      </c>
      <c r="E200" s="156" t="s">
        <v>1</v>
      </c>
      <c r="F200" s="157" t="s">
        <v>1395</v>
      </c>
      <c r="H200" s="158">
        <v>0.99</v>
      </c>
      <c r="I200" s="159"/>
      <c r="L200" s="155"/>
      <c r="M200" s="160"/>
      <c r="T200" s="161"/>
      <c r="AT200" s="156" t="s">
        <v>150</v>
      </c>
      <c r="AU200" s="156" t="s">
        <v>87</v>
      </c>
      <c r="AV200" s="13" t="s">
        <v>87</v>
      </c>
      <c r="AW200" s="13" t="s">
        <v>33</v>
      </c>
      <c r="AX200" s="13" t="s">
        <v>77</v>
      </c>
      <c r="AY200" s="156" t="s">
        <v>136</v>
      </c>
    </row>
    <row r="201" spans="2:65" s="14" customFormat="1">
      <c r="B201" s="165"/>
      <c r="D201" s="145" t="s">
        <v>150</v>
      </c>
      <c r="E201" s="166" t="s">
        <v>1</v>
      </c>
      <c r="F201" s="167" t="s">
        <v>278</v>
      </c>
      <c r="H201" s="168">
        <v>8.14</v>
      </c>
      <c r="I201" s="169"/>
      <c r="L201" s="165"/>
      <c r="M201" s="170"/>
      <c r="T201" s="171"/>
      <c r="AT201" s="166" t="s">
        <v>150</v>
      </c>
      <c r="AU201" s="166" t="s">
        <v>87</v>
      </c>
      <c r="AV201" s="14" t="s">
        <v>135</v>
      </c>
      <c r="AW201" s="14" t="s">
        <v>33</v>
      </c>
      <c r="AX201" s="14" t="s">
        <v>85</v>
      </c>
      <c r="AY201" s="166" t="s">
        <v>136</v>
      </c>
    </row>
    <row r="202" spans="2:65" s="1" customFormat="1" ht="16.5" customHeight="1">
      <c r="B202" s="32"/>
      <c r="C202" s="132" t="s">
        <v>333</v>
      </c>
      <c r="D202" s="132" t="s">
        <v>142</v>
      </c>
      <c r="E202" s="133" t="s">
        <v>1396</v>
      </c>
      <c r="F202" s="134" t="s">
        <v>1397</v>
      </c>
      <c r="G202" s="135" t="s">
        <v>226</v>
      </c>
      <c r="H202" s="136">
        <v>6</v>
      </c>
      <c r="I202" s="137"/>
      <c r="J202" s="138">
        <f>ROUND(I202*H202,2)</f>
        <v>0</v>
      </c>
      <c r="K202" s="134" t="s">
        <v>146</v>
      </c>
      <c r="L202" s="32"/>
      <c r="M202" s="139" t="s">
        <v>1</v>
      </c>
      <c r="N202" s="140" t="s">
        <v>42</v>
      </c>
      <c r="P202" s="141">
        <f>O202*H202</f>
        <v>0</v>
      </c>
      <c r="Q202" s="141">
        <v>0.22394</v>
      </c>
      <c r="R202" s="141">
        <f>Q202*H202</f>
        <v>1.3436399999999999</v>
      </c>
      <c r="S202" s="141">
        <v>0</v>
      </c>
      <c r="T202" s="142">
        <f>S202*H202</f>
        <v>0</v>
      </c>
      <c r="AR202" s="143" t="s">
        <v>135</v>
      </c>
      <c r="AT202" s="143" t="s">
        <v>142</v>
      </c>
      <c r="AU202" s="143" t="s">
        <v>87</v>
      </c>
      <c r="AY202" s="17" t="s">
        <v>136</v>
      </c>
      <c r="BE202" s="144">
        <f>IF(N202="základní",J202,0)</f>
        <v>0</v>
      </c>
      <c r="BF202" s="144">
        <f>IF(N202="snížená",J202,0)</f>
        <v>0</v>
      </c>
      <c r="BG202" s="144">
        <f>IF(N202="zákl. přenesená",J202,0)</f>
        <v>0</v>
      </c>
      <c r="BH202" s="144">
        <f>IF(N202="sníž. přenesená",J202,0)</f>
        <v>0</v>
      </c>
      <c r="BI202" s="144">
        <f>IF(N202="nulová",J202,0)</f>
        <v>0</v>
      </c>
      <c r="BJ202" s="17" t="s">
        <v>85</v>
      </c>
      <c r="BK202" s="144">
        <f>ROUND(I202*H202,2)</f>
        <v>0</v>
      </c>
      <c r="BL202" s="17" t="s">
        <v>135</v>
      </c>
      <c r="BM202" s="143" t="s">
        <v>1398</v>
      </c>
    </row>
    <row r="203" spans="2:65" s="1" customFormat="1">
      <c r="B203" s="32"/>
      <c r="D203" s="145" t="s">
        <v>149</v>
      </c>
      <c r="F203" s="146" t="s">
        <v>1399</v>
      </c>
      <c r="I203" s="147"/>
      <c r="L203" s="32"/>
      <c r="M203" s="148"/>
      <c r="T203" s="56"/>
      <c r="AT203" s="17" t="s">
        <v>149</v>
      </c>
      <c r="AU203" s="17" t="s">
        <v>87</v>
      </c>
    </row>
    <row r="204" spans="2:65" s="13" customFormat="1">
      <c r="B204" s="155"/>
      <c r="D204" s="145" t="s">
        <v>150</v>
      </c>
      <c r="E204" s="156" t="s">
        <v>1</v>
      </c>
      <c r="F204" s="157" t="s">
        <v>1400</v>
      </c>
      <c r="H204" s="158">
        <v>6</v>
      </c>
      <c r="I204" s="159"/>
      <c r="L204" s="155"/>
      <c r="M204" s="160"/>
      <c r="T204" s="161"/>
      <c r="AT204" s="156" t="s">
        <v>150</v>
      </c>
      <c r="AU204" s="156" t="s">
        <v>87</v>
      </c>
      <c r="AV204" s="13" t="s">
        <v>87</v>
      </c>
      <c r="AW204" s="13" t="s">
        <v>33</v>
      </c>
      <c r="AX204" s="13" t="s">
        <v>85</v>
      </c>
      <c r="AY204" s="156" t="s">
        <v>136</v>
      </c>
    </row>
    <row r="205" spans="2:65" s="1" customFormat="1" ht="16.5" customHeight="1">
      <c r="B205" s="32"/>
      <c r="C205" s="172" t="s">
        <v>340</v>
      </c>
      <c r="D205" s="172" t="s">
        <v>425</v>
      </c>
      <c r="E205" s="173" t="s">
        <v>1401</v>
      </c>
      <c r="F205" s="174" t="s">
        <v>1402</v>
      </c>
      <c r="G205" s="175" t="s">
        <v>226</v>
      </c>
      <c r="H205" s="176">
        <v>4</v>
      </c>
      <c r="I205" s="177"/>
      <c r="J205" s="178">
        <f>ROUND(I205*H205,2)</f>
        <v>0</v>
      </c>
      <c r="K205" s="174" t="s">
        <v>146</v>
      </c>
      <c r="L205" s="179"/>
      <c r="M205" s="180" t="s">
        <v>1</v>
      </c>
      <c r="N205" s="181" t="s">
        <v>42</v>
      </c>
      <c r="P205" s="141">
        <f>O205*H205</f>
        <v>0</v>
      </c>
      <c r="Q205" s="141">
        <v>4.1000000000000002E-2</v>
      </c>
      <c r="R205" s="141">
        <f>Q205*H205</f>
        <v>0.16400000000000001</v>
      </c>
      <c r="S205" s="141">
        <v>0</v>
      </c>
      <c r="T205" s="142">
        <f>S205*H205</f>
        <v>0</v>
      </c>
      <c r="AR205" s="143" t="s">
        <v>190</v>
      </c>
      <c r="AT205" s="143" t="s">
        <v>425</v>
      </c>
      <c r="AU205" s="143" t="s">
        <v>87</v>
      </c>
      <c r="AY205" s="17" t="s">
        <v>136</v>
      </c>
      <c r="BE205" s="144">
        <f>IF(N205="základní",J205,0)</f>
        <v>0</v>
      </c>
      <c r="BF205" s="144">
        <f>IF(N205="snížená",J205,0)</f>
        <v>0</v>
      </c>
      <c r="BG205" s="144">
        <f>IF(N205="zákl. přenesená",J205,0)</f>
        <v>0</v>
      </c>
      <c r="BH205" s="144">
        <f>IF(N205="sníž. přenesená",J205,0)</f>
        <v>0</v>
      </c>
      <c r="BI205" s="144">
        <f>IF(N205="nulová",J205,0)</f>
        <v>0</v>
      </c>
      <c r="BJ205" s="17" t="s">
        <v>85</v>
      </c>
      <c r="BK205" s="144">
        <f>ROUND(I205*H205,2)</f>
        <v>0</v>
      </c>
      <c r="BL205" s="17" t="s">
        <v>135</v>
      </c>
      <c r="BM205" s="143" t="s">
        <v>1403</v>
      </c>
    </row>
    <row r="206" spans="2:65" s="1" customFormat="1">
      <c r="B206" s="32"/>
      <c r="D206" s="145" t="s">
        <v>149</v>
      </c>
      <c r="F206" s="146" t="s">
        <v>1402</v>
      </c>
      <c r="I206" s="147"/>
      <c r="L206" s="32"/>
      <c r="M206" s="148"/>
      <c r="T206" s="56"/>
      <c r="AT206" s="17" t="s">
        <v>149</v>
      </c>
      <c r="AU206" s="17" t="s">
        <v>87</v>
      </c>
    </row>
    <row r="207" spans="2:65" s="13" customFormat="1">
      <c r="B207" s="155"/>
      <c r="D207" s="145" t="s">
        <v>150</v>
      </c>
      <c r="E207" s="156" t="s">
        <v>1</v>
      </c>
      <c r="F207" s="157" t="s">
        <v>1404</v>
      </c>
      <c r="H207" s="158">
        <v>4</v>
      </c>
      <c r="I207" s="159"/>
      <c r="L207" s="155"/>
      <c r="M207" s="160"/>
      <c r="T207" s="161"/>
      <c r="AT207" s="156" t="s">
        <v>150</v>
      </c>
      <c r="AU207" s="156" t="s">
        <v>87</v>
      </c>
      <c r="AV207" s="13" t="s">
        <v>87</v>
      </c>
      <c r="AW207" s="13" t="s">
        <v>33</v>
      </c>
      <c r="AX207" s="13" t="s">
        <v>85</v>
      </c>
      <c r="AY207" s="156" t="s">
        <v>136</v>
      </c>
    </row>
    <row r="208" spans="2:65" s="1" customFormat="1" ht="16.5" customHeight="1">
      <c r="B208" s="32"/>
      <c r="C208" s="172" t="s">
        <v>347</v>
      </c>
      <c r="D208" s="172" t="s">
        <v>425</v>
      </c>
      <c r="E208" s="173" t="s">
        <v>1405</v>
      </c>
      <c r="F208" s="174" t="s">
        <v>1406</v>
      </c>
      <c r="G208" s="175" t="s">
        <v>226</v>
      </c>
      <c r="H208" s="176">
        <v>2</v>
      </c>
      <c r="I208" s="177"/>
      <c r="J208" s="178">
        <f>ROUND(I208*H208,2)</f>
        <v>0</v>
      </c>
      <c r="K208" s="174" t="s">
        <v>146</v>
      </c>
      <c r="L208" s="179"/>
      <c r="M208" s="180" t="s">
        <v>1</v>
      </c>
      <c r="N208" s="181" t="s">
        <v>42</v>
      </c>
      <c r="P208" s="141">
        <f>O208*H208</f>
        <v>0</v>
      </c>
      <c r="Q208" s="141">
        <v>5.2999999999999999E-2</v>
      </c>
      <c r="R208" s="141">
        <f>Q208*H208</f>
        <v>0.106</v>
      </c>
      <c r="S208" s="141">
        <v>0</v>
      </c>
      <c r="T208" s="142">
        <f>S208*H208</f>
        <v>0</v>
      </c>
      <c r="AR208" s="143" t="s">
        <v>190</v>
      </c>
      <c r="AT208" s="143" t="s">
        <v>425</v>
      </c>
      <c r="AU208" s="143" t="s">
        <v>87</v>
      </c>
      <c r="AY208" s="17" t="s">
        <v>136</v>
      </c>
      <c r="BE208" s="144">
        <f>IF(N208="základní",J208,0)</f>
        <v>0</v>
      </c>
      <c r="BF208" s="144">
        <f>IF(N208="snížená",J208,0)</f>
        <v>0</v>
      </c>
      <c r="BG208" s="144">
        <f>IF(N208="zákl. přenesená",J208,0)</f>
        <v>0</v>
      </c>
      <c r="BH208" s="144">
        <f>IF(N208="sníž. přenesená",J208,0)</f>
        <v>0</v>
      </c>
      <c r="BI208" s="144">
        <f>IF(N208="nulová",J208,0)</f>
        <v>0</v>
      </c>
      <c r="BJ208" s="17" t="s">
        <v>85</v>
      </c>
      <c r="BK208" s="144">
        <f>ROUND(I208*H208,2)</f>
        <v>0</v>
      </c>
      <c r="BL208" s="17" t="s">
        <v>135</v>
      </c>
      <c r="BM208" s="143" t="s">
        <v>1407</v>
      </c>
    </row>
    <row r="209" spans="2:65" s="1" customFormat="1">
      <c r="B209" s="32"/>
      <c r="D209" s="145" t="s">
        <v>149</v>
      </c>
      <c r="F209" s="146" t="s">
        <v>1406</v>
      </c>
      <c r="I209" s="147"/>
      <c r="L209" s="32"/>
      <c r="M209" s="148"/>
      <c r="T209" s="56"/>
      <c r="AT209" s="17" t="s">
        <v>149</v>
      </c>
      <c r="AU209" s="17" t="s">
        <v>87</v>
      </c>
    </row>
    <row r="210" spans="2:65" s="13" customFormat="1">
      <c r="B210" s="155"/>
      <c r="D210" s="145" t="s">
        <v>150</v>
      </c>
      <c r="E210" s="156" t="s">
        <v>1</v>
      </c>
      <c r="F210" s="157" t="s">
        <v>1408</v>
      </c>
      <c r="H210" s="158">
        <v>2</v>
      </c>
      <c r="I210" s="159"/>
      <c r="L210" s="155"/>
      <c r="M210" s="160"/>
      <c r="T210" s="161"/>
      <c r="AT210" s="156" t="s">
        <v>150</v>
      </c>
      <c r="AU210" s="156" t="s">
        <v>87</v>
      </c>
      <c r="AV210" s="13" t="s">
        <v>87</v>
      </c>
      <c r="AW210" s="13" t="s">
        <v>33</v>
      </c>
      <c r="AX210" s="13" t="s">
        <v>85</v>
      </c>
      <c r="AY210" s="156" t="s">
        <v>136</v>
      </c>
    </row>
    <row r="211" spans="2:65" s="11" customFormat="1" ht="22.95" customHeight="1">
      <c r="B211" s="120"/>
      <c r="D211" s="121" t="s">
        <v>76</v>
      </c>
      <c r="E211" s="130" t="s">
        <v>190</v>
      </c>
      <c r="F211" s="130" t="s">
        <v>767</v>
      </c>
      <c r="I211" s="123"/>
      <c r="J211" s="131">
        <f>BK211</f>
        <v>0</v>
      </c>
      <c r="L211" s="120"/>
      <c r="M211" s="125"/>
      <c r="P211" s="126">
        <f>SUM(P212:P288)</f>
        <v>0</v>
      </c>
      <c r="R211" s="126">
        <f>SUM(R212:R288)</f>
        <v>21.039425240000003</v>
      </c>
      <c r="T211" s="127">
        <f>SUM(T212:T288)</f>
        <v>0</v>
      </c>
      <c r="AR211" s="121" t="s">
        <v>85</v>
      </c>
      <c r="AT211" s="128" t="s">
        <v>76</v>
      </c>
      <c r="AU211" s="128" t="s">
        <v>85</v>
      </c>
      <c r="AY211" s="121" t="s">
        <v>136</v>
      </c>
      <c r="BK211" s="129">
        <f>SUM(BK212:BK288)</f>
        <v>0</v>
      </c>
    </row>
    <row r="212" spans="2:65" s="1" customFormat="1" ht="16.5" customHeight="1">
      <c r="B212" s="32"/>
      <c r="C212" s="132" t="s">
        <v>353</v>
      </c>
      <c r="D212" s="132" t="s">
        <v>142</v>
      </c>
      <c r="E212" s="133" t="s">
        <v>1409</v>
      </c>
      <c r="F212" s="134" t="s">
        <v>1410</v>
      </c>
      <c r="G212" s="135" t="s">
        <v>317</v>
      </c>
      <c r="H212" s="136">
        <v>79.819999999999993</v>
      </c>
      <c r="I212" s="137"/>
      <c r="J212" s="138">
        <f>ROUND(I212*H212,2)</f>
        <v>0</v>
      </c>
      <c r="K212" s="134" t="s">
        <v>146</v>
      </c>
      <c r="L212" s="32"/>
      <c r="M212" s="139" t="s">
        <v>1</v>
      </c>
      <c r="N212" s="140" t="s">
        <v>42</v>
      </c>
      <c r="P212" s="141">
        <f>O212*H212</f>
        <v>0</v>
      </c>
      <c r="Q212" s="141">
        <v>2.0000000000000002E-5</v>
      </c>
      <c r="R212" s="141">
        <f>Q212*H212</f>
        <v>1.5964E-3</v>
      </c>
      <c r="S212" s="141">
        <v>0</v>
      </c>
      <c r="T212" s="142">
        <f>S212*H212</f>
        <v>0</v>
      </c>
      <c r="AR212" s="143" t="s">
        <v>135</v>
      </c>
      <c r="AT212" s="143" t="s">
        <v>142</v>
      </c>
      <c r="AU212" s="143" t="s">
        <v>87</v>
      </c>
      <c r="AY212" s="17" t="s">
        <v>136</v>
      </c>
      <c r="BE212" s="144">
        <f>IF(N212="základní",J212,0)</f>
        <v>0</v>
      </c>
      <c r="BF212" s="144">
        <f>IF(N212="snížená",J212,0)</f>
        <v>0</v>
      </c>
      <c r="BG212" s="144">
        <f>IF(N212="zákl. přenesená",J212,0)</f>
        <v>0</v>
      </c>
      <c r="BH212" s="144">
        <f>IF(N212="sníž. přenesená",J212,0)</f>
        <v>0</v>
      </c>
      <c r="BI212" s="144">
        <f>IF(N212="nulová",J212,0)</f>
        <v>0</v>
      </c>
      <c r="BJ212" s="17" t="s">
        <v>85</v>
      </c>
      <c r="BK212" s="144">
        <f>ROUND(I212*H212,2)</f>
        <v>0</v>
      </c>
      <c r="BL212" s="17" t="s">
        <v>135</v>
      </c>
      <c r="BM212" s="143" t="s">
        <v>1411</v>
      </c>
    </row>
    <row r="213" spans="2:65" s="1" customFormat="1">
      <c r="B213" s="32"/>
      <c r="D213" s="145" t="s">
        <v>149</v>
      </c>
      <c r="F213" s="146" t="s">
        <v>1412</v>
      </c>
      <c r="I213" s="147"/>
      <c r="L213" s="32"/>
      <c r="M213" s="148"/>
      <c r="T213" s="56"/>
      <c r="AT213" s="17" t="s">
        <v>149</v>
      </c>
      <c r="AU213" s="17" t="s">
        <v>87</v>
      </c>
    </row>
    <row r="214" spans="2:65" s="13" customFormat="1">
      <c r="B214" s="155"/>
      <c r="D214" s="145" t="s">
        <v>150</v>
      </c>
      <c r="E214" s="156" t="s">
        <v>1</v>
      </c>
      <c r="F214" s="157" t="s">
        <v>1413</v>
      </c>
      <c r="H214" s="158">
        <v>71.5</v>
      </c>
      <c r="I214" s="159"/>
      <c r="L214" s="155"/>
      <c r="M214" s="160"/>
      <c r="T214" s="161"/>
      <c r="AT214" s="156" t="s">
        <v>150</v>
      </c>
      <c r="AU214" s="156" t="s">
        <v>87</v>
      </c>
      <c r="AV214" s="13" t="s">
        <v>87</v>
      </c>
      <c r="AW214" s="13" t="s">
        <v>33</v>
      </c>
      <c r="AX214" s="13" t="s">
        <v>77</v>
      </c>
      <c r="AY214" s="156" t="s">
        <v>136</v>
      </c>
    </row>
    <row r="215" spans="2:65" s="13" customFormat="1">
      <c r="B215" s="155"/>
      <c r="D215" s="145" t="s">
        <v>150</v>
      </c>
      <c r="E215" s="156" t="s">
        <v>1</v>
      </c>
      <c r="F215" s="157" t="s">
        <v>1414</v>
      </c>
      <c r="H215" s="158">
        <v>-1.28</v>
      </c>
      <c r="I215" s="159"/>
      <c r="L215" s="155"/>
      <c r="M215" s="160"/>
      <c r="T215" s="161"/>
      <c r="AT215" s="156" t="s">
        <v>150</v>
      </c>
      <c r="AU215" s="156" t="s">
        <v>87</v>
      </c>
      <c r="AV215" s="13" t="s">
        <v>87</v>
      </c>
      <c r="AW215" s="13" t="s">
        <v>33</v>
      </c>
      <c r="AX215" s="13" t="s">
        <v>77</v>
      </c>
      <c r="AY215" s="156" t="s">
        <v>136</v>
      </c>
    </row>
    <row r="216" spans="2:65" s="13" customFormat="1">
      <c r="B216" s="155"/>
      <c r="D216" s="145" t="s">
        <v>150</v>
      </c>
      <c r="E216" s="156" t="s">
        <v>1</v>
      </c>
      <c r="F216" s="157" t="s">
        <v>1415</v>
      </c>
      <c r="H216" s="158">
        <v>9.6</v>
      </c>
      <c r="I216" s="159"/>
      <c r="L216" s="155"/>
      <c r="M216" s="160"/>
      <c r="T216" s="161"/>
      <c r="AT216" s="156" t="s">
        <v>150</v>
      </c>
      <c r="AU216" s="156" t="s">
        <v>87</v>
      </c>
      <c r="AV216" s="13" t="s">
        <v>87</v>
      </c>
      <c r="AW216" s="13" t="s">
        <v>33</v>
      </c>
      <c r="AX216" s="13" t="s">
        <v>77</v>
      </c>
      <c r="AY216" s="156" t="s">
        <v>136</v>
      </c>
    </row>
    <row r="217" spans="2:65" s="14" customFormat="1">
      <c r="B217" s="165"/>
      <c r="D217" s="145" t="s">
        <v>150</v>
      </c>
      <c r="E217" s="166" t="s">
        <v>1</v>
      </c>
      <c r="F217" s="167" t="s">
        <v>278</v>
      </c>
      <c r="H217" s="168">
        <v>79.819999999999993</v>
      </c>
      <c r="I217" s="169"/>
      <c r="L217" s="165"/>
      <c r="M217" s="170"/>
      <c r="T217" s="171"/>
      <c r="AT217" s="166" t="s">
        <v>150</v>
      </c>
      <c r="AU217" s="166" t="s">
        <v>87</v>
      </c>
      <c r="AV217" s="14" t="s">
        <v>135</v>
      </c>
      <c r="AW217" s="14" t="s">
        <v>33</v>
      </c>
      <c r="AX217" s="14" t="s">
        <v>85</v>
      </c>
      <c r="AY217" s="166" t="s">
        <v>136</v>
      </c>
    </row>
    <row r="218" spans="2:65" s="1" customFormat="1" ht="16.5" customHeight="1">
      <c r="B218" s="32"/>
      <c r="C218" s="172" t="s">
        <v>360</v>
      </c>
      <c r="D218" s="172" t="s">
        <v>425</v>
      </c>
      <c r="E218" s="173" t="s">
        <v>1416</v>
      </c>
      <c r="F218" s="174" t="s">
        <v>1417</v>
      </c>
      <c r="G218" s="175" t="s">
        <v>317</v>
      </c>
      <c r="H218" s="176">
        <v>81.016999999999996</v>
      </c>
      <c r="I218" s="177"/>
      <c r="J218" s="178">
        <f>ROUND(I218*H218,2)</f>
        <v>0</v>
      </c>
      <c r="K218" s="174" t="s">
        <v>146</v>
      </c>
      <c r="L218" s="179"/>
      <c r="M218" s="180" t="s">
        <v>1</v>
      </c>
      <c r="N218" s="181" t="s">
        <v>42</v>
      </c>
      <c r="P218" s="141">
        <f>O218*H218</f>
        <v>0</v>
      </c>
      <c r="Q218" s="141">
        <v>1.052E-2</v>
      </c>
      <c r="R218" s="141">
        <f>Q218*H218</f>
        <v>0.85229883999999989</v>
      </c>
      <c r="S218" s="141">
        <v>0</v>
      </c>
      <c r="T218" s="142">
        <f>S218*H218</f>
        <v>0</v>
      </c>
      <c r="AR218" s="143" t="s">
        <v>190</v>
      </c>
      <c r="AT218" s="143" t="s">
        <v>425</v>
      </c>
      <c r="AU218" s="143" t="s">
        <v>87</v>
      </c>
      <c r="AY218" s="17" t="s">
        <v>136</v>
      </c>
      <c r="BE218" s="144">
        <f>IF(N218="základní",J218,0)</f>
        <v>0</v>
      </c>
      <c r="BF218" s="144">
        <f>IF(N218="snížená",J218,0)</f>
        <v>0</v>
      </c>
      <c r="BG218" s="144">
        <f>IF(N218="zákl. přenesená",J218,0)</f>
        <v>0</v>
      </c>
      <c r="BH218" s="144">
        <f>IF(N218="sníž. přenesená",J218,0)</f>
        <v>0</v>
      </c>
      <c r="BI218" s="144">
        <f>IF(N218="nulová",J218,0)</f>
        <v>0</v>
      </c>
      <c r="BJ218" s="17" t="s">
        <v>85</v>
      </c>
      <c r="BK218" s="144">
        <f>ROUND(I218*H218,2)</f>
        <v>0</v>
      </c>
      <c r="BL218" s="17" t="s">
        <v>135</v>
      </c>
      <c r="BM218" s="143" t="s">
        <v>1418</v>
      </c>
    </row>
    <row r="219" spans="2:65" s="1" customFormat="1">
      <c r="B219" s="32"/>
      <c r="D219" s="145" t="s">
        <v>149</v>
      </c>
      <c r="F219" s="146" t="s">
        <v>1417</v>
      </c>
      <c r="I219" s="147"/>
      <c r="L219" s="32"/>
      <c r="M219" s="148"/>
      <c r="T219" s="56"/>
      <c r="AT219" s="17" t="s">
        <v>149</v>
      </c>
      <c r="AU219" s="17" t="s">
        <v>87</v>
      </c>
    </row>
    <row r="220" spans="2:65" s="13" customFormat="1">
      <c r="B220" s="155"/>
      <c r="D220" s="145" t="s">
        <v>150</v>
      </c>
      <c r="E220" s="156" t="s">
        <v>1</v>
      </c>
      <c r="F220" s="157" t="s">
        <v>1419</v>
      </c>
      <c r="H220" s="158">
        <v>79.819999999999993</v>
      </c>
      <c r="I220" s="159"/>
      <c r="L220" s="155"/>
      <c r="M220" s="160"/>
      <c r="T220" s="161"/>
      <c r="AT220" s="156" t="s">
        <v>150</v>
      </c>
      <c r="AU220" s="156" t="s">
        <v>87</v>
      </c>
      <c r="AV220" s="13" t="s">
        <v>87</v>
      </c>
      <c r="AW220" s="13" t="s">
        <v>33</v>
      </c>
      <c r="AX220" s="13" t="s">
        <v>77</v>
      </c>
      <c r="AY220" s="156" t="s">
        <v>136</v>
      </c>
    </row>
    <row r="221" spans="2:65" s="12" customFormat="1">
      <c r="B221" s="149"/>
      <c r="D221" s="145" t="s">
        <v>150</v>
      </c>
      <c r="E221" s="150" t="s">
        <v>1</v>
      </c>
      <c r="F221" s="151" t="s">
        <v>1188</v>
      </c>
      <c r="H221" s="150" t="s">
        <v>1</v>
      </c>
      <c r="I221" s="152"/>
      <c r="L221" s="149"/>
      <c r="M221" s="153"/>
      <c r="T221" s="154"/>
      <c r="AT221" s="150" t="s">
        <v>150</v>
      </c>
      <c r="AU221" s="150" t="s">
        <v>87</v>
      </c>
      <c r="AV221" s="12" t="s">
        <v>85</v>
      </c>
      <c r="AW221" s="12" t="s">
        <v>33</v>
      </c>
      <c r="AX221" s="12" t="s">
        <v>77</v>
      </c>
      <c r="AY221" s="150" t="s">
        <v>136</v>
      </c>
    </row>
    <row r="222" spans="2:65" s="14" customFormat="1">
      <c r="B222" s="165"/>
      <c r="D222" s="145" t="s">
        <v>150</v>
      </c>
      <c r="E222" s="166" t="s">
        <v>1</v>
      </c>
      <c r="F222" s="167" t="s">
        <v>278</v>
      </c>
      <c r="H222" s="168">
        <v>79.819999999999993</v>
      </c>
      <c r="I222" s="169"/>
      <c r="L222" s="165"/>
      <c r="M222" s="170"/>
      <c r="T222" s="171"/>
      <c r="AT222" s="166" t="s">
        <v>150</v>
      </c>
      <c r="AU222" s="166" t="s">
        <v>87</v>
      </c>
      <c r="AV222" s="14" t="s">
        <v>135</v>
      </c>
      <c r="AW222" s="14" t="s">
        <v>33</v>
      </c>
      <c r="AX222" s="14" t="s">
        <v>85</v>
      </c>
      <c r="AY222" s="166" t="s">
        <v>136</v>
      </c>
    </row>
    <row r="223" spans="2:65" s="13" customFormat="1">
      <c r="B223" s="155"/>
      <c r="D223" s="145" t="s">
        <v>150</v>
      </c>
      <c r="F223" s="157" t="s">
        <v>1420</v>
      </c>
      <c r="H223" s="158">
        <v>81.016999999999996</v>
      </c>
      <c r="I223" s="159"/>
      <c r="L223" s="155"/>
      <c r="M223" s="160"/>
      <c r="T223" s="161"/>
      <c r="AT223" s="156" t="s">
        <v>150</v>
      </c>
      <c r="AU223" s="156" t="s">
        <v>87</v>
      </c>
      <c r="AV223" s="13" t="s">
        <v>87</v>
      </c>
      <c r="AW223" s="13" t="s">
        <v>4</v>
      </c>
      <c r="AX223" s="13" t="s">
        <v>85</v>
      </c>
      <c r="AY223" s="156" t="s">
        <v>136</v>
      </c>
    </row>
    <row r="224" spans="2:65" s="1" customFormat="1" ht="21.75" customHeight="1">
      <c r="B224" s="32"/>
      <c r="C224" s="132" t="s">
        <v>7</v>
      </c>
      <c r="D224" s="132" t="s">
        <v>142</v>
      </c>
      <c r="E224" s="133" t="s">
        <v>1421</v>
      </c>
      <c r="F224" s="134" t="s">
        <v>1422</v>
      </c>
      <c r="G224" s="135" t="s">
        <v>226</v>
      </c>
      <c r="H224" s="136">
        <v>3</v>
      </c>
      <c r="I224" s="137"/>
      <c r="J224" s="138">
        <f>ROUND(I224*H224,2)</f>
        <v>0</v>
      </c>
      <c r="K224" s="134" t="s">
        <v>146</v>
      </c>
      <c r="L224" s="32"/>
      <c r="M224" s="139" t="s">
        <v>1</v>
      </c>
      <c r="N224" s="140" t="s">
        <v>42</v>
      </c>
      <c r="P224" s="141">
        <f>O224*H224</f>
        <v>0</v>
      </c>
      <c r="Q224" s="141">
        <v>2.0000000000000002E-5</v>
      </c>
      <c r="R224" s="141">
        <f>Q224*H224</f>
        <v>6.0000000000000008E-5</v>
      </c>
      <c r="S224" s="141">
        <v>0</v>
      </c>
      <c r="T224" s="142">
        <f>S224*H224</f>
        <v>0</v>
      </c>
      <c r="AR224" s="143" t="s">
        <v>135</v>
      </c>
      <c r="AT224" s="143" t="s">
        <v>142</v>
      </c>
      <c r="AU224" s="143" t="s">
        <v>87</v>
      </c>
      <c r="AY224" s="17" t="s">
        <v>136</v>
      </c>
      <c r="BE224" s="144">
        <f>IF(N224="základní",J224,0)</f>
        <v>0</v>
      </c>
      <c r="BF224" s="144">
        <f>IF(N224="snížená",J224,0)</f>
        <v>0</v>
      </c>
      <c r="BG224" s="144">
        <f>IF(N224="zákl. přenesená",J224,0)</f>
        <v>0</v>
      </c>
      <c r="BH224" s="144">
        <f>IF(N224="sníž. přenesená",J224,0)</f>
        <v>0</v>
      </c>
      <c r="BI224" s="144">
        <f>IF(N224="nulová",J224,0)</f>
        <v>0</v>
      </c>
      <c r="BJ224" s="17" t="s">
        <v>85</v>
      </c>
      <c r="BK224" s="144">
        <f>ROUND(I224*H224,2)</f>
        <v>0</v>
      </c>
      <c r="BL224" s="17" t="s">
        <v>135</v>
      </c>
      <c r="BM224" s="143" t="s">
        <v>1423</v>
      </c>
    </row>
    <row r="225" spans="2:65" s="1" customFormat="1" ht="19.2">
      <c r="B225" s="32"/>
      <c r="D225" s="145" t="s">
        <v>149</v>
      </c>
      <c r="F225" s="146" t="s">
        <v>1424</v>
      </c>
      <c r="I225" s="147"/>
      <c r="L225" s="32"/>
      <c r="M225" s="148"/>
      <c r="T225" s="56"/>
      <c r="AT225" s="17" t="s">
        <v>149</v>
      </c>
      <c r="AU225" s="17" t="s">
        <v>87</v>
      </c>
    </row>
    <row r="226" spans="2:65" s="13" customFormat="1">
      <c r="B226" s="155"/>
      <c r="D226" s="145" t="s">
        <v>150</v>
      </c>
      <c r="E226" s="156" t="s">
        <v>1</v>
      </c>
      <c r="F226" s="157" t="s">
        <v>1425</v>
      </c>
      <c r="H226" s="158">
        <v>2</v>
      </c>
      <c r="I226" s="159"/>
      <c r="L226" s="155"/>
      <c r="M226" s="160"/>
      <c r="T226" s="161"/>
      <c r="AT226" s="156" t="s">
        <v>150</v>
      </c>
      <c r="AU226" s="156" t="s">
        <v>87</v>
      </c>
      <c r="AV226" s="13" t="s">
        <v>87</v>
      </c>
      <c r="AW226" s="13" t="s">
        <v>33</v>
      </c>
      <c r="AX226" s="13" t="s">
        <v>77</v>
      </c>
      <c r="AY226" s="156" t="s">
        <v>136</v>
      </c>
    </row>
    <row r="227" spans="2:65" s="13" customFormat="1">
      <c r="B227" s="155"/>
      <c r="D227" s="145" t="s">
        <v>150</v>
      </c>
      <c r="E227" s="156" t="s">
        <v>1</v>
      </c>
      <c r="F227" s="157" t="s">
        <v>1426</v>
      </c>
      <c r="H227" s="158">
        <v>1</v>
      </c>
      <c r="I227" s="159"/>
      <c r="L227" s="155"/>
      <c r="M227" s="160"/>
      <c r="T227" s="161"/>
      <c r="AT227" s="156" t="s">
        <v>150</v>
      </c>
      <c r="AU227" s="156" t="s">
        <v>87</v>
      </c>
      <c r="AV227" s="13" t="s">
        <v>87</v>
      </c>
      <c r="AW227" s="13" t="s">
        <v>33</v>
      </c>
      <c r="AX227" s="13" t="s">
        <v>77</v>
      </c>
      <c r="AY227" s="156" t="s">
        <v>136</v>
      </c>
    </row>
    <row r="228" spans="2:65" s="14" customFormat="1">
      <c r="B228" s="165"/>
      <c r="D228" s="145" t="s">
        <v>150</v>
      </c>
      <c r="E228" s="166" t="s">
        <v>1</v>
      </c>
      <c r="F228" s="167" t="s">
        <v>278</v>
      </c>
      <c r="H228" s="168">
        <v>3</v>
      </c>
      <c r="I228" s="169"/>
      <c r="L228" s="165"/>
      <c r="M228" s="170"/>
      <c r="T228" s="171"/>
      <c r="AT228" s="166" t="s">
        <v>150</v>
      </c>
      <c r="AU228" s="166" t="s">
        <v>87</v>
      </c>
      <c r="AV228" s="14" t="s">
        <v>135</v>
      </c>
      <c r="AW228" s="14" t="s">
        <v>33</v>
      </c>
      <c r="AX228" s="14" t="s">
        <v>85</v>
      </c>
      <c r="AY228" s="166" t="s">
        <v>136</v>
      </c>
    </row>
    <row r="229" spans="2:65" s="1" customFormat="1" ht="16.5" customHeight="1">
      <c r="B229" s="32"/>
      <c r="C229" s="172" t="s">
        <v>372</v>
      </c>
      <c r="D229" s="172" t="s">
        <v>425</v>
      </c>
      <c r="E229" s="173" t="s">
        <v>1427</v>
      </c>
      <c r="F229" s="174" t="s">
        <v>1428</v>
      </c>
      <c r="G229" s="175" t="s">
        <v>226</v>
      </c>
      <c r="H229" s="176">
        <v>2</v>
      </c>
      <c r="I229" s="177"/>
      <c r="J229" s="178">
        <f>ROUND(I229*H229,2)</f>
        <v>0</v>
      </c>
      <c r="K229" s="174" t="s">
        <v>146</v>
      </c>
      <c r="L229" s="179"/>
      <c r="M229" s="180" t="s">
        <v>1</v>
      </c>
      <c r="N229" s="181" t="s">
        <v>42</v>
      </c>
      <c r="P229" s="141">
        <f>O229*H229</f>
        <v>0</v>
      </c>
      <c r="Q229" s="141">
        <v>4.1999999999999997E-3</v>
      </c>
      <c r="R229" s="141">
        <f>Q229*H229</f>
        <v>8.3999999999999995E-3</v>
      </c>
      <c r="S229" s="141">
        <v>0</v>
      </c>
      <c r="T229" s="142">
        <f>S229*H229</f>
        <v>0</v>
      </c>
      <c r="AR229" s="143" t="s">
        <v>190</v>
      </c>
      <c r="AT229" s="143" t="s">
        <v>425</v>
      </c>
      <c r="AU229" s="143" t="s">
        <v>87</v>
      </c>
      <c r="AY229" s="17" t="s">
        <v>136</v>
      </c>
      <c r="BE229" s="144">
        <f>IF(N229="základní",J229,0)</f>
        <v>0</v>
      </c>
      <c r="BF229" s="144">
        <f>IF(N229="snížená",J229,0)</f>
        <v>0</v>
      </c>
      <c r="BG229" s="144">
        <f>IF(N229="zákl. přenesená",J229,0)</f>
        <v>0</v>
      </c>
      <c r="BH229" s="144">
        <f>IF(N229="sníž. přenesená",J229,0)</f>
        <v>0</v>
      </c>
      <c r="BI229" s="144">
        <f>IF(N229="nulová",J229,0)</f>
        <v>0</v>
      </c>
      <c r="BJ229" s="17" t="s">
        <v>85</v>
      </c>
      <c r="BK229" s="144">
        <f>ROUND(I229*H229,2)</f>
        <v>0</v>
      </c>
      <c r="BL229" s="17" t="s">
        <v>135</v>
      </c>
      <c r="BM229" s="143" t="s">
        <v>1429</v>
      </c>
    </row>
    <row r="230" spans="2:65" s="1" customFormat="1">
      <c r="B230" s="32"/>
      <c r="D230" s="145" t="s">
        <v>149</v>
      </c>
      <c r="F230" s="146" t="s">
        <v>1428</v>
      </c>
      <c r="I230" s="147"/>
      <c r="L230" s="32"/>
      <c r="M230" s="148"/>
      <c r="T230" s="56"/>
      <c r="AT230" s="17" t="s">
        <v>149</v>
      </c>
      <c r="AU230" s="17" t="s">
        <v>87</v>
      </c>
    </row>
    <row r="231" spans="2:65" s="13" customFormat="1">
      <c r="B231" s="155"/>
      <c r="D231" s="145" t="s">
        <v>150</v>
      </c>
      <c r="E231" s="156" t="s">
        <v>1</v>
      </c>
      <c r="F231" s="157" t="s">
        <v>1430</v>
      </c>
      <c r="H231" s="158">
        <v>2</v>
      </c>
      <c r="I231" s="159"/>
      <c r="L231" s="155"/>
      <c r="M231" s="160"/>
      <c r="T231" s="161"/>
      <c r="AT231" s="156" t="s">
        <v>150</v>
      </c>
      <c r="AU231" s="156" t="s">
        <v>87</v>
      </c>
      <c r="AV231" s="13" t="s">
        <v>87</v>
      </c>
      <c r="AW231" s="13" t="s">
        <v>33</v>
      </c>
      <c r="AX231" s="13" t="s">
        <v>85</v>
      </c>
      <c r="AY231" s="156" t="s">
        <v>136</v>
      </c>
    </row>
    <row r="232" spans="2:65" s="1" customFormat="1" ht="16.5" customHeight="1">
      <c r="B232" s="32"/>
      <c r="C232" s="172" t="s">
        <v>378</v>
      </c>
      <c r="D232" s="172" t="s">
        <v>425</v>
      </c>
      <c r="E232" s="173" t="s">
        <v>1431</v>
      </c>
      <c r="F232" s="174" t="s">
        <v>1432</v>
      </c>
      <c r="G232" s="175" t="s">
        <v>226</v>
      </c>
      <c r="H232" s="176">
        <v>1</v>
      </c>
      <c r="I232" s="177"/>
      <c r="J232" s="178">
        <f>ROUND(I232*H232,2)</f>
        <v>0</v>
      </c>
      <c r="K232" s="174" t="s">
        <v>146</v>
      </c>
      <c r="L232" s="179"/>
      <c r="M232" s="180" t="s">
        <v>1</v>
      </c>
      <c r="N232" s="181" t="s">
        <v>42</v>
      </c>
      <c r="P232" s="141">
        <f>O232*H232</f>
        <v>0</v>
      </c>
      <c r="Q232" s="141">
        <v>5.1000000000000004E-3</v>
      </c>
      <c r="R232" s="141">
        <f>Q232*H232</f>
        <v>5.1000000000000004E-3</v>
      </c>
      <c r="S232" s="141">
        <v>0</v>
      </c>
      <c r="T232" s="142">
        <f>S232*H232</f>
        <v>0</v>
      </c>
      <c r="AR232" s="143" t="s">
        <v>190</v>
      </c>
      <c r="AT232" s="143" t="s">
        <v>425</v>
      </c>
      <c r="AU232" s="143" t="s">
        <v>87</v>
      </c>
      <c r="AY232" s="17" t="s">
        <v>136</v>
      </c>
      <c r="BE232" s="144">
        <f>IF(N232="základní",J232,0)</f>
        <v>0</v>
      </c>
      <c r="BF232" s="144">
        <f>IF(N232="snížená",J232,0)</f>
        <v>0</v>
      </c>
      <c r="BG232" s="144">
        <f>IF(N232="zákl. přenesená",J232,0)</f>
        <v>0</v>
      </c>
      <c r="BH232" s="144">
        <f>IF(N232="sníž. přenesená",J232,0)</f>
        <v>0</v>
      </c>
      <c r="BI232" s="144">
        <f>IF(N232="nulová",J232,0)</f>
        <v>0</v>
      </c>
      <c r="BJ232" s="17" t="s">
        <v>85</v>
      </c>
      <c r="BK232" s="144">
        <f>ROUND(I232*H232,2)</f>
        <v>0</v>
      </c>
      <c r="BL232" s="17" t="s">
        <v>135</v>
      </c>
      <c r="BM232" s="143" t="s">
        <v>1433</v>
      </c>
    </row>
    <row r="233" spans="2:65" s="1" customFormat="1">
      <c r="B233" s="32"/>
      <c r="D233" s="145" t="s">
        <v>149</v>
      </c>
      <c r="F233" s="146" t="s">
        <v>1432</v>
      </c>
      <c r="I233" s="147"/>
      <c r="L233" s="32"/>
      <c r="M233" s="148"/>
      <c r="T233" s="56"/>
      <c r="AT233" s="17" t="s">
        <v>149</v>
      </c>
      <c r="AU233" s="17" t="s">
        <v>87</v>
      </c>
    </row>
    <row r="234" spans="2:65" s="13" customFormat="1">
      <c r="B234" s="155"/>
      <c r="D234" s="145" t="s">
        <v>150</v>
      </c>
      <c r="E234" s="156" t="s">
        <v>1</v>
      </c>
      <c r="F234" s="157" t="s">
        <v>1215</v>
      </c>
      <c r="H234" s="158">
        <v>1</v>
      </c>
      <c r="I234" s="159"/>
      <c r="L234" s="155"/>
      <c r="M234" s="160"/>
      <c r="T234" s="161"/>
      <c r="AT234" s="156" t="s">
        <v>150</v>
      </c>
      <c r="AU234" s="156" t="s">
        <v>87</v>
      </c>
      <c r="AV234" s="13" t="s">
        <v>87</v>
      </c>
      <c r="AW234" s="13" t="s">
        <v>33</v>
      </c>
      <c r="AX234" s="13" t="s">
        <v>85</v>
      </c>
      <c r="AY234" s="156" t="s">
        <v>136</v>
      </c>
    </row>
    <row r="235" spans="2:65" s="1" customFormat="1" ht="16.5" customHeight="1">
      <c r="B235" s="32"/>
      <c r="C235" s="132" t="s">
        <v>385</v>
      </c>
      <c r="D235" s="132" t="s">
        <v>142</v>
      </c>
      <c r="E235" s="133" t="s">
        <v>1434</v>
      </c>
      <c r="F235" s="134" t="s">
        <v>1435</v>
      </c>
      <c r="G235" s="135" t="s">
        <v>1436</v>
      </c>
      <c r="H235" s="136">
        <v>5</v>
      </c>
      <c r="I235" s="137"/>
      <c r="J235" s="138">
        <f>ROUND(I235*H235,2)</f>
        <v>0</v>
      </c>
      <c r="K235" s="134" t="s">
        <v>146</v>
      </c>
      <c r="L235" s="32"/>
      <c r="M235" s="139" t="s">
        <v>1</v>
      </c>
      <c r="N235" s="140" t="s">
        <v>42</v>
      </c>
      <c r="P235" s="141">
        <f>O235*H235</f>
        <v>0</v>
      </c>
      <c r="Q235" s="141">
        <v>3.1E-4</v>
      </c>
      <c r="R235" s="141">
        <f>Q235*H235</f>
        <v>1.5499999999999999E-3</v>
      </c>
      <c r="S235" s="141">
        <v>0</v>
      </c>
      <c r="T235" s="142">
        <f>S235*H235</f>
        <v>0</v>
      </c>
      <c r="AR235" s="143" t="s">
        <v>135</v>
      </c>
      <c r="AT235" s="143" t="s">
        <v>142</v>
      </c>
      <c r="AU235" s="143" t="s">
        <v>87</v>
      </c>
      <c r="AY235" s="17" t="s">
        <v>136</v>
      </c>
      <c r="BE235" s="144">
        <f>IF(N235="základní",J235,0)</f>
        <v>0</v>
      </c>
      <c r="BF235" s="144">
        <f>IF(N235="snížená",J235,0)</f>
        <v>0</v>
      </c>
      <c r="BG235" s="144">
        <f>IF(N235="zákl. přenesená",J235,0)</f>
        <v>0</v>
      </c>
      <c r="BH235" s="144">
        <f>IF(N235="sníž. přenesená",J235,0)</f>
        <v>0</v>
      </c>
      <c r="BI235" s="144">
        <f>IF(N235="nulová",J235,0)</f>
        <v>0</v>
      </c>
      <c r="BJ235" s="17" t="s">
        <v>85</v>
      </c>
      <c r="BK235" s="144">
        <f>ROUND(I235*H235,2)</f>
        <v>0</v>
      </c>
      <c r="BL235" s="17" t="s">
        <v>135</v>
      </c>
      <c r="BM235" s="143" t="s">
        <v>1437</v>
      </c>
    </row>
    <row r="236" spans="2:65" s="1" customFormat="1">
      <c r="B236" s="32"/>
      <c r="D236" s="145" t="s">
        <v>149</v>
      </c>
      <c r="F236" s="146" t="s">
        <v>1438</v>
      </c>
      <c r="I236" s="147"/>
      <c r="L236" s="32"/>
      <c r="M236" s="148"/>
      <c r="T236" s="56"/>
      <c r="AT236" s="17" t="s">
        <v>149</v>
      </c>
      <c r="AU236" s="17" t="s">
        <v>87</v>
      </c>
    </row>
    <row r="237" spans="2:65" s="13" customFormat="1">
      <c r="B237" s="155"/>
      <c r="D237" s="145" t="s">
        <v>150</v>
      </c>
      <c r="E237" s="156" t="s">
        <v>1</v>
      </c>
      <c r="F237" s="157" t="s">
        <v>1439</v>
      </c>
      <c r="H237" s="158">
        <v>5</v>
      </c>
      <c r="I237" s="159"/>
      <c r="L237" s="155"/>
      <c r="M237" s="160"/>
      <c r="T237" s="161"/>
      <c r="AT237" s="156" t="s">
        <v>150</v>
      </c>
      <c r="AU237" s="156" t="s">
        <v>87</v>
      </c>
      <c r="AV237" s="13" t="s">
        <v>87</v>
      </c>
      <c r="AW237" s="13" t="s">
        <v>33</v>
      </c>
      <c r="AX237" s="13" t="s">
        <v>85</v>
      </c>
      <c r="AY237" s="156" t="s">
        <v>136</v>
      </c>
    </row>
    <row r="238" spans="2:65" s="1" customFormat="1" ht="21.75" customHeight="1">
      <c r="B238" s="32"/>
      <c r="C238" s="132" t="s">
        <v>397</v>
      </c>
      <c r="D238" s="132" t="s">
        <v>142</v>
      </c>
      <c r="E238" s="133" t="s">
        <v>1440</v>
      </c>
      <c r="F238" s="134" t="s">
        <v>1441</v>
      </c>
      <c r="G238" s="135" t="s">
        <v>226</v>
      </c>
      <c r="H238" s="136">
        <v>4</v>
      </c>
      <c r="I238" s="137"/>
      <c r="J238" s="138">
        <f>ROUND(I238*H238,2)</f>
        <v>0</v>
      </c>
      <c r="K238" s="134" t="s">
        <v>146</v>
      </c>
      <c r="L238" s="32"/>
      <c r="M238" s="139" t="s">
        <v>1</v>
      </c>
      <c r="N238" s="140" t="s">
        <v>42</v>
      </c>
      <c r="P238" s="141">
        <f>O238*H238</f>
        <v>0</v>
      </c>
      <c r="Q238" s="141">
        <v>2.1167600000000002</v>
      </c>
      <c r="R238" s="141">
        <f>Q238*H238</f>
        <v>8.4670400000000008</v>
      </c>
      <c r="S238" s="141">
        <v>0</v>
      </c>
      <c r="T238" s="142">
        <f>S238*H238</f>
        <v>0</v>
      </c>
      <c r="AR238" s="143" t="s">
        <v>135</v>
      </c>
      <c r="AT238" s="143" t="s">
        <v>142</v>
      </c>
      <c r="AU238" s="143" t="s">
        <v>87</v>
      </c>
      <c r="AY238" s="17" t="s">
        <v>136</v>
      </c>
      <c r="BE238" s="144">
        <f>IF(N238="základní",J238,0)</f>
        <v>0</v>
      </c>
      <c r="BF238" s="144">
        <f>IF(N238="snížená",J238,0)</f>
        <v>0</v>
      </c>
      <c r="BG238" s="144">
        <f>IF(N238="zákl. přenesená",J238,0)</f>
        <v>0</v>
      </c>
      <c r="BH238" s="144">
        <f>IF(N238="sníž. přenesená",J238,0)</f>
        <v>0</v>
      </c>
      <c r="BI238" s="144">
        <f>IF(N238="nulová",J238,0)</f>
        <v>0</v>
      </c>
      <c r="BJ238" s="17" t="s">
        <v>85</v>
      </c>
      <c r="BK238" s="144">
        <f>ROUND(I238*H238,2)</f>
        <v>0</v>
      </c>
      <c r="BL238" s="17" t="s">
        <v>135</v>
      </c>
      <c r="BM238" s="143" t="s">
        <v>1442</v>
      </c>
    </row>
    <row r="239" spans="2:65" s="1" customFormat="1" ht="19.2">
      <c r="B239" s="32"/>
      <c r="D239" s="145" t="s">
        <v>149</v>
      </c>
      <c r="F239" s="146" t="s">
        <v>1443</v>
      </c>
      <c r="I239" s="147"/>
      <c r="L239" s="32"/>
      <c r="M239" s="148"/>
      <c r="T239" s="56"/>
      <c r="AT239" s="17" t="s">
        <v>149</v>
      </c>
      <c r="AU239" s="17" t="s">
        <v>87</v>
      </c>
    </row>
    <row r="240" spans="2:65" s="13" customFormat="1">
      <c r="B240" s="155"/>
      <c r="D240" s="145" t="s">
        <v>150</v>
      </c>
      <c r="E240" s="156" t="s">
        <v>1</v>
      </c>
      <c r="F240" s="157" t="s">
        <v>1444</v>
      </c>
      <c r="H240" s="158">
        <v>4</v>
      </c>
      <c r="I240" s="159"/>
      <c r="L240" s="155"/>
      <c r="M240" s="160"/>
      <c r="T240" s="161"/>
      <c r="AT240" s="156" t="s">
        <v>150</v>
      </c>
      <c r="AU240" s="156" t="s">
        <v>87</v>
      </c>
      <c r="AV240" s="13" t="s">
        <v>87</v>
      </c>
      <c r="AW240" s="13" t="s">
        <v>33</v>
      </c>
      <c r="AX240" s="13" t="s">
        <v>85</v>
      </c>
      <c r="AY240" s="156" t="s">
        <v>136</v>
      </c>
    </row>
    <row r="241" spans="2:65" s="1" customFormat="1" ht="16.5" customHeight="1">
      <c r="B241" s="32"/>
      <c r="C241" s="172" t="s">
        <v>403</v>
      </c>
      <c r="D241" s="172" t="s">
        <v>425</v>
      </c>
      <c r="E241" s="173" t="s">
        <v>1445</v>
      </c>
      <c r="F241" s="174" t="s">
        <v>1446</v>
      </c>
      <c r="G241" s="175" t="s">
        <v>226</v>
      </c>
      <c r="H241" s="176">
        <v>4</v>
      </c>
      <c r="I241" s="177"/>
      <c r="J241" s="178">
        <f>ROUND(I241*H241,2)</f>
        <v>0</v>
      </c>
      <c r="K241" s="174" t="s">
        <v>146</v>
      </c>
      <c r="L241" s="179"/>
      <c r="M241" s="180" t="s">
        <v>1</v>
      </c>
      <c r="N241" s="181" t="s">
        <v>42</v>
      </c>
      <c r="P241" s="141">
        <f>O241*H241</f>
        <v>0</v>
      </c>
      <c r="Q241" s="141">
        <v>1.6140000000000001</v>
      </c>
      <c r="R241" s="141">
        <f>Q241*H241</f>
        <v>6.4560000000000004</v>
      </c>
      <c r="S241" s="141">
        <v>0</v>
      </c>
      <c r="T241" s="142">
        <f>S241*H241</f>
        <v>0</v>
      </c>
      <c r="AR241" s="143" t="s">
        <v>190</v>
      </c>
      <c r="AT241" s="143" t="s">
        <v>425</v>
      </c>
      <c r="AU241" s="143" t="s">
        <v>87</v>
      </c>
      <c r="AY241" s="17" t="s">
        <v>136</v>
      </c>
      <c r="BE241" s="144">
        <f>IF(N241="základní",J241,0)</f>
        <v>0</v>
      </c>
      <c r="BF241" s="144">
        <f>IF(N241="snížená",J241,0)</f>
        <v>0</v>
      </c>
      <c r="BG241" s="144">
        <f>IF(N241="zákl. přenesená",J241,0)</f>
        <v>0</v>
      </c>
      <c r="BH241" s="144">
        <f>IF(N241="sníž. přenesená",J241,0)</f>
        <v>0</v>
      </c>
      <c r="BI241" s="144">
        <f>IF(N241="nulová",J241,0)</f>
        <v>0</v>
      </c>
      <c r="BJ241" s="17" t="s">
        <v>85</v>
      </c>
      <c r="BK241" s="144">
        <f>ROUND(I241*H241,2)</f>
        <v>0</v>
      </c>
      <c r="BL241" s="17" t="s">
        <v>135</v>
      </c>
      <c r="BM241" s="143" t="s">
        <v>1447</v>
      </c>
    </row>
    <row r="242" spans="2:65" s="1" customFormat="1">
      <c r="B242" s="32"/>
      <c r="D242" s="145" t="s">
        <v>149</v>
      </c>
      <c r="F242" s="146" t="s">
        <v>1446</v>
      </c>
      <c r="I242" s="147"/>
      <c r="L242" s="32"/>
      <c r="M242" s="148"/>
      <c r="T242" s="56"/>
      <c r="AT242" s="17" t="s">
        <v>149</v>
      </c>
      <c r="AU242" s="17" t="s">
        <v>87</v>
      </c>
    </row>
    <row r="243" spans="2:65" s="12" customFormat="1">
      <c r="B243" s="149"/>
      <c r="D243" s="145" t="s">
        <v>150</v>
      </c>
      <c r="E243" s="150" t="s">
        <v>1</v>
      </c>
      <c r="F243" s="151" t="s">
        <v>1448</v>
      </c>
      <c r="H243" s="150" t="s">
        <v>1</v>
      </c>
      <c r="I243" s="152"/>
      <c r="L243" s="149"/>
      <c r="M243" s="153"/>
      <c r="T243" s="154"/>
      <c r="AT243" s="150" t="s">
        <v>150</v>
      </c>
      <c r="AU243" s="150" t="s">
        <v>87</v>
      </c>
      <c r="AV243" s="12" t="s">
        <v>85</v>
      </c>
      <c r="AW243" s="12" t="s">
        <v>33</v>
      </c>
      <c r="AX243" s="12" t="s">
        <v>77</v>
      </c>
      <c r="AY243" s="150" t="s">
        <v>136</v>
      </c>
    </row>
    <row r="244" spans="2:65" s="12" customFormat="1">
      <c r="B244" s="149"/>
      <c r="D244" s="145" t="s">
        <v>150</v>
      </c>
      <c r="E244" s="150" t="s">
        <v>1</v>
      </c>
      <c r="F244" s="151" t="s">
        <v>1449</v>
      </c>
      <c r="H244" s="150" t="s">
        <v>1</v>
      </c>
      <c r="I244" s="152"/>
      <c r="L244" s="149"/>
      <c r="M244" s="153"/>
      <c r="T244" s="154"/>
      <c r="AT244" s="150" t="s">
        <v>150</v>
      </c>
      <c r="AU244" s="150" t="s">
        <v>87</v>
      </c>
      <c r="AV244" s="12" t="s">
        <v>85</v>
      </c>
      <c r="AW244" s="12" t="s">
        <v>33</v>
      </c>
      <c r="AX244" s="12" t="s">
        <v>77</v>
      </c>
      <c r="AY244" s="150" t="s">
        <v>136</v>
      </c>
    </row>
    <row r="245" spans="2:65" s="13" customFormat="1">
      <c r="B245" s="155"/>
      <c r="D245" s="145" t="s">
        <v>150</v>
      </c>
      <c r="E245" s="156" t="s">
        <v>1</v>
      </c>
      <c r="F245" s="157" t="s">
        <v>1450</v>
      </c>
      <c r="H245" s="158">
        <v>4</v>
      </c>
      <c r="I245" s="159"/>
      <c r="L245" s="155"/>
      <c r="M245" s="160"/>
      <c r="T245" s="161"/>
      <c r="AT245" s="156" t="s">
        <v>150</v>
      </c>
      <c r="AU245" s="156" t="s">
        <v>87</v>
      </c>
      <c r="AV245" s="13" t="s">
        <v>87</v>
      </c>
      <c r="AW245" s="13" t="s">
        <v>33</v>
      </c>
      <c r="AX245" s="13" t="s">
        <v>85</v>
      </c>
      <c r="AY245" s="156" t="s">
        <v>136</v>
      </c>
    </row>
    <row r="246" spans="2:65" s="1" customFormat="1" ht="16.5" customHeight="1">
      <c r="B246" s="32"/>
      <c r="C246" s="172" t="s">
        <v>410</v>
      </c>
      <c r="D246" s="172" t="s">
        <v>425</v>
      </c>
      <c r="E246" s="173" t="s">
        <v>1451</v>
      </c>
      <c r="F246" s="174" t="s">
        <v>1452</v>
      </c>
      <c r="G246" s="175" t="s">
        <v>226</v>
      </c>
      <c r="H246" s="176">
        <v>2</v>
      </c>
      <c r="I246" s="177"/>
      <c r="J246" s="178">
        <f>ROUND(I246*H246,2)</f>
        <v>0</v>
      </c>
      <c r="K246" s="174" t="s">
        <v>146</v>
      </c>
      <c r="L246" s="179"/>
      <c r="M246" s="180" t="s">
        <v>1</v>
      </c>
      <c r="N246" s="181" t="s">
        <v>42</v>
      </c>
      <c r="P246" s="141">
        <f>O246*H246</f>
        <v>0</v>
      </c>
      <c r="Q246" s="141">
        <v>0.26200000000000001</v>
      </c>
      <c r="R246" s="141">
        <f>Q246*H246</f>
        <v>0.52400000000000002</v>
      </c>
      <c r="S246" s="141">
        <v>0</v>
      </c>
      <c r="T246" s="142">
        <f>S246*H246</f>
        <v>0</v>
      </c>
      <c r="AR246" s="143" t="s">
        <v>190</v>
      </c>
      <c r="AT246" s="143" t="s">
        <v>425</v>
      </c>
      <c r="AU246" s="143" t="s">
        <v>87</v>
      </c>
      <c r="AY246" s="17" t="s">
        <v>136</v>
      </c>
      <c r="BE246" s="144">
        <f>IF(N246="základní",J246,0)</f>
        <v>0</v>
      </c>
      <c r="BF246" s="144">
        <f>IF(N246="snížená",J246,0)</f>
        <v>0</v>
      </c>
      <c r="BG246" s="144">
        <f>IF(N246="zákl. přenesená",J246,0)</f>
        <v>0</v>
      </c>
      <c r="BH246" s="144">
        <f>IF(N246="sníž. přenesená",J246,0)</f>
        <v>0</v>
      </c>
      <c r="BI246" s="144">
        <f>IF(N246="nulová",J246,0)</f>
        <v>0</v>
      </c>
      <c r="BJ246" s="17" t="s">
        <v>85</v>
      </c>
      <c r="BK246" s="144">
        <f>ROUND(I246*H246,2)</f>
        <v>0</v>
      </c>
      <c r="BL246" s="17" t="s">
        <v>135</v>
      </c>
      <c r="BM246" s="143" t="s">
        <v>1453</v>
      </c>
    </row>
    <row r="247" spans="2:65" s="1" customFormat="1">
      <c r="B247" s="32"/>
      <c r="D247" s="145" t="s">
        <v>149</v>
      </c>
      <c r="F247" s="146" t="s">
        <v>1452</v>
      </c>
      <c r="I247" s="147"/>
      <c r="L247" s="32"/>
      <c r="M247" s="148"/>
      <c r="T247" s="56"/>
      <c r="AT247" s="17" t="s">
        <v>149</v>
      </c>
      <c r="AU247" s="17" t="s">
        <v>87</v>
      </c>
    </row>
    <row r="248" spans="2:65" s="13" customFormat="1">
      <c r="B248" s="155"/>
      <c r="D248" s="145" t="s">
        <v>150</v>
      </c>
      <c r="E248" s="156" t="s">
        <v>1</v>
      </c>
      <c r="F248" s="157" t="s">
        <v>1454</v>
      </c>
      <c r="H248" s="158">
        <v>2</v>
      </c>
      <c r="I248" s="159"/>
      <c r="L248" s="155"/>
      <c r="M248" s="160"/>
      <c r="T248" s="161"/>
      <c r="AT248" s="156" t="s">
        <v>150</v>
      </c>
      <c r="AU248" s="156" t="s">
        <v>87</v>
      </c>
      <c r="AV248" s="13" t="s">
        <v>87</v>
      </c>
      <c r="AW248" s="13" t="s">
        <v>33</v>
      </c>
      <c r="AX248" s="13" t="s">
        <v>85</v>
      </c>
      <c r="AY248" s="156" t="s">
        <v>136</v>
      </c>
    </row>
    <row r="249" spans="2:65" s="1" customFormat="1" ht="16.5" customHeight="1">
      <c r="B249" s="32"/>
      <c r="C249" s="172" t="s">
        <v>416</v>
      </c>
      <c r="D249" s="172" t="s">
        <v>425</v>
      </c>
      <c r="E249" s="173" t="s">
        <v>1455</v>
      </c>
      <c r="F249" s="174" t="s">
        <v>1456</v>
      </c>
      <c r="G249" s="175" t="s">
        <v>226</v>
      </c>
      <c r="H249" s="176">
        <v>1</v>
      </c>
      <c r="I249" s="177"/>
      <c r="J249" s="178">
        <f>ROUND(I249*H249,2)</f>
        <v>0</v>
      </c>
      <c r="K249" s="174" t="s">
        <v>146</v>
      </c>
      <c r="L249" s="179"/>
      <c r="M249" s="180" t="s">
        <v>1</v>
      </c>
      <c r="N249" s="181" t="s">
        <v>42</v>
      </c>
      <c r="P249" s="141">
        <f>O249*H249</f>
        <v>0</v>
      </c>
      <c r="Q249" s="141">
        <v>0.52600000000000002</v>
      </c>
      <c r="R249" s="141">
        <f>Q249*H249</f>
        <v>0.52600000000000002</v>
      </c>
      <c r="S249" s="141">
        <v>0</v>
      </c>
      <c r="T249" s="142">
        <f>S249*H249</f>
        <v>0</v>
      </c>
      <c r="AR249" s="143" t="s">
        <v>190</v>
      </c>
      <c r="AT249" s="143" t="s">
        <v>425</v>
      </c>
      <c r="AU249" s="143" t="s">
        <v>87</v>
      </c>
      <c r="AY249" s="17" t="s">
        <v>136</v>
      </c>
      <c r="BE249" s="144">
        <f>IF(N249="základní",J249,0)</f>
        <v>0</v>
      </c>
      <c r="BF249" s="144">
        <f>IF(N249="snížená",J249,0)</f>
        <v>0</v>
      </c>
      <c r="BG249" s="144">
        <f>IF(N249="zákl. přenesená",J249,0)</f>
        <v>0</v>
      </c>
      <c r="BH249" s="144">
        <f>IF(N249="sníž. přenesená",J249,0)</f>
        <v>0</v>
      </c>
      <c r="BI249" s="144">
        <f>IF(N249="nulová",J249,0)</f>
        <v>0</v>
      </c>
      <c r="BJ249" s="17" t="s">
        <v>85</v>
      </c>
      <c r="BK249" s="144">
        <f>ROUND(I249*H249,2)</f>
        <v>0</v>
      </c>
      <c r="BL249" s="17" t="s">
        <v>135</v>
      </c>
      <c r="BM249" s="143" t="s">
        <v>1457</v>
      </c>
    </row>
    <row r="250" spans="2:65" s="1" customFormat="1">
      <c r="B250" s="32"/>
      <c r="D250" s="145" t="s">
        <v>149</v>
      </c>
      <c r="F250" s="146" t="s">
        <v>1456</v>
      </c>
      <c r="I250" s="147"/>
      <c r="L250" s="32"/>
      <c r="M250" s="148"/>
      <c r="T250" s="56"/>
      <c r="AT250" s="17" t="s">
        <v>149</v>
      </c>
      <c r="AU250" s="17" t="s">
        <v>87</v>
      </c>
    </row>
    <row r="251" spans="2:65" s="13" customFormat="1">
      <c r="B251" s="155"/>
      <c r="D251" s="145" t="s">
        <v>150</v>
      </c>
      <c r="E251" s="156" t="s">
        <v>1</v>
      </c>
      <c r="F251" s="157" t="s">
        <v>1458</v>
      </c>
      <c r="H251" s="158">
        <v>1</v>
      </c>
      <c r="I251" s="159"/>
      <c r="L251" s="155"/>
      <c r="M251" s="160"/>
      <c r="T251" s="161"/>
      <c r="AT251" s="156" t="s">
        <v>150</v>
      </c>
      <c r="AU251" s="156" t="s">
        <v>87</v>
      </c>
      <c r="AV251" s="13" t="s">
        <v>87</v>
      </c>
      <c r="AW251" s="13" t="s">
        <v>33</v>
      </c>
      <c r="AX251" s="13" t="s">
        <v>85</v>
      </c>
      <c r="AY251" s="156" t="s">
        <v>136</v>
      </c>
    </row>
    <row r="252" spans="2:65" s="1" customFormat="1" ht="16.5" customHeight="1">
      <c r="B252" s="32"/>
      <c r="C252" s="172" t="s">
        <v>424</v>
      </c>
      <c r="D252" s="172" t="s">
        <v>425</v>
      </c>
      <c r="E252" s="173" t="s">
        <v>1459</v>
      </c>
      <c r="F252" s="174" t="s">
        <v>1460</v>
      </c>
      <c r="G252" s="175" t="s">
        <v>226</v>
      </c>
      <c r="H252" s="176">
        <v>3</v>
      </c>
      <c r="I252" s="177"/>
      <c r="J252" s="178">
        <f>ROUND(I252*H252,2)</f>
        <v>0</v>
      </c>
      <c r="K252" s="174" t="s">
        <v>146</v>
      </c>
      <c r="L252" s="179"/>
      <c r="M252" s="180" t="s">
        <v>1</v>
      </c>
      <c r="N252" s="181" t="s">
        <v>42</v>
      </c>
      <c r="P252" s="141">
        <f>O252*H252</f>
        <v>0</v>
      </c>
      <c r="Q252" s="141">
        <v>0.56999999999999995</v>
      </c>
      <c r="R252" s="141">
        <f>Q252*H252</f>
        <v>1.71</v>
      </c>
      <c r="S252" s="141">
        <v>0</v>
      </c>
      <c r="T252" s="142">
        <f>S252*H252</f>
        <v>0</v>
      </c>
      <c r="AR252" s="143" t="s">
        <v>190</v>
      </c>
      <c r="AT252" s="143" t="s">
        <v>425</v>
      </c>
      <c r="AU252" s="143" t="s">
        <v>87</v>
      </c>
      <c r="AY252" s="17" t="s">
        <v>136</v>
      </c>
      <c r="BE252" s="144">
        <f>IF(N252="základní",J252,0)</f>
        <v>0</v>
      </c>
      <c r="BF252" s="144">
        <f>IF(N252="snížená",J252,0)</f>
        <v>0</v>
      </c>
      <c r="BG252" s="144">
        <f>IF(N252="zákl. přenesená",J252,0)</f>
        <v>0</v>
      </c>
      <c r="BH252" s="144">
        <f>IF(N252="sníž. přenesená",J252,0)</f>
        <v>0</v>
      </c>
      <c r="BI252" s="144">
        <f>IF(N252="nulová",J252,0)</f>
        <v>0</v>
      </c>
      <c r="BJ252" s="17" t="s">
        <v>85</v>
      </c>
      <c r="BK252" s="144">
        <f>ROUND(I252*H252,2)</f>
        <v>0</v>
      </c>
      <c r="BL252" s="17" t="s">
        <v>135</v>
      </c>
      <c r="BM252" s="143" t="s">
        <v>1461</v>
      </c>
    </row>
    <row r="253" spans="2:65" s="1" customFormat="1">
      <c r="B253" s="32"/>
      <c r="D253" s="145" t="s">
        <v>149</v>
      </c>
      <c r="F253" s="146" t="s">
        <v>1460</v>
      </c>
      <c r="I253" s="147"/>
      <c r="L253" s="32"/>
      <c r="M253" s="148"/>
      <c r="T253" s="56"/>
      <c r="AT253" s="17" t="s">
        <v>149</v>
      </c>
      <c r="AU253" s="17" t="s">
        <v>87</v>
      </c>
    </row>
    <row r="254" spans="2:65" s="13" customFormat="1">
      <c r="B254" s="155"/>
      <c r="D254" s="145" t="s">
        <v>150</v>
      </c>
      <c r="E254" s="156" t="s">
        <v>1</v>
      </c>
      <c r="F254" s="157" t="s">
        <v>1462</v>
      </c>
      <c r="H254" s="158">
        <v>3</v>
      </c>
      <c r="I254" s="159"/>
      <c r="L254" s="155"/>
      <c r="M254" s="160"/>
      <c r="T254" s="161"/>
      <c r="AT254" s="156" t="s">
        <v>150</v>
      </c>
      <c r="AU254" s="156" t="s">
        <v>87</v>
      </c>
      <c r="AV254" s="13" t="s">
        <v>87</v>
      </c>
      <c r="AW254" s="13" t="s">
        <v>33</v>
      </c>
      <c r="AX254" s="13" t="s">
        <v>85</v>
      </c>
      <c r="AY254" s="156" t="s">
        <v>136</v>
      </c>
    </row>
    <row r="255" spans="2:65" s="1" customFormat="1" ht="16.5" customHeight="1">
      <c r="B255" s="32"/>
      <c r="C255" s="172" t="s">
        <v>434</v>
      </c>
      <c r="D255" s="172" t="s">
        <v>425</v>
      </c>
      <c r="E255" s="173" t="s">
        <v>1463</v>
      </c>
      <c r="F255" s="174" t="s">
        <v>1464</v>
      </c>
      <c r="G255" s="175" t="s">
        <v>1095</v>
      </c>
      <c r="H255" s="176">
        <v>1</v>
      </c>
      <c r="I255" s="177"/>
      <c r="J255" s="178">
        <f>ROUND(I255*H255,2)</f>
        <v>0</v>
      </c>
      <c r="K255" s="174" t="s">
        <v>1</v>
      </c>
      <c r="L255" s="179"/>
      <c r="M255" s="180" t="s">
        <v>1</v>
      </c>
      <c r="N255" s="181" t="s">
        <v>42</v>
      </c>
      <c r="P255" s="141">
        <f>O255*H255</f>
        <v>0</v>
      </c>
      <c r="Q255" s="141">
        <v>0.45300000000000001</v>
      </c>
      <c r="R255" s="141">
        <f>Q255*H255</f>
        <v>0.45300000000000001</v>
      </c>
      <c r="S255" s="141">
        <v>0</v>
      </c>
      <c r="T255" s="142">
        <f>S255*H255</f>
        <v>0</v>
      </c>
      <c r="AR255" s="143" t="s">
        <v>190</v>
      </c>
      <c r="AT255" s="143" t="s">
        <v>425</v>
      </c>
      <c r="AU255" s="143" t="s">
        <v>87</v>
      </c>
      <c r="AY255" s="17" t="s">
        <v>136</v>
      </c>
      <c r="BE255" s="144">
        <f>IF(N255="základní",J255,0)</f>
        <v>0</v>
      </c>
      <c r="BF255" s="144">
        <f>IF(N255="snížená",J255,0)</f>
        <v>0</v>
      </c>
      <c r="BG255" s="144">
        <f>IF(N255="zákl. přenesená",J255,0)</f>
        <v>0</v>
      </c>
      <c r="BH255" s="144">
        <f>IF(N255="sníž. přenesená",J255,0)</f>
        <v>0</v>
      </c>
      <c r="BI255" s="144">
        <f>IF(N255="nulová",J255,0)</f>
        <v>0</v>
      </c>
      <c r="BJ255" s="17" t="s">
        <v>85</v>
      </c>
      <c r="BK255" s="144">
        <f>ROUND(I255*H255,2)</f>
        <v>0</v>
      </c>
      <c r="BL255" s="17" t="s">
        <v>135</v>
      </c>
      <c r="BM255" s="143" t="s">
        <v>1465</v>
      </c>
    </row>
    <row r="256" spans="2:65" s="1" customFormat="1">
      <c r="B256" s="32"/>
      <c r="D256" s="145" t="s">
        <v>149</v>
      </c>
      <c r="F256" s="146" t="s">
        <v>1464</v>
      </c>
      <c r="I256" s="147"/>
      <c r="L256" s="32"/>
      <c r="M256" s="148"/>
      <c r="T256" s="56"/>
      <c r="AT256" s="17" t="s">
        <v>149</v>
      </c>
      <c r="AU256" s="17" t="s">
        <v>87</v>
      </c>
    </row>
    <row r="257" spans="2:65" s="13" customFormat="1">
      <c r="B257" s="155"/>
      <c r="D257" s="145" t="s">
        <v>150</v>
      </c>
      <c r="E257" s="156" t="s">
        <v>1</v>
      </c>
      <c r="F257" s="157" t="s">
        <v>1458</v>
      </c>
      <c r="H257" s="158">
        <v>1</v>
      </c>
      <c r="I257" s="159"/>
      <c r="L257" s="155"/>
      <c r="M257" s="160"/>
      <c r="T257" s="161"/>
      <c r="AT257" s="156" t="s">
        <v>150</v>
      </c>
      <c r="AU257" s="156" t="s">
        <v>87</v>
      </c>
      <c r="AV257" s="13" t="s">
        <v>87</v>
      </c>
      <c r="AW257" s="13" t="s">
        <v>33</v>
      </c>
      <c r="AX257" s="13" t="s">
        <v>85</v>
      </c>
      <c r="AY257" s="156" t="s">
        <v>136</v>
      </c>
    </row>
    <row r="258" spans="2:65" s="1" customFormat="1" ht="16.5" customHeight="1">
      <c r="B258" s="32"/>
      <c r="C258" s="132" t="s">
        <v>447</v>
      </c>
      <c r="D258" s="132" t="s">
        <v>142</v>
      </c>
      <c r="E258" s="133" t="s">
        <v>1466</v>
      </c>
      <c r="F258" s="134" t="s">
        <v>1467</v>
      </c>
      <c r="G258" s="135" t="s">
        <v>226</v>
      </c>
      <c r="H258" s="136">
        <v>1</v>
      </c>
      <c r="I258" s="137"/>
      <c r="J258" s="138">
        <f>ROUND(I258*H258,2)</f>
        <v>0</v>
      </c>
      <c r="K258" s="134" t="s">
        <v>146</v>
      </c>
      <c r="L258" s="32"/>
      <c r="M258" s="139" t="s">
        <v>1</v>
      </c>
      <c r="N258" s="140" t="s">
        <v>42</v>
      </c>
      <c r="P258" s="141">
        <f>O258*H258</f>
        <v>0</v>
      </c>
      <c r="Q258" s="141">
        <v>0.11045000000000001</v>
      </c>
      <c r="R258" s="141">
        <f>Q258*H258</f>
        <v>0.11045000000000001</v>
      </c>
      <c r="S258" s="141">
        <v>0</v>
      </c>
      <c r="T258" s="142">
        <f>S258*H258</f>
        <v>0</v>
      </c>
      <c r="AR258" s="143" t="s">
        <v>135</v>
      </c>
      <c r="AT258" s="143" t="s">
        <v>142</v>
      </c>
      <c r="AU258" s="143" t="s">
        <v>87</v>
      </c>
      <c r="AY258" s="17" t="s">
        <v>136</v>
      </c>
      <c r="BE258" s="144">
        <f>IF(N258="základní",J258,0)</f>
        <v>0</v>
      </c>
      <c r="BF258" s="144">
        <f>IF(N258="snížená",J258,0)</f>
        <v>0</v>
      </c>
      <c r="BG258" s="144">
        <f>IF(N258="zákl. přenesená",J258,0)</f>
        <v>0</v>
      </c>
      <c r="BH258" s="144">
        <f>IF(N258="sníž. přenesená",J258,0)</f>
        <v>0</v>
      </c>
      <c r="BI258" s="144">
        <f>IF(N258="nulová",J258,0)</f>
        <v>0</v>
      </c>
      <c r="BJ258" s="17" t="s">
        <v>85</v>
      </c>
      <c r="BK258" s="144">
        <f>ROUND(I258*H258,2)</f>
        <v>0</v>
      </c>
      <c r="BL258" s="17" t="s">
        <v>135</v>
      </c>
      <c r="BM258" s="143" t="s">
        <v>1468</v>
      </c>
    </row>
    <row r="259" spans="2:65" s="1" customFormat="1" ht="19.2">
      <c r="B259" s="32"/>
      <c r="D259" s="145" t="s">
        <v>149</v>
      </c>
      <c r="F259" s="146" t="s">
        <v>1469</v>
      </c>
      <c r="I259" s="147"/>
      <c r="L259" s="32"/>
      <c r="M259" s="148"/>
      <c r="T259" s="56"/>
      <c r="AT259" s="17" t="s">
        <v>149</v>
      </c>
      <c r="AU259" s="17" t="s">
        <v>87</v>
      </c>
    </row>
    <row r="260" spans="2:65" s="12" customFormat="1">
      <c r="B260" s="149"/>
      <c r="D260" s="145" t="s">
        <v>150</v>
      </c>
      <c r="E260" s="150" t="s">
        <v>1</v>
      </c>
      <c r="F260" s="151" t="s">
        <v>1470</v>
      </c>
      <c r="H260" s="150" t="s">
        <v>1</v>
      </c>
      <c r="I260" s="152"/>
      <c r="L260" s="149"/>
      <c r="M260" s="153"/>
      <c r="T260" s="154"/>
      <c r="AT260" s="150" t="s">
        <v>150</v>
      </c>
      <c r="AU260" s="150" t="s">
        <v>87</v>
      </c>
      <c r="AV260" s="12" t="s">
        <v>85</v>
      </c>
      <c r="AW260" s="12" t="s">
        <v>33</v>
      </c>
      <c r="AX260" s="12" t="s">
        <v>77</v>
      </c>
      <c r="AY260" s="150" t="s">
        <v>136</v>
      </c>
    </row>
    <row r="261" spans="2:65" s="13" customFormat="1">
      <c r="B261" s="155"/>
      <c r="D261" s="145" t="s">
        <v>150</v>
      </c>
      <c r="E261" s="156" t="s">
        <v>1</v>
      </c>
      <c r="F261" s="157" t="s">
        <v>1471</v>
      </c>
      <c r="H261" s="158">
        <v>1</v>
      </c>
      <c r="I261" s="159"/>
      <c r="L261" s="155"/>
      <c r="M261" s="160"/>
      <c r="T261" s="161"/>
      <c r="AT261" s="156" t="s">
        <v>150</v>
      </c>
      <c r="AU261" s="156" t="s">
        <v>87</v>
      </c>
      <c r="AV261" s="13" t="s">
        <v>87</v>
      </c>
      <c r="AW261" s="13" t="s">
        <v>33</v>
      </c>
      <c r="AX261" s="13" t="s">
        <v>85</v>
      </c>
      <c r="AY261" s="156" t="s">
        <v>136</v>
      </c>
    </row>
    <row r="262" spans="2:65" s="1" customFormat="1" ht="16.5" customHeight="1">
      <c r="B262" s="32"/>
      <c r="C262" s="132" t="s">
        <v>456</v>
      </c>
      <c r="D262" s="132" t="s">
        <v>142</v>
      </c>
      <c r="E262" s="133" t="s">
        <v>1472</v>
      </c>
      <c r="F262" s="134" t="s">
        <v>1473</v>
      </c>
      <c r="G262" s="135" t="s">
        <v>226</v>
      </c>
      <c r="H262" s="136">
        <v>1</v>
      </c>
      <c r="I262" s="137"/>
      <c r="J262" s="138">
        <f>ROUND(I262*H262,2)</f>
        <v>0</v>
      </c>
      <c r="K262" s="134" t="s">
        <v>146</v>
      </c>
      <c r="L262" s="32"/>
      <c r="M262" s="139" t="s">
        <v>1</v>
      </c>
      <c r="N262" s="140" t="s">
        <v>42</v>
      </c>
      <c r="P262" s="141">
        <f>O262*H262</f>
        <v>0</v>
      </c>
      <c r="Q262" s="141">
        <v>3.637E-2</v>
      </c>
      <c r="R262" s="141">
        <f>Q262*H262</f>
        <v>3.637E-2</v>
      </c>
      <c r="S262" s="141">
        <v>0</v>
      </c>
      <c r="T262" s="142">
        <f>S262*H262</f>
        <v>0</v>
      </c>
      <c r="AR262" s="143" t="s">
        <v>135</v>
      </c>
      <c r="AT262" s="143" t="s">
        <v>142</v>
      </c>
      <c r="AU262" s="143" t="s">
        <v>87</v>
      </c>
      <c r="AY262" s="17" t="s">
        <v>136</v>
      </c>
      <c r="BE262" s="144">
        <f>IF(N262="základní",J262,0)</f>
        <v>0</v>
      </c>
      <c r="BF262" s="144">
        <f>IF(N262="snížená",J262,0)</f>
        <v>0</v>
      </c>
      <c r="BG262" s="144">
        <f>IF(N262="zákl. přenesená",J262,0)</f>
        <v>0</v>
      </c>
      <c r="BH262" s="144">
        <f>IF(N262="sníž. přenesená",J262,0)</f>
        <v>0</v>
      </c>
      <c r="BI262" s="144">
        <f>IF(N262="nulová",J262,0)</f>
        <v>0</v>
      </c>
      <c r="BJ262" s="17" t="s">
        <v>85</v>
      </c>
      <c r="BK262" s="144">
        <f>ROUND(I262*H262,2)</f>
        <v>0</v>
      </c>
      <c r="BL262" s="17" t="s">
        <v>135</v>
      </c>
      <c r="BM262" s="143" t="s">
        <v>1474</v>
      </c>
    </row>
    <row r="263" spans="2:65" s="1" customFormat="1">
      <c r="B263" s="32"/>
      <c r="D263" s="145" t="s">
        <v>149</v>
      </c>
      <c r="F263" s="146" t="s">
        <v>1475</v>
      </c>
      <c r="I263" s="147"/>
      <c r="L263" s="32"/>
      <c r="M263" s="148"/>
      <c r="T263" s="56"/>
      <c r="AT263" s="17" t="s">
        <v>149</v>
      </c>
      <c r="AU263" s="17" t="s">
        <v>87</v>
      </c>
    </row>
    <row r="264" spans="2:65" s="12" customFormat="1">
      <c r="B264" s="149"/>
      <c r="D264" s="145" t="s">
        <v>150</v>
      </c>
      <c r="E264" s="150" t="s">
        <v>1</v>
      </c>
      <c r="F264" s="151" t="s">
        <v>1470</v>
      </c>
      <c r="H264" s="150" t="s">
        <v>1</v>
      </c>
      <c r="I264" s="152"/>
      <c r="L264" s="149"/>
      <c r="M264" s="153"/>
      <c r="T264" s="154"/>
      <c r="AT264" s="150" t="s">
        <v>150</v>
      </c>
      <c r="AU264" s="150" t="s">
        <v>87</v>
      </c>
      <c r="AV264" s="12" t="s">
        <v>85</v>
      </c>
      <c r="AW264" s="12" t="s">
        <v>33</v>
      </c>
      <c r="AX264" s="12" t="s">
        <v>77</v>
      </c>
      <c r="AY264" s="150" t="s">
        <v>136</v>
      </c>
    </row>
    <row r="265" spans="2:65" s="13" customFormat="1">
      <c r="B265" s="155"/>
      <c r="D265" s="145" t="s">
        <v>150</v>
      </c>
      <c r="E265" s="156" t="s">
        <v>1</v>
      </c>
      <c r="F265" s="157" t="s">
        <v>1471</v>
      </c>
      <c r="H265" s="158">
        <v>1</v>
      </c>
      <c r="I265" s="159"/>
      <c r="L265" s="155"/>
      <c r="M265" s="160"/>
      <c r="T265" s="161"/>
      <c r="AT265" s="156" t="s">
        <v>150</v>
      </c>
      <c r="AU265" s="156" t="s">
        <v>87</v>
      </c>
      <c r="AV265" s="13" t="s">
        <v>87</v>
      </c>
      <c r="AW265" s="13" t="s">
        <v>33</v>
      </c>
      <c r="AX265" s="13" t="s">
        <v>85</v>
      </c>
      <c r="AY265" s="156" t="s">
        <v>136</v>
      </c>
    </row>
    <row r="266" spans="2:65" s="1" customFormat="1" ht="16.5" customHeight="1">
      <c r="B266" s="32"/>
      <c r="C266" s="132" t="s">
        <v>461</v>
      </c>
      <c r="D266" s="132" t="s">
        <v>142</v>
      </c>
      <c r="E266" s="133" t="s">
        <v>1476</v>
      </c>
      <c r="F266" s="134" t="s">
        <v>1477</v>
      </c>
      <c r="G266" s="135" t="s">
        <v>226</v>
      </c>
      <c r="H266" s="136">
        <v>1</v>
      </c>
      <c r="I266" s="137"/>
      <c r="J266" s="138">
        <f>ROUND(I266*H266,2)</f>
        <v>0</v>
      </c>
      <c r="K266" s="134" t="s">
        <v>146</v>
      </c>
      <c r="L266" s="32"/>
      <c r="M266" s="139" t="s">
        <v>1</v>
      </c>
      <c r="N266" s="140" t="s">
        <v>42</v>
      </c>
      <c r="P266" s="141">
        <f>O266*H266</f>
        <v>0</v>
      </c>
      <c r="Q266" s="141">
        <v>0</v>
      </c>
      <c r="R266" s="141">
        <f>Q266*H266</f>
        <v>0</v>
      </c>
      <c r="S266" s="141">
        <v>0</v>
      </c>
      <c r="T266" s="142">
        <f>S266*H266</f>
        <v>0</v>
      </c>
      <c r="AR266" s="143" t="s">
        <v>135</v>
      </c>
      <c r="AT266" s="143" t="s">
        <v>142</v>
      </c>
      <c r="AU266" s="143" t="s">
        <v>87</v>
      </c>
      <c r="AY266" s="17" t="s">
        <v>136</v>
      </c>
      <c r="BE266" s="144">
        <f>IF(N266="základní",J266,0)</f>
        <v>0</v>
      </c>
      <c r="BF266" s="144">
        <f>IF(N266="snížená",J266,0)</f>
        <v>0</v>
      </c>
      <c r="BG266" s="144">
        <f>IF(N266="zákl. přenesená",J266,0)</f>
        <v>0</v>
      </c>
      <c r="BH266" s="144">
        <f>IF(N266="sníž. přenesená",J266,0)</f>
        <v>0</v>
      </c>
      <c r="BI266" s="144">
        <f>IF(N266="nulová",J266,0)</f>
        <v>0</v>
      </c>
      <c r="BJ266" s="17" t="s">
        <v>85</v>
      </c>
      <c r="BK266" s="144">
        <f>ROUND(I266*H266,2)</f>
        <v>0</v>
      </c>
      <c r="BL266" s="17" t="s">
        <v>135</v>
      </c>
      <c r="BM266" s="143" t="s">
        <v>1478</v>
      </c>
    </row>
    <row r="267" spans="2:65" s="1" customFormat="1" ht="19.2">
      <c r="B267" s="32"/>
      <c r="D267" s="145" t="s">
        <v>149</v>
      </c>
      <c r="F267" s="146" t="s">
        <v>1479</v>
      </c>
      <c r="I267" s="147"/>
      <c r="L267" s="32"/>
      <c r="M267" s="148"/>
      <c r="T267" s="56"/>
      <c r="AT267" s="17" t="s">
        <v>149</v>
      </c>
      <c r="AU267" s="17" t="s">
        <v>87</v>
      </c>
    </row>
    <row r="268" spans="2:65" s="12" customFormat="1">
      <c r="B268" s="149"/>
      <c r="D268" s="145" t="s">
        <v>150</v>
      </c>
      <c r="E268" s="150" t="s">
        <v>1</v>
      </c>
      <c r="F268" s="151" t="s">
        <v>1470</v>
      </c>
      <c r="H268" s="150" t="s">
        <v>1</v>
      </c>
      <c r="I268" s="152"/>
      <c r="L268" s="149"/>
      <c r="M268" s="153"/>
      <c r="T268" s="154"/>
      <c r="AT268" s="150" t="s">
        <v>150</v>
      </c>
      <c r="AU268" s="150" t="s">
        <v>87</v>
      </c>
      <c r="AV268" s="12" t="s">
        <v>85</v>
      </c>
      <c r="AW268" s="12" t="s">
        <v>33</v>
      </c>
      <c r="AX268" s="12" t="s">
        <v>77</v>
      </c>
      <c r="AY268" s="150" t="s">
        <v>136</v>
      </c>
    </row>
    <row r="269" spans="2:65" s="13" customFormat="1">
      <c r="B269" s="155"/>
      <c r="D269" s="145" t="s">
        <v>150</v>
      </c>
      <c r="E269" s="156" t="s">
        <v>1</v>
      </c>
      <c r="F269" s="157" t="s">
        <v>1471</v>
      </c>
      <c r="H269" s="158">
        <v>1</v>
      </c>
      <c r="I269" s="159"/>
      <c r="L269" s="155"/>
      <c r="M269" s="160"/>
      <c r="T269" s="161"/>
      <c r="AT269" s="156" t="s">
        <v>150</v>
      </c>
      <c r="AU269" s="156" t="s">
        <v>87</v>
      </c>
      <c r="AV269" s="13" t="s">
        <v>87</v>
      </c>
      <c r="AW269" s="13" t="s">
        <v>33</v>
      </c>
      <c r="AX269" s="13" t="s">
        <v>85</v>
      </c>
      <c r="AY269" s="156" t="s">
        <v>136</v>
      </c>
    </row>
    <row r="270" spans="2:65" s="1" customFormat="1" ht="21.75" customHeight="1">
      <c r="B270" s="32"/>
      <c r="C270" s="132" t="s">
        <v>467</v>
      </c>
      <c r="D270" s="132" t="s">
        <v>142</v>
      </c>
      <c r="E270" s="133" t="s">
        <v>1480</v>
      </c>
      <c r="F270" s="134" t="s">
        <v>1481</v>
      </c>
      <c r="G270" s="135" t="s">
        <v>226</v>
      </c>
      <c r="H270" s="136">
        <v>1</v>
      </c>
      <c r="I270" s="137"/>
      <c r="J270" s="138">
        <f>ROUND(I270*H270,2)</f>
        <v>0</v>
      </c>
      <c r="K270" s="134" t="s">
        <v>146</v>
      </c>
      <c r="L270" s="32"/>
      <c r="M270" s="139" t="s">
        <v>1</v>
      </c>
      <c r="N270" s="140" t="s">
        <v>42</v>
      </c>
      <c r="P270" s="141">
        <f>O270*H270</f>
        <v>0</v>
      </c>
      <c r="Q270" s="141">
        <v>0.21007999999999999</v>
      </c>
      <c r="R270" s="141">
        <f>Q270*H270</f>
        <v>0.21007999999999999</v>
      </c>
      <c r="S270" s="141">
        <v>0</v>
      </c>
      <c r="T270" s="142">
        <f>S270*H270</f>
        <v>0</v>
      </c>
      <c r="AR270" s="143" t="s">
        <v>135</v>
      </c>
      <c r="AT270" s="143" t="s">
        <v>142</v>
      </c>
      <c r="AU270" s="143" t="s">
        <v>87</v>
      </c>
      <c r="AY270" s="17" t="s">
        <v>136</v>
      </c>
      <c r="BE270" s="144">
        <f>IF(N270="základní",J270,0)</f>
        <v>0</v>
      </c>
      <c r="BF270" s="144">
        <f>IF(N270="snížená",J270,0)</f>
        <v>0</v>
      </c>
      <c r="BG270" s="144">
        <f>IF(N270="zákl. přenesená",J270,0)</f>
        <v>0</v>
      </c>
      <c r="BH270" s="144">
        <f>IF(N270="sníž. přenesená",J270,0)</f>
        <v>0</v>
      </c>
      <c r="BI270" s="144">
        <f>IF(N270="nulová",J270,0)</f>
        <v>0</v>
      </c>
      <c r="BJ270" s="17" t="s">
        <v>85</v>
      </c>
      <c r="BK270" s="144">
        <f>ROUND(I270*H270,2)</f>
        <v>0</v>
      </c>
      <c r="BL270" s="17" t="s">
        <v>135</v>
      </c>
      <c r="BM270" s="143" t="s">
        <v>1482</v>
      </c>
    </row>
    <row r="271" spans="2:65" s="1" customFormat="1" ht="19.2">
      <c r="B271" s="32"/>
      <c r="D271" s="145" t="s">
        <v>149</v>
      </c>
      <c r="F271" s="146" t="s">
        <v>1483</v>
      </c>
      <c r="I271" s="147"/>
      <c r="L271" s="32"/>
      <c r="M271" s="148"/>
      <c r="T271" s="56"/>
      <c r="AT271" s="17" t="s">
        <v>149</v>
      </c>
      <c r="AU271" s="17" t="s">
        <v>87</v>
      </c>
    </row>
    <row r="272" spans="2:65" s="12" customFormat="1">
      <c r="B272" s="149"/>
      <c r="D272" s="145" t="s">
        <v>150</v>
      </c>
      <c r="E272" s="150" t="s">
        <v>1</v>
      </c>
      <c r="F272" s="151" t="s">
        <v>1470</v>
      </c>
      <c r="H272" s="150" t="s">
        <v>1</v>
      </c>
      <c r="I272" s="152"/>
      <c r="L272" s="149"/>
      <c r="M272" s="153"/>
      <c r="T272" s="154"/>
      <c r="AT272" s="150" t="s">
        <v>150</v>
      </c>
      <c r="AU272" s="150" t="s">
        <v>87</v>
      </c>
      <c r="AV272" s="12" t="s">
        <v>85</v>
      </c>
      <c r="AW272" s="12" t="s">
        <v>33</v>
      </c>
      <c r="AX272" s="12" t="s">
        <v>77</v>
      </c>
      <c r="AY272" s="150" t="s">
        <v>136</v>
      </c>
    </row>
    <row r="273" spans="2:65" s="13" customFormat="1">
      <c r="B273" s="155"/>
      <c r="D273" s="145" t="s">
        <v>150</v>
      </c>
      <c r="E273" s="156" t="s">
        <v>1</v>
      </c>
      <c r="F273" s="157" t="s">
        <v>1471</v>
      </c>
      <c r="H273" s="158">
        <v>1</v>
      </c>
      <c r="I273" s="159"/>
      <c r="L273" s="155"/>
      <c r="M273" s="160"/>
      <c r="T273" s="161"/>
      <c r="AT273" s="156" t="s">
        <v>150</v>
      </c>
      <c r="AU273" s="156" t="s">
        <v>87</v>
      </c>
      <c r="AV273" s="13" t="s">
        <v>87</v>
      </c>
      <c r="AW273" s="13" t="s">
        <v>33</v>
      </c>
      <c r="AX273" s="13" t="s">
        <v>85</v>
      </c>
      <c r="AY273" s="156" t="s">
        <v>136</v>
      </c>
    </row>
    <row r="274" spans="2:65" s="1" customFormat="1" ht="16.5" customHeight="1">
      <c r="B274" s="32"/>
      <c r="C274" s="132" t="s">
        <v>473</v>
      </c>
      <c r="D274" s="132" t="s">
        <v>142</v>
      </c>
      <c r="E274" s="133" t="s">
        <v>1484</v>
      </c>
      <c r="F274" s="134" t="s">
        <v>1485</v>
      </c>
      <c r="G274" s="135" t="s">
        <v>226</v>
      </c>
      <c r="H274" s="136">
        <v>4</v>
      </c>
      <c r="I274" s="137"/>
      <c r="J274" s="138">
        <f>ROUND(I274*H274,2)</f>
        <v>0</v>
      </c>
      <c r="K274" s="134" t="s">
        <v>146</v>
      </c>
      <c r="L274" s="32"/>
      <c r="M274" s="139" t="s">
        <v>1</v>
      </c>
      <c r="N274" s="140" t="s">
        <v>42</v>
      </c>
      <c r="P274" s="141">
        <f>O274*H274</f>
        <v>0</v>
      </c>
      <c r="Q274" s="141">
        <v>0.21734000000000001</v>
      </c>
      <c r="R274" s="141">
        <f>Q274*H274</f>
        <v>0.86936000000000002</v>
      </c>
      <c r="S274" s="141">
        <v>0</v>
      </c>
      <c r="T274" s="142">
        <f>S274*H274</f>
        <v>0</v>
      </c>
      <c r="AR274" s="143" t="s">
        <v>135</v>
      </c>
      <c r="AT274" s="143" t="s">
        <v>142</v>
      </c>
      <c r="AU274" s="143" t="s">
        <v>87</v>
      </c>
      <c r="AY274" s="17" t="s">
        <v>136</v>
      </c>
      <c r="BE274" s="144">
        <f>IF(N274="základní",J274,0)</f>
        <v>0</v>
      </c>
      <c r="BF274" s="144">
        <f>IF(N274="snížená",J274,0)</f>
        <v>0</v>
      </c>
      <c r="BG274" s="144">
        <f>IF(N274="zákl. přenesená",J274,0)</f>
        <v>0</v>
      </c>
      <c r="BH274" s="144">
        <f>IF(N274="sníž. přenesená",J274,0)</f>
        <v>0</v>
      </c>
      <c r="BI274" s="144">
        <f>IF(N274="nulová",J274,0)</f>
        <v>0</v>
      </c>
      <c r="BJ274" s="17" t="s">
        <v>85</v>
      </c>
      <c r="BK274" s="144">
        <f>ROUND(I274*H274,2)</f>
        <v>0</v>
      </c>
      <c r="BL274" s="17" t="s">
        <v>135</v>
      </c>
      <c r="BM274" s="143" t="s">
        <v>1298</v>
      </c>
    </row>
    <row r="275" spans="2:65" s="1" customFormat="1">
      <c r="B275" s="32"/>
      <c r="D275" s="145" t="s">
        <v>149</v>
      </c>
      <c r="F275" s="146" t="s">
        <v>1486</v>
      </c>
      <c r="I275" s="147"/>
      <c r="L275" s="32"/>
      <c r="M275" s="148"/>
      <c r="T275" s="56"/>
      <c r="AT275" s="17" t="s">
        <v>149</v>
      </c>
      <c r="AU275" s="17" t="s">
        <v>87</v>
      </c>
    </row>
    <row r="276" spans="2:65" s="13" customFormat="1">
      <c r="B276" s="155"/>
      <c r="D276" s="145" t="s">
        <v>150</v>
      </c>
      <c r="E276" s="156" t="s">
        <v>1</v>
      </c>
      <c r="F276" s="157" t="s">
        <v>1487</v>
      </c>
      <c r="H276" s="158">
        <v>4</v>
      </c>
      <c r="I276" s="159"/>
      <c r="L276" s="155"/>
      <c r="M276" s="160"/>
      <c r="T276" s="161"/>
      <c r="AT276" s="156" t="s">
        <v>150</v>
      </c>
      <c r="AU276" s="156" t="s">
        <v>87</v>
      </c>
      <c r="AV276" s="13" t="s">
        <v>87</v>
      </c>
      <c r="AW276" s="13" t="s">
        <v>33</v>
      </c>
      <c r="AX276" s="13" t="s">
        <v>85</v>
      </c>
      <c r="AY276" s="156" t="s">
        <v>136</v>
      </c>
    </row>
    <row r="277" spans="2:65" s="1" customFormat="1" ht="16.5" customHeight="1">
      <c r="B277" s="32"/>
      <c r="C277" s="172" t="s">
        <v>479</v>
      </c>
      <c r="D277" s="172" t="s">
        <v>425</v>
      </c>
      <c r="E277" s="173" t="s">
        <v>1488</v>
      </c>
      <c r="F277" s="174" t="s">
        <v>1489</v>
      </c>
      <c r="G277" s="175" t="s">
        <v>226</v>
      </c>
      <c r="H277" s="176">
        <v>4</v>
      </c>
      <c r="I277" s="177"/>
      <c r="J277" s="178">
        <f>ROUND(I277*H277,2)</f>
        <v>0</v>
      </c>
      <c r="K277" s="174" t="s">
        <v>146</v>
      </c>
      <c r="L277" s="179"/>
      <c r="M277" s="180" t="s">
        <v>1</v>
      </c>
      <c r="N277" s="181" t="s">
        <v>42</v>
      </c>
      <c r="P277" s="141">
        <f>O277*H277</f>
        <v>0</v>
      </c>
      <c r="Q277" s="141">
        <v>0.19600000000000001</v>
      </c>
      <c r="R277" s="141">
        <f>Q277*H277</f>
        <v>0.78400000000000003</v>
      </c>
      <c r="S277" s="141">
        <v>0</v>
      </c>
      <c r="T277" s="142">
        <f>S277*H277</f>
        <v>0</v>
      </c>
      <c r="AR277" s="143" t="s">
        <v>190</v>
      </c>
      <c r="AT277" s="143" t="s">
        <v>425</v>
      </c>
      <c r="AU277" s="143" t="s">
        <v>87</v>
      </c>
      <c r="AY277" s="17" t="s">
        <v>136</v>
      </c>
      <c r="BE277" s="144">
        <f>IF(N277="základní",J277,0)</f>
        <v>0</v>
      </c>
      <c r="BF277" s="144">
        <f>IF(N277="snížená",J277,0)</f>
        <v>0</v>
      </c>
      <c r="BG277" s="144">
        <f>IF(N277="zákl. přenesená",J277,0)</f>
        <v>0</v>
      </c>
      <c r="BH277" s="144">
        <f>IF(N277="sníž. přenesená",J277,0)</f>
        <v>0</v>
      </c>
      <c r="BI277" s="144">
        <f>IF(N277="nulová",J277,0)</f>
        <v>0</v>
      </c>
      <c r="BJ277" s="17" t="s">
        <v>85</v>
      </c>
      <c r="BK277" s="144">
        <f>ROUND(I277*H277,2)</f>
        <v>0</v>
      </c>
      <c r="BL277" s="17" t="s">
        <v>135</v>
      </c>
      <c r="BM277" s="143" t="s">
        <v>1490</v>
      </c>
    </row>
    <row r="278" spans="2:65" s="1" customFormat="1">
      <c r="B278" s="32"/>
      <c r="D278" s="145" t="s">
        <v>149</v>
      </c>
      <c r="F278" s="146" t="s">
        <v>1489</v>
      </c>
      <c r="I278" s="147"/>
      <c r="L278" s="32"/>
      <c r="M278" s="148"/>
      <c r="T278" s="56"/>
      <c r="AT278" s="17" t="s">
        <v>149</v>
      </c>
      <c r="AU278" s="17" t="s">
        <v>87</v>
      </c>
    </row>
    <row r="279" spans="2:65" s="13" customFormat="1">
      <c r="B279" s="155"/>
      <c r="D279" s="145" t="s">
        <v>150</v>
      </c>
      <c r="E279" s="156" t="s">
        <v>1</v>
      </c>
      <c r="F279" s="157" t="s">
        <v>1491</v>
      </c>
      <c r="H279" s="158">
        <v>4</v>
      </c>
      <c r="I279" s="159"/>
      <c r="L279" s="155"/>
      <c r="M279" s="160"/>
      <c r="T279" s="161"/>
      <c r="AT279" s="156" t="s">
        <v>150</v>
      </c>
      <c r="AU279" s="156" t="s">
        <v>87</v>
      </c>
      <c r="AV279" s="13" t="s">
        <v>87</v>
      </c>
      <c r="AW279" s="13" t="s">
        <v>33</v>
      </c>
      <c r="AX279" s="13" t="s">
        <v>85</v>
      </c>
      <c r="AY279" s="156" t="s">
        <v>136</v>
      </c>
    </row>
    <row r="280" spans="2:65" s="12" customFormat="1">
      <c r="B280" s="149"/>
      <c r="D280" s="145" t="s">
        <v>150</v>
      </c>
      <c r="E280" s="150" t="s">
        <v>1</v>
      </c>
      <c r="F280" s="151" t="s">
        <v>1492</v>
      </c>
      <c r="H280" s="150" t="s">
        <v>1</v>
      </c>
      <c r="I280" s="152"/>
      <c r="L280" s="149"/>
      <c r="M280" s="153"/>
      <c r="T280" s="154"/>
      <c r="AT280" s="150" t="s">
        <v>150</v>
      </c>
      <c r="AU280" s="150" t="s">
        <v>87</v>
      </c>
      <c r="AV280" s="12" t="s">
        <v>85</v>
      </c>
      <c r="AW280" s="12" t="s">
        <v>33</v>
      </c>
      <c r="AX280" s="12" t="s">
        <v>77</v>
      </c>
      <c r="AY280" s="150" t="s">
        <v>136</v>
      </c>
    </row>
    <row r="281" spans="2:65" s="1" customFormat="1" ht="16.5" customHeight="1">
      <c r="B281" s="32"/>
      <c r="C281" s="132" t="s">
        <v>485</v>
      </c>
      <c r="D281" s="132" t="s">
        <v>142</v>
      </c>
      <c r="E281" s="133" t="s">
        <v>1493</v>
      </c>
      <c r="F281" s="134" t="s">
        <v>1494</v>
      </c>
      <c r="G281" s="135" t="s">
        <v>336</v>
      </c>
      <c r="H281" s="136">
        <v>1.5</v>
      </c>
      <c r="I281" s="137"/>
      <c r="J281" s="138">
        <f>ROUND(I281*H281,2)</f>
        <v>0</v>
      </c>
      <c r="K281" s="134" t="s">
        <v>146</v>
      </c>
      <c r="L281" s="32"/>
      <c r="M281" s="139" t="s">
        <v>1</v>
      </c>
      <c r="N281" s="140" t="s">
        <v>42</v>
      </c>
      <c r="P281" s="141">
        <f>O281*H281</f>
        <v>0</v>
      </c>
      <c r="Q281" s="141">
        <v>0</v>
      </c>
      <c r="R281" s="141">
        <f>Q281*H281</f>
        <v>0</v>
      </c>
      <c r="S281" s="141">
        <v>0</v>
      </c>
      <c r="T281" s="142">
        <f>S281*H281</f>
        <v>0</v>
      </c>
      <c r="AR281" s="143" t="s">
        <v>135</v>
      </c>
      <c r="AT281" s="143" t="s">
        <v>142</v>
      </c>
      <c r="AU281" s="143" t="s">
        <v>87</v>
      </c>
      <c r="AY281" s="17" t="s">
        <v>136</v>
      </c>
      <c r="BE281" s="144">
        <f>IF(N281="základní",J281,0)</f>
        <v>0</v>
      </c>
      <c r="BF281" s="144">
        <f>IF(N281="snížená",J281,0)</f>
        <v>0</v>
      </c>
      <c r="BG281" s="144">
        <f>IF(N281="zákl. přenesená",J281,0)</f>
        <v>0</v>
      </c>
      <c r="BH281" s="144">
        <f>IF(N281="sníž. přenesená",J281,0)</f>
        <v>0</v>
      </c>
      <c r="BI281" s="144">
        <f>IF(N281="nulová",J281,0)</f>
        <v>0</v>
      </c>
      <c r="BJ281" s="17" t="s">
        <v>85</v>
      </c>
      <c r="BK281" s="144">
        <f>ROUND(I281*H281,2)</f>
        <v>0</v>
      </c>
      <c r="BL281" s="17" t="s">
        <v>135</v>
      </c>
      <c r="BM281" s="143" t="s">
        <v>1495</v>
      </c>
    </row>
    <row r="282" spans="2:65" s="1" customFormat="1">
      <c r="B282" s="32"/>
      <c r="D282" s="145" t="s">
        <v>149</v>
      </c>
      <c r="F282" s="146" t="s">
        <v>1496</v>
      </c>
      <c r="I282" s="147"/>
      <c r="L282" s="32"/>
      <c r="M282" s="148"/>
      <c r="T282" s="56"/>
      <c r="AT282" s="17" t="s">
        <v>149</v>
      </c>
      <c r="AU282" s="17" t="s">
        <v>87</v>
      </c>
    </row>
    <row r="283" spans="2:65" s="12" customFormat="1">
      <c r="B283" s="149"/>
      <c r="D283" s="145" t="s">
        <v>150</v>
      </c>
      <c r="E283" s="150" t="s">
        <v>1</v>
      </c>
      <c r="F283" s="151" t="s">
        <v>1497</v>
      </c>
      <c r="H283" s="150" t="s">
        <v>1</v>
      </c>
      <c r="I283" s="152"/>
      <c r="L283" s="149"/>
      <c r="M283" s="153"/>
      <c r="T283" s="154"/>
      <c r="AT283" s="150" t="s">
        <v>150</v>
      </c>
      <c r="AU283" s="150" t="s">
        <v>87</v>
      </c>
      <c r="AV283" s="12" t="s">
        <v>85</v>
      </c>
      <c r="AW283" s="12" t="s">
        <v>33</v>
      </c>
      <c r="AX283" s="12" t="s">
        <v>77</v>
      </c>
      <c r="AY283" s="150" t="s">
        <v>136</v>
      </c>
    </row>
    <row r="284" spans="2:65" s="12" customFormat="1">
      <c r="B284" s="149"/>
      <c r="D284" s="145" t="s">
        <v>150</v>
      </c>
      <c r="E284" s="150" t="s">
        <v>1</v>
      </c>
      <c r="F284" s="151" t="s">
        <v>1498</v>
      </c>
      <c r="H284" s="150" t="s">
        <v>1</v>
      </c>
      <c r="I284" s="152"/>
      <c r="L284" s="149"/>
      <c r="M284" s="153"/>
      <c r="T284" s="154"/>
      <c r="AT284" s="150" t="s">
        <v>150</v>
      </c>
      <c r="AU284" s="150" t="s">
        <v>87</v>
      </c>
      <c r="AV284" s="12" t="s">
        <v>85</v>
      </c>
      <c r="AW284" s="12" t="s">
        <v>33</v>
      </c>
      <c r="AX284" s="12" t="s">
        <v>77</v>
      </c>
      <c r="AY284" s="150" t="s">
        <v>136</v>
      </c>
    </row>
    <row r="285" spans="2:65" s="13" customFormat="1">
      <c r="B285" s="155"/>
      <c r="D285" s="145" t="s">
        <v>150</v>
      </c>
      <c r="E285" s="156" t="s">
        <v>1</v>
      </c>
      <c r="F285" s="157" t="s">
        <v>1499</v>
      </c>
      <c r="H285" s="158">
        <v>1.5</v>
      </c>
      <c r="I285" s="159"/>
      <c r="L285" s="155"/>
      <c r="M285" s="160"/>
      <c r="T285" s="161"/>
      <c r="AT285" s="156" t="s">
        <v>150</v>
      </c>
      <c r="AU285" s="156" t="s">
        <v>87</v>
      </c>
      <c r="AV285" s="13" t="s">
        <v>87</v>
      </c>
      <c r="AW285" s="13" t="s">
        <v>33</v>
      </c>
      <c r="AX285" s="13" t="s">
        <v>85</v>
      </c>
      <c r="AY285" s="156" t="s">
        <v>136</v>
      </c>
    </row>
    <row r="286" spans="2:65" s="1" customFormat="1" ht="16.5" customHeight="1">
      <c r="B286" s="32"/>
      <c r="C286" s="132" t="s">
        <v>492</v>
      </c>
      <c r="D286" s="132" t="s">
        <v>142</v>
      </c>
      <c r="E286" s="133" t="s">
        <v>875</v>
      </c>
      <c r="F286" s="134" t="s">
        <v>876</v>
      </c>
      <c r="G286" s="135" t="s">
        <v>266</v>
      </c>
      <c r="H286" s="136">
        <v>6</v>
      </c>
      <c r="I286" s="137"/>
      <c r="J286" s="138">
        <f>ROUND(I286*H286,2)</f>
        <v>0</v>
      </c>
      <c r="K286" s="134" t="s">
        <v>146</v>
      </c>
      <c r="L286" s="32"/>
      <c r="M286" s="139" t="s">
        <v>1</v>
      </c>
      <c r="N286" s="140" t="s">
        <v>42</v>
      </c>
      <c r="P286" s="141">
        <f>O286*H286</f>
        <v>0</v>
      </c>
      <c r="Q286" s="141">
        <v>4.0200000000000001E-3</v>
      </c>
      <c r="R286" s="141">
        <f>Q286*H286</f>
        <v>2.4120000000000003E-2</v>
      </c>
      <c r="S286" s="141">
        <v>0</v>
      </c>
      <c r="T286" s="142">
        <f>S286*H286</f>
        <v>0</v>
      </c>
      <c r="AR286" s="143" t="s">
        <v>135</v>
      </c>
      <c r="AT286" s="143" t="s">
        <v>142</v>
      </c>
      <c r="AU286" s="143" t="s">
        <v>87</v>
      </c>
      <c r="AY286" s="17" t="s">
        <v>136</v>
      </c>
      <c r="BE286" s="144">
        <f>IF(N286="základní",J286,0)</f>
        <v>0</v>
      </c>
      <c r="BF286" s="144">
        <f>IF(N286="snížená",J286,0)</f>
        <v>0</v>
      </c>
      <c r="BG286" s="144">
        <f>IF(N286="zákl. přenesená",J286,0)</f>
        <v>0</v>
      </c>
      <c r="BH286" s="144">
        <f>IF(N286="sníž. přenesená",J286,0)</f>
        <v>0</v>
      </c>
      <c r="BI286" s="144">
        <f>IF(N286="nulová",J286,0)</f>
        <v>0</v>
      </c>
      <c r="BJ286" s="17" t="s">
        <v>85</v>
      </c>
      <c r="BK286" s="144">
        <f>ROUND(I286*H286,2)</f>
        <v>0</v>
      </c>
      <c r="BL286" s="17" t="s">
        <v>135</v>
      </c>
      <c r="BM286" s="143" t="s">
        <v>1500</v>
      </c>
    </row>
    <row r="287" spans="2:65" s="1" customFormat="1">
      <c r="B287" s="32"/>
      <c r="D287" s="145" t="s">
        <v>149</v>
      </c>
      <c r="F287" s="146" t="s">
        <v>878</v>
      </c>
      <c r="I287" s="147"/>
      <c r="L287" s="32"/>
      <c r="M287" s="148"/>
      <c r="T287" s="56"/>
      <c r="AT287" s="17" t="s">
        <v>149</v>
      </c>
      <c r="AU287" s="17" t="s">
        <v>87</v>
      </c>
    </row>
    <row r="288" spans="2:65" s="13" customFormat="1">
      <c r="B288" s="155"/>
      <c r="D288" s="145" t="s">
        <v>150</v>
      </c>
      <c r="E288" s="156" t="s">
        <v>1</v>
      </c>
      <c r="F288" s="157" t="s">
        <v>1501</v>
      </c>
      <c r="H288" s="158">
        <v>6</v>
      </c>
      <c r="I288" s="159"/>
      <c r="L288" s="155"/>
      <c r="M288" s="160"/>
      <c r="T288" s="161"/>
      <c r="AT288" s="156" t="s">
        <v>150</v>
      </c>
      <c r="AU288" s="156" t="s">
        <v>87</v>
      </c>
      <c r="AV288" s="13" t="s">
        <v>87</v>
      </c>
      <c r="AW288" s="13" t="s">
        <v>33</v>
      </c>
      <c r="AX288" s="13" t="s">
        <v>85</v>
      </c>
      <c r="AY288" s="156" t="s">
        <v>136</v>
      </c>
    </row>
    <row r="289" spans="2:65" s="11" customFormat="1" ht="22.95" customHeight="1">
      <c r="B289" s="120"/>
      <c r="D289" s="121" t="s">
        <v>76</v>
      </c>
      <c r="E289" s="130" t="s">
        <v>197</v>
      </c>
      <c r="F289" s="130" t="s">
        <v>880</v>
      </c>
      <c r="I289" s="123"/>
      <c r="J289" s="131">
        <f>BK289</f>
        <v>0</v>
      </c>
      <c r="L289" s="120"/>
      <c r="M289" s="125"/>
      <c r="P289" s="126">
        <f>SUM(P290:P293)</f>
        <v>0</v>
      </c>
      <c r="R289" s="126">
        <f>SUM(R290:R293)</f>
        <v>2.3700000000000001E-3</v>
      </c>
      <c r="T289" s="127">
        <f>SUM(T290:T293)</f>
        <v>9.6000000000000002E-2</v>
      </c>
      <c r="AR289" s="121" t="s">
        <v>85</v>
      </c>
      <c r="AT289" s="128" t="s">
        <v>76</v>
      </c>
      <c r="AU289" s="128" t="s">
        <v>85</v>
      </c>
      <c r="AY289" s="121" t="s">
        <v>136</v>
      </c>
      <c r="BK289" s="129">
        <f>SUM(BK290:BK293)</f>
        <v>0</v>
      </c>
    </row>
    <row r="290" spans="2:65" s="1" customFormat="1" ht="16.5" customHeight="1">
      <c r="B290" s="32"/>
      <c r="C290" s="132" t="s">
        <v>498</v>
      </c>
      <c r="D290" s="132" t="s">
        <v>142</v>
      </c>
      <c r="E290" s="133" t="s">
        <v>1502</v>
      </c>
      <c r="F290" s="134" t="s">
        <v>1503</v>
      </c>
      <c r="G290" s="135" t="s">
        <v>317</v>
      </c>
      <c r="H290" s="136">
        <v>0.6</v>
      </c>
      <c r="I290" s="137"/>
      <c r="J290" s="138">
        <f>ROUND(I290*H290,2)</f>
        <v>0</v>
      </c>
      <c r="K290" s="134" t="s">
        <v>146</v>
      </c>
      <c r="L290" s="32"/>
      <c r="M290" s="139" t="s">
        <v>1</v>
      </c>
      <c r="N290" s="140" t="s">
        <v>42</v>
      </c>
      <c r="P290" s="141">
        <f>O290*H290</f>
        <v>0</v>
      </c>
      <c r="Q290" s="141">
        <v>3.9500000000000004E-3</v>
      </c>
      <c r="R290" s="141">
        <f>Q290*H290</f>
        <v>2.3700000000000001E-3</v>
      </c>
      <c r="S290" s="141">
        <v>0.16</v>
      </c>
      <c r="T290" s="142">
        <f>S290*H290</f>
        <v>9.6000000000000002E-2</v>
      </c>
      <c r="AR290" s="143" t="s">
        <v>135</v>
      </c>
      <c r="AT290" s="143" t="s">
        <v>142</v>
      </c>
      <c r="AU290" s="143" t="s">
        <v>87</v>
      </c>
      <c r="AY290" s="17" t="s">
        <v>136</v>
      </c>
      <c r="BE290" s="144">
        <f>IF(N290="základní",J290,0)</f>
        <v>0</v>
      </c>
      <c r="BF290" s="144">
        <f>IF(N290="snížená",J290,0)</f>
        <v>0</v>
      </c>
      <c r="BG290" s="144">
        <f>IF(N290="zákl. přenesená",J290,0)</f>
        <v>0</v>
      </c>
      <c r="BH290" s="144">
        <f>IF(N290="sníž. přenesená",J290,0)</f>
        <v>0</v>
      </c>
      <c r="BI290" s="144">
        <f>IF(N290="nulová",J290,0)</f>
        <v>0</v>
      </c>
      <c r="BJ290" s="17" t="s">
        <v>85</v>
      </c>
      <c r="BK290" s="144">
        <f>ROUND(I290*H290,2)</f>
        <v>0</v>
      </c>
      <c r="BL290" s="17" t="s">
        <v>135</v>
      </c>
      <c r="BM290" s="143" t="s">
        <v>1504</v>
      </c>
    </row>
    <row r="291" spans="2:65" s="1" customFormat="1" ht="19.2">
      <c r="B291" s="32"/>
      <c r="D291" s="145" t="s">
        <v>149</v>
      </c>
      <c r="F291" s="146" t="s">
        <v>1505</v>
      </c>
      <c r="I291" s="147"/>
      <c r="L291" s="32"/>
      <c r="M291" s="148"/>
      <c r="T291" s="56"/>
      <c r="AT291" s="17" t="s">
        <v>149</v>
      </c>
      <c r="AU291" s="17" t="s">
        <v>87</v>
      </c>
    </row>
    <row r="292" spans="2:65" s="12" customFormat="1">
      <c r="B292" s="149"/>
      <c r="D292" s="145" t="s">
        <v>150</v>
      </c>
      <c r="E292" s="150" t="s">
        <v>1</v>
      </c>
      <c r="F292" s="151" t="s">
        <v>1506</v>
      </c>
      <c r="H292" s="150" t="s">
        <v>1</v>
      </c>
      <c r="I292" s="152"/>
      <c r="L292" s="149"/>
      <c r="M292" s="153"/>
      <c r="T292" s="154"/>
      <c r="AT292" s="150" t="s">
        <v>150</v>
      </c>
      <c r="AU292" s="150" t="s">
        <v>87</v>
      </c>
      <c r="AV292" s="12" t="s">
        <v>85</v>
      </c>
      <c r="AW292" s="12" t="s">
        <v>33</v>
      </c>
      <c r="AX292" s="12" t="s">
        <v>77</v>
      </c>
      <c r="AY292" s="150" t="s">
        <v>136</v>
      </c>
    </row>
    <row r="293" spans="2:65" s="13" customFormat="1">
      <c r="B293" s="155"/>
      <c r="D293" s="145" t="s">
        <v>150</v>
      </c>
      <c r="E293" s="156" t="s">
        <v>1</v>
      </c>
      <c r="F293" s="157" t="s">
        <v>1507</v>
      </c>
      <c r="H293" s="158">
        <v>0.6</v>
      </c>
      <c r="I293" s="159"/>
      <c r="L293" s="155"/>
      <c r="M293" s="160"/>
      <c r="T293" s="161"/>
      <c r="AT293" s="156" t="s">
        <v>150</v>
      </c>
      <c r="AU293" s="156" t="s">
        <v>87</v>
      </c>
      <c r="AV293" s="13" t="s">
        <v>87</v>
      </c>
      <c r="AW293" s="13" t="s">
        <v>33</v>
      </c>
      <c r="AX293" s="13" t="s">
        <v>85</v>
      </c>
      <c r="AY293" s="156" t="s">
        <v>136</v>
      </c>
    </row>
    <row r="294" spans="2:65" s="11" customFormat="1" ht="22.95" customHeight="1">
      <c r="B294" s="120"/>
      <c r="D294" s="121" t="s">
        <v>76</v>
      </c>
      <c r="E294" s="130" t="s">
        <v>1001</v>
      </c>
      <c r="F294" s="130" t="s">
        <v>1002</v>
      </c>
      <c r="I294" s="123"/>
      <c r="J294" s="131">
        <f>BK294</f>
        <v>0</v>
      </c>
      <c r="L294" s="120"/>
      <c r="M294" s="125"/>
      <c r="P294" s="126">
        <f>SUM(P295:P305)</f>
        <v>0</v>
      </c>
      <c r="R294" s="126">
        <f>SUM(R295:R305)</f>
        <v>0</v>
      </c>
      <c r="T294" s="127">
        <f>SUM(T295:T305)</f>
        <v>0</v>
      </c>
      <c r="AR294" s="121" t="s">
        <v>85</v>
      </c>
      <c r="AT294" s="128" t="s">
        <v>76</v>
      </c>
      <c r="AU294" s="128" t="s">
        <v>85</v>
      </c>
      <c r="AY294" s="121" t="s">
        <v>136</v>
      </c>
      <c r="BK294" s="129">
        <f>SUM(BK295:BK305)</f>
        <v>0</v>
      </c>
    </row>
    <row r="295" spans="2:65" s="1" customFormat="1" ht="16.5" customHeight="1">
      <c r="B295" s="32"/>
      <c r="C295" s="132" t="s">
        <v>505</v>
      </c>
      <c r="D295" s="132" t="s">
        <v>142</v>
      </c>
      <c r="E295" s="133" t="s">
        <v>1023</v>
      </c>
      <c r="F295" s="134" t="s">
        <v>1024</v>
      </c>
      <c r="G295" s="135" t="s">
        <v>406</v>
      </c>
      <c r="H295" s="136">
        <v>9.6000000000000002E-2</v>
      </c>
      <c r="I295" s="137"/>
      <c r="J295" s="138">
        <f>ROUND(I295*H295,2)</f>
        <v>0</v>
      </c>
      <c r="K295" s="134" t="s">
        <v>146</v>
      </c>
      <c r="L295" s="32"/>
      <c r="M295" s="139" t="s">
        <v>1</v>
      </c>
      <c r="N295" s="140" t="s">
        <v>42</v>
      </c>
      <c r="P295" s="141">
        <f>O295*H295</f>
        <v>0</v>
      </c>
      <c r="Q295" s="141">
        <v>0</v>
      </c>
      <c r="R295" s="141">
        <f>Q295*H295</f>
        <v>0</v>
      </c>
      <c r="S295" s="141">
        <v>0</v>
      </c>
      <c r="T295" s="142">
        <f>S295*H295</f>
        <v>0</v>
      </c>
      <c r="AR295" s="143" t="s">
        <v>135</v>
      </c>
      <c r="AT295" s="143" t="s">
        <v>142</v>
      </c>
      <c r="AU295" s="143" t="s">
        <v>87</v>
      </c>
      <c r="AY295" s="17" t="s">
        <v>136</v>
      </c>
      <c r="BE295" s="144">
        <f>IF(N295="základní",J295,0)</f>
        <v>0</v>
      </c>
      <c r="BF295" s="144">
        <f>IF(N295="snížená",J295,0)</f>
        <v>0</v>
      </c>
      <c r="BG295" s="144">
        <f>IF(N295="zákl. přenesená",J295,0)</f>
        <v>0</v>
      </c>
      <c r="BH295" s="144">
        <f>IF(N295="sníž. přenesená",J295,0)</f>
        <v>0</v>
      </c>
      <c r="BI295" s="144">
        <f>IF(N295="nulová",J295,0)</f>
        <v>0</v>
      </c>
      <c r="BJ295" s="17" t="s">
        <v>85</v>
      </c>
      <c r="BK295" s="144">
        <f>ROUND(I295*H295,2)</f>
        <v>0</v>
      </c>
      <c r="BL295" s="17" t="s">
        <v>135</v>
      </c>
      <c r="BM295" s="143" t="s">
        <v>1508</v>
      </c>
    </row>
    <row r="296" spans="2:65" s="1" customFormat="1">
      <c r="B296" s="32"/>
      <c r="D296" s="145" t="s">
        <v>149</v>
      </c>
      <c r="F296" s="146" t="s">
        <v>1026</v>
      </c>
      <c r="I296" s="147"/>
      <c r="L296" s="32"/>
      <c r="M296" s="148"/>
      <c r="T296" s="56"/>
      <c r="AT296" s="17" t="s">
        <v>149</v>
      </c>
      <c r="AU296" s="17" t="s">
        <v>87</v>
      </c>
    </row>
    <row r="297" spans="2:65" s="12" customFormat="1">
      <c r="B297" s="149"/>
      <c r="D297" s="145" t="s">
        <v>150</v>
      </c>
      <c r="E297" s="150" t="s">
        <v>1</v>
      </c>
      <c r="F297" s="151" t="s">
        <v>391</v>
      </c>
      <c r="H297" s="150" t="s">
        <v>1</v>
      </c>
      <c r="I297" s="152"/>
      <c r="L297" s="149"/>
      <c r="M297" s="153"/>
      <c r="T297" s="154"/>
      <c r="AT297" s="150" t="s">
        <v>150</v>
      </c>
      <c r="AU297" s="150" t="s">
        <v>87</v>
      </c>
      <c r="AV297" s="12" t="s">
        <v>85</v>
      </c>
      <c r="AW297" s="12" t="s">
        <v>33</v>
      </c>
      <c r="AX297" s="12" t="s">
        <v>77</v>
      </c>
      <c r="AY297" s="150" t="s">
        <v>136</v>
      </c>
    </row>
    <row r="298" spans="2:65" s="13" customFormat="1">
      <c r="B298" s="155"/>
      <c r="D298" s="145" t="s">
        <v>150</v>
      </c>
      <c r="E298" s="156" t="s">
        <v>1</v>
      </c>
      <c r="F298" s="157" t="s">
        <v>1509</v>
      </c>
      <c r="H298" s="158">
        <v>9.6000000000000002E-2</v>
      </c>
      <c r="I298" s="159"/>
      <c r="L298" s="155"/>
      <c r="M298" s="160"/>
      <c r="T298" s="161"/>
      <c r="AT298" s="156" t="s">
        <v>150</v>
      </c>
      <c r="AU298" s="156" t="s">
        <v>87</v>
      </c>
      <c r="AV298" s="13" t="s">
        <v>87</v>
      </c>
      <c r="AW298" s="13" t="s">
        <v>33</v>
      </c>
      <c r="AX298" s="13" t="s">
        <v>85</v>
      </c>
      <c r="AY298" s="156" t="s">
        <v>136</v>
      </c>
    </row>
    <row r="299" spans="2:65" s="1" customFormat="1" ht="16.5" customHeight="1">
      <c r="B299" s="32"/>
      <c r="C299" s="132" t="s">
        <v>511</v>
      </c>
      <c r="D299" s="132" t="s">
        <v>142</v>
      </c>
      <c r="E299" s="133" t="s">
        <v>1031</v>
      </c>
      <c r="F299" s="134" t="s">
        <v>1032</v>
      </c>
      <c r="G299" s="135" t="s">
        <v>406</v>
      </c>
      <c r="H299" s="136">
        <v>1.536</v>
      </c>
      <c r="I299" s="137"/>
      <c r="J299" s="138">
        <f>ROUND(I299*H299,2)</f>
        <v>0</v>
      </c>
      <c r="K299" s="134" t="s">
        <v>146</v>
      </c>
      <c r="L299" s="32"/>
      <c r="M299" s="139" t="s">
        <v>1</v>
      </c>
      <c r="N299" s="140" t="s">
        <v>42</v>
      </c>
      <c r="P299" s="141">
        <f>O299*H299</f>
        <v>0</v>
      </c>
      <c r="Q299" s="141">
        <v>0</v>
      </c>
      <c r="R299" s="141">
        <f>Q299*H299</f>
        <v>0</v>
      </c>
      <c r="S299" s="141">
        <v>0</v>
      </c>
      <c r="T299" s="142">
        <f>S299*H299</f>
        <v>0</v>
      </c>
      <c r="AR299" s="143" t="s">
        <v>135</v>
      </c>
      <c r="AT299" s="143" t="s">
        <v>142</v>
      </c>
      <c r="AU299" s="143" t="s">
        <v>87</v>
      </c>
      <c r="AY299" s="17" t="s">
        <v>136</v>
      </c>
      <c r="BE299" s="144">
        <f>IF(N299="základní",J299,0)</f>
        <v>0</v>
      </c>
      <c r="BF299" s="144">
        <f>IF(N299="snížená",J299,0)</f>
        <v>0</v>
      </c>
      <c r="BG299" s="144">
        <f>IF(N299="zákl. přenesená",J299,0)</f>
        <v>0</v>
      </c>
      <c r="BH299" s="144">
        <f>IF(N299="sníž. přenesená",J299,0)</f>
        <v>0</v>
      </c>
      <c r="BI299" s="144">
        <f>IF(N299="nulová",J299,0)</f>
        <v>0</v>
      </c>
      <c r="BJ299" s="17" t="s">
        <v>85</v>
      </c>
      <c r="BK299" s="144">
        <f>ROUND(I299*H299,2)</f>
        <v>0</v>
      </c>
      <c r="BL299" s="17" t="s">
        <v>135</v>
      </c>
      <c r="BM299" s="143" t="s">
        <v>1510</v>
      </c>
    </row>
    <row r="300" spans="2:65" s="1" customFormat="1" ht="19.2">
      <c r="B300" s="32"/>
      <c r="D300" s="145" t="s">
        <v>149</v>
      </c>
      <c r="F300" s="146" t="s">
        <v>1017</v>
      </c>
      <c r="I300" s="147"/>
      <c r="L300" s="32"/>
      <c r="M300" s="148"/>
      <c r="T300" s="56"/>
      <c r="AT300" s="17" t="s">
        <v>149</v>
      </c>
      <c r="AU300" s="17" t="s">
        <v>87</v>
      </c>
    </row>
    <row r="301" spans="2:65" s="12" customFormat="1">
      <c r="B301" s="149"/>
      <c r="D301" s="145" t="s">
        <v>150</v>
      </c>
      <c r="E301" s="150" t="s">
        <v>1</v>
      </c>
      <c r="F301" s="151" t="s">
        <v>391</v>
      </c>
      <c r="H301" s="150" t="s">
        <v>1</v>
      </c>
      <c r="I301" s="152"/>
      <c r="L301" s="149"/>
      <c r="M301" s="153"/>
      <c r="T301" s="154"/>
      <c r="AT301" s="150" t="s">
        <v>150</v>
      </c>
      <c r="AU301" s="150" t="s">
        <v>87</v>
      </c>
      <c r="AV301" s="12" t="s">
        <v>85</v>
      </c>
      <c r="AW301" s="12" t="s">
        <v>33</v>
      </c>
      <c r="AX301" s="12" t="s">
        <v>77</v>
      </c>
      <c r="AY301" s="150" t="s">
        <v>136</v>
      </c>
    </row>
    <row r="302" spans="2:65" s="13" customFormat="1">
      <c r="B302" s="155"/>
      <c r="D302" s="145" t="s">
        <v>150</v>
      </c>
      <c r="E302" s="156" t="s">
        <v>1</v>
      </c>
      <c r="F302" s="157" t="s">
        <v>1511</v>
      </c>
      <c r="H302" s="158">
        <v>1.536</v>
      </c>
      <c r="I302" s="159"/>
      <c r="L302" s="155"/>
      <c r="M302" s="160"/>
      <c r="T302" s="161"/>
      <c r="AT302" s="156" t="s">
        <v>150</v>
      </c>
      <c r="AU302" s="156" t="s">
        <v>87</v>
      </c>
      <c r="AV302" s="13" t="s">
        <v>87</v>
      </c>
      <c r="AW302" s="13" t="s">
        <v>33</v>
      </c>
      <c r="AX302" s="13" t="s">
        <v>85</v>
      </c>
      <c r="AY302" s="156" t="s">
        <v>136</v>
      </c>
    </row>
    <row r="303" spans="2:65" s="1" customFormat="1" ht="21.75" customHeight="1">
      <c r="B303" s="32"/>
      <c r="C303" s="132" t="s">
        <v>518</v>
      </c>
      <c r="D303" s="132" t="s">
        <v>142</v>
      </c>
      <c r="E303" s="133" t="s">
        <v>1512</v>
      </c>
      <c r="F303" s="134" t="s">
        <v>1513</v>
      </c>
      <c r="G303" s="135" t="s">
        <v>406</v>
      </c>
      <c r="H303" s="136">
        <v>9.6000000000000002E-2</v>
      </c>
      <c r="I303" s="137"/>
      <c r="J303" s="138">
        <f>ROUND(I303*H303,2)</f>
        <v>0</v>
      </c>
      <c r="K303" s="134" t="s">
        <v>146</v>
      </c>
      <c r="L303" s="32"/>
      <c r="M303" s="139" t="s">
        <v>1</v>
      </c>
      <c r="N303" s="140" t="s">
        <v>42</v>
      </c>
      <c r="P303" s="141">
        <f>O303*H303</f>
        <v>0</v>
      </c>
      <c r="Q303" s="141">
        <v>0</v>
      </c>
      <c r="R303" s="141">
        <f>Q303*H303</f>
        <v>0</v>
      </c>
      <c r="S303" s="141">
        <v>0</v>
      </c>
      <c r="T303" s="142">
        <f>S303*H303</f>
        <v>0</v>
      </c>
      <c r="AR303" s="143" t="s">
        <v>135</v>
      </c>
      <c r="AT303" s="143" t="s">
        <v>142</v>
      </c>
      <c r="AU303" s="143" t="s">
        <v>87</v>
      </c>
      <c r="AY303" s="17" t="s">
        <v>136</v>
      </c>
      <c r="BE303" s="144">
        <f>IF(N303="základní",J303,0)</f>
        <v>0</v>
      </c>
      <c r="BF303" s="144">
        <f>IF(N303="snížená",J303,0)</f>
        <v>0</v>
      </c>
      <c r="BG303" s="144">
        <f>IF(N303="zákl. přenesená",J303,0)</f>
        <v>0</v>
      </c>
      <c r="BH303" s="144">
        <f>IF(N303="sníž. přenesená",J303,0)</f>
        <v>0</v>
      </c>
      <c r="BI303" s="144">
        <f>IF(N303="nulová",J303,0)</f>
        <v>0</v>
      </c>
      <c r="BJ303" s="17" t="s">
        <v>85</v>
      </c>
      <c r="BK303" s="144">
        <f>ROUND(I303*H303,2)</f>
        <v>0</v>
      </c>
      <c r="BL303" s="17" t="s">
        <v>135</v>
      </c>
      <c r="BM303" s="143" t="s">
        <v>1514</v>
      </c>
    </row>
    <row r="304" spans="2:65" s="1" customFormat="1" ht="19.2">
      <c r="B304" s="32"/>
      <c r="D304" s="145" t="s">
        <v>149</v>
      </c>
      <c r="F304" s="146" t="s">
        <v>1515</v>
      </c>
      <c r="I304" s="147"/>
      <c r="L304" s="32"/>
      <c r="M304" s="148"/>
      <c r="T304" s="56"/>
      <c r="AT304" s="17" t="s">
        <v>149</v>
      </c>
      <c r="AU304" s="17" t="s">
        <v>87</v>
      </c>
    </row>
    <row r="305" spans="2:65" s="13" customFormat="1">
      <c r="B305" s="155"/>
      <c r="D305" s="145" t="s">
        <v>150</v>
      </c>
      <c r="E305" s="156" t="s">
        <v>1</v>
      </c>
      <c r="F305" s="157" t="s">
        <v>1509</v>
      </c>
      <c r="H305" s="158">
        <v>9.6000000000000002E-2</v>
      </c>
      <c r="I305" s="159"/>
      <c r="L305" s="155"/>
      <c r="M305" s="160"/>
      <c r="T305" s="161"/>
      <c r="AT305" s="156" t="s">
        <v>150</v>
      </c>
      <c r="AU305" s="156" t="s">
        <v>87</v>
      </c>
      <c r="AV305" s="13" t="s">
        <v>87</v>
      </c>
      <c r="AW305" s="13" t="s">
        <v>33</v>
      </c>
      <c r="AX305" s="13" t="s">
        <v>85</v>
      </c>
      <c r="AY305" s="156" t="s">
        <v>136</v>
      </c>
    </row>
    <row r="306" spans="2:65" s="11" customFormat="1" ht="22.95" customHeight="1">
      <c r="B306" s="120"/>
      <c r="D306" s="121" t="s">
        <v>76</v>
      </c>
      <c r="E306" s="130" t="s">
        <v>1079</v>
      </c>
      <c r="F306" s="130" t="s">
        <v>1080</v>
      </c>
      <c r="I306" s="123"/>
      <c r="J306" s="131">
        <f>BK306</f>
        <v>0</v>
      </c>
      <c r="L306" s="120"/>
      <c r="M306" s="125"/>
      <c r="P306" s="126">
        <f>SUM(P307:P308)</f>
        <v>0</v>
      </c>
      <c r="R306" s="126">
        <f>SUM(R307:R308)</f>
        <v>0</v>
      </c>
      <c r="T306" s="127">
        <f>SUM(T307:T308)</f>
        <v>0</v>
      </c>
      <c r="AR306" s="121" t="s">
        <v>85</v>
      </c>
      <c r="AT306" s="128" t="s">
        <v>76</v>
      </c>
      <c r="AU306" s="128" t="s">
        <v>85</v>
      </c>
      <c r="AY306" s="121" t="s">
        <v>136</v>
      </c>
      <c r="BK306" s="129">
        <f>SUM(BK307:BK308)</f>
        <v>0</v>
      </c>
    </row>
    <row r="307" spans="2:65" s="1" customFormat="1" ht="16.5" customHeight="1">
      <c r="B307" s="32"/>
      <c r="C307" s="132" t="s">
        <v>523</v>
      </c>
      <c r="D307" s="132" t="s">
        <v>142</v>
      </c>
      <c r="E307" s="133" t="s">
        <v>1339</v>
      </c>
      <c r="F307" s="134" t="s">
        <v>1340</v>
      </c>
      <c r="G307" s="135" t="s">
        <v>406</v>
      </c>
      <c r="H307" s="136">
        <v>104.155</v>
      </c>
      <c r="I307" s="137"/>
      <c r="J307" s="138">
        <f>ROUND(I307*H307,2)</f>
        <v>0</v>
      </c>
      <c r="K307" s="134" t="s">
        <v>146</v>
      </c>
      <c r="L307" s="32"/>
      <c r="M307" s="139" t="s">
        <v>1</v>
      </c>
      <c r="N307" s="140" t="s">
        <v>42</v>
      </c>
      <c r="P307" s="141">
        <f>O307*H307</f>
        <v>0</v>
      </c>
      <c r="Q307" s="141">
        <v>0</v>
      </c>
      <c r="R307" s="141">
        <f>Q307*H307</f>
        <v>0</v>
      </c>
      <c r="S307" s="141">
        <v>0</v>
      </c>
      <c r="T307" s="142">
        <f>S307*H307</f>
        <v>0</v>
      </c>
      <c r="AR307" s="143" t="s">
        <v>135</v>
      </c>
      <c r="AT307" s="143" t="s">
        <v>142</v>
      </c>
      <c r="AU307" s="143" t="s">
        <v>87</v>
      </c>
      <c r="AY307" s="17" t="s">
        <v>136</v>
      </c>
      <c r="BE307" s="144">
        <f>IF(N307="základní",J307,0)</f>
        <v>0</v>
      </c>
      <c r="BF307" s="144">
        <f>IF(N307="snížená",J307,0)</f>
        <v>0</v>
      </c>
      <c r="BG307" s="144">
        <f>IF(N307="zákl. přenesená",J307,0)</f>
        <v>0</v>
      </c>
      <c r="BH307" s="144">
        <f>IF(N307="sníž. přenesená",J307,0)</f>
        <v>0</v>
      </c>
      <c r="BI307" s="144">
        <f>IF(N307="nulová",J307,0)</f>
        <v>0</v>
      </c>
      <c r="BJ307" s="17" t="s">
        <v>85</v>
      </c>
      <c r="BK307" s="144">
        <f>ROUND(I307*H307,2)</f>
        <v>0</v>
      </c>
      <c r="BL307" s="17" t="s">
        <v>135</v>
      </c>
      <c r="BM307" s="143" t="s">
        <v>1341</v>
      </c>
    </row>
    <row r="308" spans="2:65" s="1" customFormat="1" ht="19.2">
      <c r="B308" s="32"/>
      <c r="D308" s="145" t="s">
        <v>149</v>
      </c>
      <c r="F308" s="146" t="s">
        <v>1342</v>
      </c>
      <c r="I308" s="147"/>
      <c r="L308" s="32"/>
      <c r="M308" s="192"/>
      <c r="N308" s="193"/>
      <c r="O308" s="193"/>
      <c r="P308" s="193"/>
      <c r="Q308" s="193"/>
      <c r="R308" s="193"/>
      <c r="S308" s="193"/>
      <c r="T308" s="194"/>
      <c r="AT308" s="17" t="s">
        <v>149</v>
      </c>
      <c r="AU308" s="17" t="s">
        <v>87</v>
      </c>
    </row>
    <row r="309" spans="2:65" s="1" customFormat="1" ht="6.9" customHeight="1">
      <c r="B309" s="44"/>
      <c r="C309" s="45"/>
      <c r="D309" s="45"/>
      <c r="E309" s="45"/>
      <c r="F309" s="45"/>
      <c r="G309" s="45"/>
      <c r="H309" s="45"/>
      <c r="I309" s="45"/>
      <c r="J309" s="45"/>
      <c r="K309" s="45"/>
      <c r="L309" s="32"/>
    </row>
  </sheetData>
  <sheetProtection algorithmName="SHA-512" hashValue="kAIpT2h/E6RFf+7SqDhvJg3D9W+pk47C1bGYEKm7ex5hJG9aWnZ46iDS8evXOCMOZSBYlB8quN69L0k/7D0TVA==" saltValue="JhU2D/zdNTUa/d1sZduDNXHtersMLLipcN1bkJPpFTuLOiYfpd1OZI0lo8IyMlA99j91JcntrEvEMyfxy1w58A==" spinCount="100000" sheet="1" objects="1" scenarios="1" formatColumns="0" formatRows="0" autoFilter="0"/>
  <autoFilter ref="C123:K308" xr:uid="{00000000-0009-0000-0000-000004000000}"/>
  <mergeCells count="9">
    <mergeCell ref="E87:H87"/>
    <mergeCell ref="E114:H114"/>
    <mergeCell ref="E116:H116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B2:BM254"/>
  <sheetViews>
    <sheetView showGridLines="0" workbookViewId="0"/>
  </sheetViews>
  <sheetFormatPr defaultRowHeight="10.199999999999999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100.85546875" customWidth="1"/>
    <col min="7" max="7" width="7.42578125" customWidth="1"/>
    <col min="8" max="8" width="14" customWidth="1"/>
    <col min="9" max="9" width="15.85546875" customWidth="1"/>
    <col min="10" max="11" width="22.28515625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>
      <c r="L2" s="195"/>
      <c r="M2" s="195"/>
      <c r="N2" s="195"/>
      <c r="O2" s="195"/>
      <c r="P2" s="195"/>
      <c r="Q2" s="195"/>
      <c r="R2" s="195"/>
      <c r="S2" s="195"/>
      <c r="T2" s="195"/>
      <c r="U2" s="195"/>
      <c r="V2" s="195"/>
      <c r="AT2" s="17" t="s">
        <v>101</v>
      </c>
    </row>
    <row r="3" spans="2:46" ht="6.9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87</v>
      </c>
    </row>
    <row r="4" spans="2:46" ht="24.9" customHeight="1">
      <c r="B4" s="20"/>
      <c r="D4" s="21" t="s">
        <v>105</v>
      </c>
      <c r="L4" s="20"/>
      <c r="M4" s="88" t="s">
        <v>10</v>
      </c>
      <c r="AT4" s="17" t="s">
        <v>4</v>
      </c>
    </row>
    <row r="5" spans="2:46" ht="6.9" customHeight="1">
      <c r="B5" s="20"/>
      <c r="L5" s="20"/>
    </row>
    <row r="6" spans="2:46" ht="12" customHeight="1">
      <c r="B6" s="20"/>
      <c r="D6" s="27" t="s">
        <v>16</v>
      </c>
      <c r="L6" s="20"/>
    </row>
    <row r="7" spans="2:46" ht="16.5" customHeight="1">
      <c r="B7" s="20"/>
      <c r="E7" s="234" t="str">
        <f>'Rekapitulace stavby'!K6</f>
        <v>Stavební úpravy MK v ulici Daskabát v Třeboni</v>
      </c>
      <c r="F7" s="235"/>
      <c r="G7" s="235"/>
      <c r="H7" s="235"/>
      <c r="L7" s="20"/>
    </row>
    <row r="8" spans="2:46" s="1" customFormat="1" ht="12" customHeight="1">
      <c r="B8" s="32"/>
      <c r="D8" s="27" t="s">
        <v>106</v>
      </c>
      <c r="L8" s="32"/>
    </row>
    <row r="9" spans="2:46" s="1" customFormat="1" ht="16.5" customHeight="1">
      <c r="B9" s="32"/>
      <c r="E9" s="224" t="s">
        <v>1516</v>
      </c>
      <c r="F9" s="233"/>
      <c r="G9" s="233"/>
      <c r="H9" s="233"/>
      <c r="L9" s="32"/>
    </row>
    <row r="10" spans="2:46" s="1" customFormat="1">
      <c r="B10" s="32"/>
      <c r="L10" s="32"/>
    </row>
    <row r="11" spans="2:46" s="1" customFormat="1" ht="12" customHeight="1">
      <c r="B11" s="32"/>
      <c r="D11" s="27" t="s">
        <v>18</v>
      </c>
      <c r="F11" s="25" t="s">
        <v>1</v>
      </c>
      <c r="I11" s="27" t="s">
        <v>19</v>
      </c>
      <c r="J11" s="25" t="s">
        <v>1</v>
      </c>
      <c r="L11" s="32"/>
    </row>
    <row r="12" spans="2:46" s="1" customFormat="1" ht="12" customHeight="1">
      <c r="B12" s="32"/>
      <c r="D12" s="27" t="s">
        <v>20</v>
      </c>
      <c r="F12" s="25" t="s">
        <v>21</v>
      </c>
      <c r="I12" s="27" t="s">
        <v>22</v>
      </c>
      <c r="J12" s="52" t="str">
        <f>'Rekapitulace stavby'!AN8</f>
        <v>15. 2. 2023</v>
      </c>
      <c r="L12" s="32"/>
    </row>
    <row r="13" spans="2:46" s="1" customFormat="1" ht="10.95" customHeight="1">
      <c r="B13" s="32"/>
      <c r="L13" s="32"/>
    </row>
    <row r="14" spans="2:46" s="1" customFormat="1" ht="12" customHeight="1">
      <c r="B14" s="32"/>
      <c r="D14" s="27" t="s">
        <v>24</v>
      </c>
      <c r="I14" s="27" t="s">
        <v>25</v>
      </c>
      <c r="J14" s="25" t="s">
        <v>1</v>
      </c>
      <c r="L14" s="32"/>
    </row>
    <row r="15" spans="2:46" s="1" customFormat="1" ht="18" customHeight="1">
      <c r="B15" s="32"/>
      <c r="E15" s="25" t="s">
        <v>26</v>
      </c>
      <c r="I15" s="27" t="s">
        <v>27</v>
      </c>
      <c r="J15" s="25" t="s">
        <v>1</v>
      </c>
      <c r="L15" s="32"/>
    </row>
    <row r="16" spans="2:46" s="1" customFormat="1" ht="6.9" customHeight="1">
      <c r="B16" s="32"/>
      <c r="L16" s="32"/>
    </row>
    <row r="17" spans="2:12" s="1" customFormat="1" ht="12" customHeight="1">
      <c r="B17" s="32"/>
      <c r="D17" s="27" t="s">
        <v>28</v>
      </c>
      <c r="I17" s="27" t="s">
        <v>25</v>
      </c>
      <c r="J17" s="28" t="str">
        <f>'Rekapitulace stavby'!AN13</f>
        <v>Vyplň údaj</v>
      </c>
      <c r="L17" s="32"/>
    </row>
    <row r="18" spans="2:12" s="1" customFormat="1" ht="18" customHeight="1">
      <c r="B18" s="32"/>
      <c r="E18" s="236" t="str">
        <f>'Rekapitulace stavby'!E14</f>
        <v>Vyplň údaj</v>
      </c>
      <c r="F18" s="206"/>
      <c r="G18" s="206"/>
      <c r="H18" s="206"/>
      <c r="I18" s="27" t="s">
        <v>27</v>
      </c>
      <c r="J18" s="28" t="str">
        <f>'Rekapitulace stavby'!AN14</f>
        <v>Vyplň údaj</v>
      </c>
      <c r="L18" s="32"/>
    </row>
    <row r="19" spans="2:12" s="1" customFormat="1" ht="6.9" customHeight="1">
      <c r="B19" s="32"/>
      <c r="L19" s="32"/>
    </row>
    <row r="20" spans="2:12" s="1" customFormat="1" ht="12" customHeight="1">
      <c r="B20" s="32"/>
      <c r="D20" s="27" t="s">
        <v>30</v>
      </c>
      <c r="I20" s="27" t="s">
        <v>25</v>
      </c>
      <c r="J20" s="25" t="s">
        <v>31</v>
      </c>
      <c r="L20" s="32"/>
    </row>
    <row r="21" spans="2:12" s="1" customFormat="1" ht="18" customHeight="1">
      <c r="B21" s="32"/>
      <c r="E21" s="25" t="s">
        <v>32</v>
      </c>
      <c r="I21" s="27" t="s">
        <v>27</v>
      </c>
      <c r="J21" s="25" t="s">
        <v>1344</v>
      </c>
      <c r="L21" s="32"/>
    </row>
    <row r="22" spans="2:12" s="1" customFormat="1" ht="6.9" customHeight="1">
      <c r="B22" s="32"/>
      <c r="L22" s="32"/>
    </row>
    <row r="23" spans="2:12" s="1" customFormat="1" ht="12" customHeight="1">
      <c r="B23" s="32"/>
      <c r="D23" s="27" t="s">
        <v>34</v>
      </c>
      <c r="I23" s="27" t="s">
        <v>25</v>
      </c>
      <c r="J23" s="25" t="str">
        <f>IF('Rekapitulace stavby'!AN19="","",'Rekapitulace stavby'!AN19)</f>
        <v/>
      </c>
      <c r="L23" s="32"/>
    </row>
    <row r="24" spans="2:12" s="1" customFormat="1" ht="18" customHeight="1">
      <c r="B24" s="32"/>
      <c r="E24" s="25" t="str">
        <f>IF('Rekapitulace stavby'!E20="","",'Rekapitulace stavby'!E20)</f>
        <v xml:space="preserve"> </v>
      </c>
      <c r="I24" s="27" t="s">
        <v>27</v>
      </c>
      <c r="J24" s="25" t="str">
        <f>IF('Rekapitulace stavby'!AN20="","",'Rekapitulace stavby'!AN20)</f>
        <v/>
      </c>
      <c r="L24" s="32"/>
    </row>
    <row r="25" spans="2:12" s="1" customFormat="1" ht="6.9" customHeight="1">
      <c r="B25" s="32"/>
      <c r="L25" s="32"/>
    </row>
    <row r="26" spans="2:12" s="1" customFormat="1" ht="12" customHeight="1">
      <c r="B26" s="32"/>
      <c r="D26" s="27" t="s">
        <v>36</v>
      </c>
      <c r="L26" s="32"/>
    </row>
    <row r="27" spans="2:12" s="7" customFormat="1" ht="16.5" customHeight="1">
      <c r="B27" s="89"/>
      <c r="E27" s="210" t="s">
        <v>1</v>
      </c>
      <c r="F27" s="210"/>
      <c r="G27" s="210"/>
      <c r="H27" s="210"/>
      <c r="L27" s="89"/>
    </row>
    <row r="28" spans="2:12" s="1" customFormat="1" ht="6.9" customHeight="1">
      <c r="B28" s="32"/>
      <c r="L28" s="32"/>
    </row>
    <row r="29" spans="2:12" s="1" customFormat="1" ht="6.9" customHeight="1">
      <c r="B29" s="32"/>
      <c r="D29" s="53"/>
      <c r="E29" s="53"/>
      <c r="F29" s="53"/>
      <c r="G29" s="53"/>
      <c r="H29" s="53"/>
      <c r="I29" s="53"/>
      <c r="J29" s="53"/>
      <c r="K29" s="53"/>
      <c r="L29" s="32"/>
    </row>
    <row r="30" spans="2:12" s="1" customFormat="1" ht="25.35" customHeight="1">
      <c r="B30" s="32"/>
      <c r="D30" s="90" t="s">
        <v>37</v>
      </c>
      <c r="J30" s="66">
        <f>ROUND(J121, 2)</f>
        <v>0</v>
      </c>
      <c r="L30" s="32"/>
    </row>
    <row r="31" spans="2:12" s="1" customFormat="1" ht="6.9" customHeight="1">
      <c r="B31" s="32"/>
      <c r="D31" s="53"/>
      <c r="E31" s="53"/>
      <c r="F31" s="53"/>
      <c r="G31" s="53"/>
      <c r="H31" s="53"/>
      <c r="I31" s="53"/>
      <c r="J31" s="53"/>
      <c r="K31" s="53"/>
      <c r="L31" s="32"/>
    </row>
    <row r="32" spans="2:12" s="1" customFormat="1" ht="14.4" customHeight="1">
      <c r="B32" s="32"/>
      <c r="F32" s="35" t="s">
        <v>39</v>
      </c>
      <c r="I32" s="35" t="s">
        <v>38</v>
      </c>
      <c r="J32" s="35" t="s">
        <v>40</v>
      </c>
      <c r="L32" s="32"/>
    </row>
    <row r="33" spans="2:12" s="1" customFormat="1" ht="14.4" customHeight="1">
      <c r="B33" s="32"/>
      <c r="D33" s="55" t="s">
        <v>41</v>
      </c>
      <c r="E33" s="27" t="s">
        <v>42</v>
      </c>
      <c r="F33" s="91">
        <f>ROUND((SUM(BE121:BE253)),  2)</f>
        <v>0</v>
      </c>
      <c r="I33" s="92">
        <v>0.21</v>
      </c>
      <c r="J33" s="91">
        <f>ROUND(((SUM(BE121:BE253))*I33),  2)</f>
        <v>0</v>
      </c>
      <c r="L33" s="32"/>
    </row>
    <row r="34" spans="2:12" s="1" customFormat="1" ht="14.4" customHeight="1">
      <c r="B34" s="32"/>
      <c r="E34" s="27" t="s">
        <v>43</v>
      </c>
      <c r="F34" s="91">
        <f>ROUND((SUM(BF121:BF253)),  2)</f>
        <v>0</v>
      </c>
      <c r="I34" s="92">
        <v>0.15</v>
      </c>
      <c r="J34" s="91">
        <f>ROUND(((SUM(BF121:BF253))*I34),  2)</f>
        <v>0</v>
      </c>
      <c r="L34" s="32"/>
    </row>
    <row r="35" spans="2:12" s="1" customFormat="1" ht="14.4" hidden="1" customHeight="1">
      <c r="B35" s="32"/>
      <c r="E35" s="27" t="s">
        <v>44</v>
      </c>
      <c r="F35" s="91">
        <f>ROUND((SUM(BG121:BG253)),  2)</f>
        <v>0</v>
      </c>
      <c r="I35" s="92">
        <v>0.21</v>
      </c>
      <c r="J35" s="91">
        <f>0</f>
        <v>0</v>
      </c>
      <c r="L35" s="32"/>
    </row>
    <row r="36" spans="2:12" s="1" customFormat="1" ht="14.4" hidden="1" customHeight="1">
      <c r="B36" s="32"/>
      <c r="E36" s="27" t="s">
        <v>45</v>
      </c>
      <c r="F36" s="91">
        <f>ROUND((SUM(BH121:BH253)),  2)</f>
        <v>0</v>
      </c>
      <c r="I36" s="92">
        <v>0.15</v>
      </c>
      <c r="J36" s="91">
        <f>0</f>
        <v>0</v>
      </c>
      <c r="L36" s="32"/>
    </row>
    <row r="37" spans="2:12" s="1" customFormat="1" ht="14.4" hidden="1" customHeight="1">
      <c r="B37" s="32"/>
      <c r="E37" s="27" t="s">
        <v>46</v>
      </c>
      <c r="F37" s="91">
        <f>ROUND((SUM(BI121:BI253)),  2)</f>
        <v>0</v>
      </c>
      <c r="I37" s="92">
        <v>0</v>
      </c>
      <c r="J37" s="91">
        <f>0</f>
        <v>0</v>
      </c>
      <c r="L37" s="32"/>
    </row>
    <row r="38" spans="2:12" s="1" customFormat="1" ht="6.9" customHeight="1">
      <c r="B38" s="32"/>
      <c r="L38" s="32"/>
    </row>
    <row r="39" spans="2:12" s="1" customFormat="1" ht="25.35" customHeight="1">
      <c r="B39" s="32"/>
      <c r="C39" s="93"/>
      <c r="D39" s="94" t="s">
        <v>47</v>
      </c>
      <c r="E39" s="57"/>
      <c r="F39" s="57"/>
      <c r="G39" s="95" t="s">
        <v>48</v>
      </c>
      <c r="H39" s="96" t="s">
        <v>49</v>
      </c>
      <c r="I39" s="57"/>
      <c r="J39" s="97">
        <f>SUM(J30:J37)</f>
        <v>0</v>
      </c>
      <c r="K39" s="98"/>
      <c r="L39" s="32"/>
    </row>
    <row r="40" spans="2:12" s="1" customFormat="1" ht="14.4" customHeight="1">
      <c r="B40" s="32"/>
      <c r="L40" s="32"/>
    </row>
    <row r="41" spans="2:12" ht="14.4" customHeight="1">
      <c r="B41" s="20"/>
      <c r="L41" s="20"/>
    </row>
    <row r="42" spans="2:12" ht="14.4" customHeight="1">
      <c r="B42" s="20"/>
      <c r="L42" s="20"/>
    </row>
    <row r="43" spans="2:12" ht="14.4" customHeight="1">
      <c r="B43" s="20"/>
      <c r="L43" s="20"/>
    </row>
    <row r="44" spans="2:12" ht="14.4" customHeight="1">
      <c r="B44" s="20"/>
      <c r="L44" s="20"/>
    </row>
    <row r="45" spans="2:12" ht="14.4" customHeight="1">
      <c r="B45" s="20"/>
      <c r="L45" s="20"/>
    </row>
    <row r="46" spans="2:12" ht="14.4" customHeight="1">
      <c r="B46" s="20"/>
      <c r="L46" s="20"/>
    </row>
    <row r="47" spans="2:12" ht="14.4" customHeight="1">
      <c r="B47" s="20"/>
      <c r="L47" s="20"/>
    </row>
    <row r="48" spans="2:12" ht="14.4" customHeight="1">
      <c r="B48" s="20"/>
      <c r="L48" s="20"/>
    </row>
    <row r="49" spans="2:12" ht="14.4" customHeight="1">
      <c r="B49" s="20"/>
      <c r="L49" s="20"/>
    </row>
    <row r="50" spans="2:12" s="1" customFormat="1" ht="14.4" customHeight="1">
      <c r="B50" s="32"/>
      <c r="D50" s="41" t="s">
        <v>50</v>
      </c>
      <c r="E50" s="42"/>
      <c r="F50" s="42"/>
      <c r="G50" s="41" t="s">
        <v>51</v>
      </c>
      <c r="H50" s="42"/>
      <c r="I50" s="42"/>
      <c r="J50" s="42"/>
      <c r="K50" s="42"/>
      <c r="L50" s="32"/>
    </row>
    <row r="51" spans="2:12">
      <c r="B51" s="20"/>
      <c r="L51" s="20"/>
    </row>
    <row r="52" spans="2:12">
      <c r="B52" s="20"/>
      <c r="L52" s="20"/>
    </row>
    <row r="53" spans="2:12">
      <c r="B53" s="20"/>
      <c r="L53" s="20"/>
    </row>
    <row r="54" spans="2:12">
      <c r="B54" s="20"/>
      <c r="L54" s="20"/>
    </row>
    <row r="55" spans="2:12">
      <c r="B55" s="20"/>
      <c r="L55" s="20"/>
    </row>
    <row r="56" spans="2:12">
      <c r="B56" s="20"/>
      <c r="L56" s="20"/>
    </row>
    <row r="57" spans="2:12">
      <c r="B57" s="20"/>
      <c r="L57" s="20"/>
    </row>
    <row r="58" spans="2:12">
      <c r="B58" s="20"/>
      <c r="L58" s="20"/>
    </row>
    <row r="59" spans="2:12">
      <c r="B59" s="20"/>
      <c r="L59" s="20"/>
    </row>
    <row r="60" spans="2:12">
      <c r="B60" s="20"/>
      <c r="L60" s="20"/>
    </row>
    <row r="61" spans="2:12" s="1" customFormat="1" ht="13.2">
      <c r="B61" s="32"/>
      <c r="D61" s="43" t="s">
        <v>52</v>
      </c>
      <c r="E61" s="34"/>
      <c r="F61" s="99" t="s">
        <v>53</v>
      </c>
      <c r="G61" s="43" t="s">
        <v>52</v>
      </c>
      <c r="H61" s="34"/>
      <c r="I61" s="34"/>
      <c r="J61" s="100" t="s">
        <v>53</v>
      </c>
      <c r="K61" s="34"/>
      <c r="L61" s="32"/>
    </row>
    <row r="62" spans="2:12">
      <c r="B62" s="20"/>
      <c r="L62" s="20"/>
    </row>
    <row r="63" spans="2:12">
      <c r="B63" s="20"/>
      <c r="L63" s="20"/>
    </row>
    <row r="64" spans="2:12">
      <c r="B64" s="20"/>
      <c r="L64" s="20"/>
    </row>
    <row r="65" spans="2:12" s="1" customFormat="1" ht="13.2">
      <c r="B65" s="32"/>
      <c r="D65" s="41" t="s">
        <v>54</v>
      </c>
      <c r="E65" s="42"/>
      <c r="F65" s="42"/>
      <c r="G65" s="41" t="s">
        <v>55</v>
      </c>
      <c r="H65" s="42"/>
      <c r="I65" s="42"/>
      <c r="J65" s="42"/>
      <c r="K65" s="42"/>
      <c r="L65" s="32"/>
    </row>
    <row r="66" spans="2:12">
      <c r="B66" s="20"/>
      <c r="L66" s="20"/>
    </row>
    <row r="67" spans="2:12">
      <c r="B67" s="20"/>
      <c r="L67" s="20"/>
    </row>
    <row r="68" spans="2:12">
      <c r="B68" s="20"/>
      <c r="L68" s="20"/>
    </row>
    <row r="69" spans="2:12">
      <c r="B69" s="20"/>
      <c r="L69" s="20"/>
    </row>
    <row r="70" spans="2:12">
      <c r="B70" s="20"/>
      <c r="L70" s="20"/>
    </row>
    <row r="71" spans="2:12">
      <c r="B71" s="20"/>
      <c r="L71" s="20"/>
    </row>
    <row r="72" spans="2:12">
      <c r="B72" s="20"/>
      <c r="L72" s="20"/>
    </row>
    <row r="73" spans="2:12">
      <c r="B73" s="20"/>
      <c r="L73" s="20"/>
    </row>
    <row r="74" spans="2:12">
      <c r="B74" s="20"/>
      <c r="L74" s="20"/>
    </row>
    <row r="75" spans="2:12">
      <c r="B75" s="20"/>
      <c r="L75" s="20"/>
    </row>
    <row r="76" spans="2:12" s="1" customFormat="1" ht="13.2">
      <c r="B76" s="32"/>
      <c r="D76" s="43" t="s">
        <v>52</v>
      </c>
      <c r="E76" s="34"/>
      <c r="F76" s="99" t="s">
        <v>53</v>
      </c>
      <c r="G76" s="43" t="s">
        <v>52</v>
      </c>
      <c r="H76" s="34"/>
      <c r="I76" s="34"/>
      <c r="J76" s="100" t="s">
        <v>53</v>
      </c>
      <c r="K76" s="34"/>
      <c r="L76" s="32"/>
    </row>
    <row r="77" spans="2:12" s="1" customFormat="1" ht="14.4" customHeight="1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2"/>
    </row>
    <row r="81" spans="2:47" s="1" customFormat="1" ht="6.9" customHeight="1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2"/>
    </row>
    <row r="82" spans="2:47" s="1" customFormat="1" ht="24.9" customHeight="1">
      <c r="B82" s="32"/>
      <c r="C82" s="21" t="s">
        <v>108</v>
      </c>
      <c r="L82" s="32"/>
    </row>
    <row r="83" spans="2:47" s="1" customFormat="1" ht="6.9" customHeight="1">
      <c r="B83" s="32"/>
      <c r="L83" s="32"/>
    </row>
    <row r="84" spans="2:47" s="1" customFormat="1" ht="12" customHeight="1">
      <c r="B84" s="32"/>
      <c r="C84" s="27" t="s">
        <v>16</v>
      </c>
      <c r="L84" s="32"/>
    </row>
    <row r="85" spans="2:47" s="1" customFormat="1" ht="16.5" customHeight="1">
      <c r="B85" s="32"/>
      <c r="E85" s="234" t="str">
        <f>E7</f>
        <v>Stavební úpravy MK v ulici Daskabát v Třeboni</v>
      </c>
      <c r="F85" s="235"/>
      <c r="G85" s="235"/>
      <c r="H85" s="235"/>
      <c r="L85" s="32"/>
    </row>
    <row r="86" spans="2:47" s="1" customFormat="1" ht="12" customHeight="1">
      <c r="B86" s="32"/>
      <c r="C86" s="27" t="s">
        <v>106</v>
      </c>
      <c r="L86" s="32"/>
    </row>
    <row r="87" spans="2:47" s="1" customFormat="1" ht="16.5" customHeight="1">
      <c r="B87" s="32"/>
      <c r="E87" s="224" t="str">
        <f>E9</f>
        <v>303 - Vodovodní a kanalizační přípojky</v>
      </c>
      <c r="F87" s="233"/>
      <c r="G87" s="233"/>
      <c r="H87" s="233"/>
      <c r="L87" s="32"/>
    </row>
    <row r="88" spans="2:47" s="1" customFormat="1" ht="6.9" customHeight="1">
      <c r="B88" s="32"/>
      <c r="L88" s="32"/>
    </row>
    <row r="89" spans="2:47" s="1" customFormat="1" ht="12" customHeight="1">
      <c r="B89" s="32"/>
      <c r="C89" s="27" t="s">
        <v>20</v>
      </c>
      <c r="F89" s="25" t="str">
        <f>F12</f>
        <v>Třeboň</v>
      </c>
      <c r="I89" s="27" t="s">
        <v>22</v>
      </c>
      <c r="J89" s="52" t="str">
        <f>IF(J12="","",J12)</f>
        <v>15. 2. 2023</v>
      </c>
      <c r="L89" s="32"/>
    </row>
    <row r="90" spans="2:47" s="1" customFormat="1" ht="6.9" customHeight="1">
      <c r="B90" s="32"/>
      <c r="L90" s="32"/>
    </row>
    <row r="91" spans="2:47" s="1" customFormat="1" ht="15.15" customHeight="1">
      <c r="B91" s="32"/>
      <c r="C91" s="27" t="s">
        <v>24</v>
      </c>
      <c r="F91" s="25" t="str">
        <f>E15</f>
        <v>Město Třeboň</v>
      </c>
      <c r="I91" s="27" t="s">
        <v>30</v>
      </c>
      <c r="J91" s="30" t="str">
        <f>E21</f>
        <v>WAY project s.r.o.</v>
      </c>
      <c r="L91" s="32"/>
    </row>
    <row r="92" spans="2:47" s="1" customFormat="1" ht="15.15" customHeight="1">
      <c r="B92" s="32"/>
      <c r="C92" s="27" t="s">
        <v>28</v>
      </c>
      <c r="F92" s="25" t="str">
        <f>IF(E18="","",E18)</f>
        <v>Vyplň údaj</v>
      </c>
      <c r="I92" s="27" t="s">
        <v>34</v>
      </c>
      <c r="J92" s="30" t="str">
        <f>E24</f>
        <v xml:space="preserve"> </v>
      </c>
      <c r="L92" s="32"/>
    </row>
    <row r="93" spans="2:47" s="1" customFormat="1" ht="10.35" customHeight="1">
      <c r="B93" s="32"/>
      <c r="L93" s="32"/>
    </row>
    <row r="94" spans="2:47" s="1" customFormat="1" ht="29.25" customHeight="1">
      <c r="B94" s="32"/>
      <c r="C94" s="101" t="s">
        <v>109</v>
      </c>
      <c r="D94" s="93"/>
      <c r="E94" s="93"/>
      <c r="F94" s="93"/>
      <c r="G94" s="93"/>
      <c r="H94" s="93"/>
      <c r="I94" s="93"/>
      <c r="J94" s="102" t="s">
        <v>110</v>
      </c>
      <c r="K94" s="93"/>
      <c r="L94" s="32"/>
    </row>
    <row r="95" spans="2:47" s="1" customFormat="1" ht="10.35" customHeight="1">
      <c r="B95" s="32"/>
      <c r="L95" s="32"/>
    </row>
    <row r="96" spans="2:47" s="1" customFormat="1" ht="22.95" customHeight="1">
      <c r="B96" s="32"/>
      <c r="C96" s="103" t="s">
        <v>111</v>
      </c>
      <c r="J96" s="66">
        <f>J121</f>
        <v>0</v>
      </c>
      <c r="L96" s="32"/>
      <c r="AU96" s="17" t="s">
        <v>112</v>
      </c>
    </row>
    <row r="97" spans="2:12" s="8" customFormat="1" ht="24.9" customHeight="1">
      <c r="B97" s="104"/>
      <c r="D97" s="105" t="s">
        <v>240</v>
      </c>
      <c r="E97" s="106"/>
      <c r="F97" s="106"/>
      <c r="G97" s="106"/>
      <c r="H97" s="106"/>
      <c r="I97" s="106"/>
      <c r="J97" s="107">
        <f>J122</f>
        <v>0</v>
      </c>
      <c r="L97" s="104"/>
    </row>
    <row r="98" spans="2:12" s="9" customFormat="1" ht="19.95" customHeight="1">
      <c r="B98" s="108"/>
      <c r="D98" s="109" t="s">
        <v>241</v>
      </c>
      <c r="E98" s="110"/>
      <c r="F98" s="110"/>
      <c r="G98" s="110"/>
      <c r="H98" s="110"/>
      <c r="I98" s="110"/>
      <c r="J98" s="111">
        <f>J123</f>
        <v>0</v>
      </c>
      <c r="L98" s="108"/>
    </row>
    <row r="99" spans="2:12" s="9" customFormat="1" ht="19.95" customHeight="1">
      <c r="B99" s="108"/>
      <c r="D99" s="109" t="s">
        <v>243</v>
      </c>
      <c r="E99" s="110"/>
      <c r="F99" s="110"/>
      <c r="G99" s="110"/>
      <c r="H99" s="110"/>
      <c r="I99" s="110"/>
      <c r="J99" s="111">
        <f>J184</f>
        <v>0</v>
      </c>
      <c r="L99" s="108"/>
    </row>
    <row r="100" spans="2:12" s="9" customFormat="1" ht="19.95" customHeight="1">
      <c r="B100" s="108"/>
      <c r="D100" s="109" t="s">
        <v>246</v>
      </c>
      <c r="E100" s="110"/>
      <c r="F100" s="110"/>
      <c r="G100" s="110"/>
      <c r="H100" s="110"/>
      <c r="I100" s="110"/>
      <c r="J100" s="111">
        <f>J192</f>
        <v>0</v>
      </c>
      <c r="L100" s="108"/>
    </row>
    <row r="101" spans="2:12" s="9" customFormat="1" ht="19.95" customHeight="1">
      <c r="B101" s="108"/>
      <c r="D101" s="109" t="s">
        <v>249</v>
      </c>
      <c r="E101" s="110"/>
      <c r="F101" s="110"/>
      <c r="G101" s="110"/>
      <c r="H101" s="110"/>
      <c r="I101" s="110"/>
      <c r="J101" s="111">
        <f>J251</f>
        <v>0</v>
      </c>
      <c r="L101" s="108"/>
    </row>
    <row r="102" spans="2:12" s="1" customFormat="1" ht="21.75" customHeight="1">
      <c r="B102" s="32"/>
      <c r="L102" s="32"/>
    </row>
    <row r="103" spans="2:12" s="1" customFormat="1" ht="6.9" customHeight="1">
      <c r="B103" s="44"/>
      <c r="C103" s="45"/>
      <c r="D103" s="45"/>
      <c r="E103" s="45"/>
      <c r="F103" s="45"/>
      <c r="G103" s="45"/>
      <c r="H103" s="45"/>
      <c r="I103" s="45"/>
      <c r="J103" s="45"/>
      <c r="K103" s="45"/>
      <c r="L103" s="32"/>
    </row>
    <row r="107" spans="2:12" s="1" customFormat="1" ht="6.9" customHeight="1">
      <c r="B107" s="46"/>
      <c r="C107" s="47"/>
      <c r="D107" s="47"/>
      <c r="E107" s="47"/>
      <c r="F107" s="47"/>
      <c r="G107" s="47"/>
      <c r="H107" s="47"/>
      <c r="I107" s="47"/>
      <c r="J107" s="47"/>
      <c r="K107" s="47"/>
      <c r="L107" s="32"/>
    </row>
    <row r="108" spans="2:12" s="1" customFormat="1" ht="24.9" customHeight="1">
      <c r="B108" s="32"/>
      <c r="C108" s="21" t="s">
        <v>120</v>
      </c>
      <c r="L108" s="32"/>
    </row>
    <row r="109" spans="2:12" s="1" customFormat="1" ht="6.9" customHeight="1">
      <c r="B109" s="32"/>
      <c r="L109" s="32"/>
    </row>
    <row r="110" spans="2:12" s="1" customFormat="1" ht="12" customHeight="1">
      <c r="B110" s="32"/>
      <c r="C110" s="27" t="s">
        <v>16</v>
      </c>
      <c r="L110" s="32"/>
    </row>
    <row r="111" spans="2:12" s="1" customFormat="1" ht="16.5" customHeight="1">
      <c r="B111" s="32"/>
      <c r="E111" s="234" t="str">
        <f>E7</f>
        <v>Stavební úpravy MK v ulici Daskabát v Třeboni</v>
      </c>
      <c r="F111" s="235"/>
      <c r="G111" s="235"/>
      <c r="H111" s="235"/>
      <c r="L111" s="32"/>
    </row>
    <row r="112" spans="2:12" s="1" customFormat="1" ht="12" customHeight="1">
      <c r="B112" s="32"/>
      <c r="C112" s="27" t="s">
        <v>106</v>
      </c>
      <c r="L112" s="32"/>
    </row>
    <row r="113" spans="2:65" s="1" customFormat="1" ht="16.5" customHeight="1">
      <c r="B113" s="32"/>
      <c r="E113" s="224" t="str">
        <f>E9</f>
        <v>303 - Vodovodní a kanalizační přípojky</v>
      </c>
      <c r="F113" s="233"/>
      <c r="G113" s="233"/>
      <c r="H113" s="233"/>
      <c r="L113" s="32"/>
    </row>
    <row r="114" spans="2:65" s="1" customFormat="1" ht="6.9" customHeight="1">
      <c r="B114" s="32"/>
      <c r="L114" s="32"/>
    </row>
    <row r="115" spans="2:65" s="1" customFormat="1" ht="12" customHeight="1">
      <c r="B115" s="32"/>
      <c r="C115" s="27" t="s">
        <v>20</v>
      </c>
      <c r="F115" s="25" t="str">
        <f>F12</f>
        <v>Třeboň</v>
      </c>
      <c r="I115" s="27" t="s">
        <v>22</v>
      </c>
      <c r="J115" s="52" t="str">
        <f>IF(J12="","",J12)</f>
        <v>15. 2. 2023</v>
      </c>
      <c r="L115" s="32"/>
    </row>
    <row r="116" spans="2:65" s="1" customFormat="1" ht="6.9" customHeight="1">
      <c r="B116" s="32"/>
      <c r="L116" s="32"/>
    </row>
    <row r="117" spans="2:65" s="1" customFormat="1" ht="15.15" customHeight="1">
      <c r="B117" s="32"/>
      <c r="C117" s="27" t="s">
        <v>24</v>
      </c>
      <c r="F117" s="25" t="str">
        <f>E15</f>
        <v>Město Třeboň</v>
      </c>
      <c r="I117" s="27" t="s">
        <v>30</v>
      </c>
      <c r="J117" s="30" t="str">
        <f>E21</f>
        <v>WAY project s.r.o.</v>
      </c>
      <c r="L117" s="32"/>
    </row>
    <row r="118" spans="2:65" s="1" customFormat="1" ht="15.15" customHeight="1">
      <c r="B118" s="32"/>
      <c r="C118" s="27" t="s">
        <v>28</v>
      </c>
      <c r="F118" s="25" t="str">
        <f>IF(E18="","",E18)</f>
        <v>Vyplň údaj</v>
      </c>
      <c r="I118" s="27" t="s">
        <v>34</v>
      </c>
      <c r="J118" s="30" t="str">
        <f>E24</f>
        <v xml:space="preserve"> </v>
      </c>
      <c r="L118" s="32"/>
    </row>
    <row r="119" spans="2:65" s="1" customFormat="1" ht="10.35" customHeight="1">
      <c r="B119" s="32"/>
      <c r="L119" s="32"/>
    </row>
    <row r="120" spans="2:65" s="10" customFormat="1" ht="29.25" customHeight="1">
      <c r="B120" s="112"/>
      <c r="C120" s="113" t="s">
        <v>121</v>
      </c>
      <c r="D120" s="114" t="s">
        <v>62</v>
      </c>
      <c r="E120" s="114" t="s">
        <v>58</v>
      </c>
      <c r="F120" s="114" t="s">
        <v>59</v>
      </c>
      <c r="G120" s="114" t="s">
        <v>122</v>
      </c>
      <c r="H120" s="114" t="s">
        <v>123</v>
      </c>
      <c r="I120" s="114" t="s">
        <v>124</v>
      </c>
      <c r="J120" s="114" t="s">
        <v>110</v>
      </c>
      <c r="K120" s="115" t="s">
        <v>125</v>
      </c>
      <c r="L120" s="112"/>
      <c r="M120" s="59" t="s">
        <v>1</v>
      </c>
      <c r="N120" s="60" t="s">
        <v>41</v>
      </c>
      <c r="O120" s="60" t="s">
        <v>126</v>
      </c>
      <c r="P120" s="60" t="s">
        <v>127</v>
      </c>
      <c r="Q120" s="60" t="s">
        <v>128</v>
      </c>
      <c r="R120" s="60" t="s">
        <v>129</v>
      </c>
      <c r="S120" s="60" t="s">
        <v>130</v>
      </c>
      <c r="T120" s="61" t="s">
        <v>131</v>
      </c>
    </row>
    <row r="121" spans="2:65" s="1" customFormat="1" ht="22.95" customHeight="1">
      <c r="B121" s="32"/>
      <c r="C121" s="64" t="s">
        <v>132</v>
      </c>
      <c r="J121" s="116">
        <f>BK121</f>
        <v>0</v>
      </c>
      <c r="L121" s="32"/>
      <c r="M121" s="62"/>
      <c r="N121" s="53"/>
      <c r="O121" s="53"/>
      <c r="P121" s="117">
        <f>P122</f>
        <v>0</v>
      </c>
      <c r="Q121" s="53"/>
      <c r="R121" s="117">
        <f>R122</f>
        <v>54.409974690000006</v>
      </c>
      <c r="S121" s="53"/>
      <c r="T121" s="118">
        <f>T122</f>
        <v>0</v>
      </c>
      <c r="AT121" s="17" t="s">
        <v>76</v>
      </c>
      <c r="AU121" s="17" t="s">
        <v>112</v>
      </c>
      <c r="BK121" s="119">
        <f>BK122</f>
        <v>0</v>
      </c>
    </row>
    <row r="122" spans="2:65" s="11" customFormat="1" ht="25.95" customHeight="1">
      <c r="B122" s="120"/>
      <c r="D122" s="121" t="s">
        <v>76</v>
      </c>
      <c r="E122" s="122" t="s">
        <v>250</v>
      </c>
      <c r="F122" s="122" t="s">
        <v>251</v>
      </c>
      <c r="I122" s="123"/>
      <c r="J122" s="124">
        <f>BK122</f>
        <v>0</v>
      </c>
      <c r="L122" s="120"/>
      <c r="M122" s="125"/>
      <c r="P122" s="126">
        <f>P123+P184+P192+P251</f>
        <v>0</v>
      </c>
      <c r="R122" s="126">
        <f>R123+R184+R192+R251</f>
        <v>54.409974690000006</v>
      </c>
      <c r="T122" s="127">
        <f>T123+T184+T192+T251</f>
        <v>0</v>
      </c>
      <c r="AR122" s="121" t="s">
        <v>85</v>
      </c>
      <c r="AT122" s="128" t="s">
        <v>76</v>
      </c>
      <c r="AU122" s="128" t="s">
        <v>77</v>
      </c>
      <c r="AY122" s="121" t="s">
        <v>136</v>
      </c>
      <c r="BK122" s="129">
        <f>BK123+BK184+BK192+BK251</f>
        <v>0</v>
      </c>
    </row>
    <row r="123" spans="2:65" s="11" customFormat="1" ht="22.95" customHeight="1">
      <c r="B123" s="120"/>
      <c r="D123" s="121" t="s">
        <v>76</v>
      </c>
      <c r="E123" s="130" t="s">
        <v>85</v>
      </c>
      <c r="F123" s="130" t="s">
        <v>252</v>
      </c>
      <c r="I123" s="123"/>
      <c r="J123" s="131">
        <f>BK123</f>
        <v>0</v>
      </c>
      <c r="L123" s="120"/>
      <c r="M123" s="125"/>
      <c r="P123" s="126">
        <f>SUM(P124:P183)</f>
        <v>0</v>
      </c>
      <c r="R123" s="126">
        <f>SUM(R124:R183)</f>
        <v>53.773890400000006</v>
      </c>
      <c r="T123" s="127">
        <f>SUM(T124:T183)</f>
        <v>0</v>
      </c>
      <c r="AR123" s="121" t="s">
        <v>85</v>
      </c>
      <c r="AT123" s="128" t="s">
        <v>76</v>
      </c>
      <c r="AU123" s="128" t="s">
        <v>85</v>
      </c>
      <c r="AY123" s="121" t="s">
        <v>136</v>
      </c>
      <c r="BK123" s="129">
        <f>SUM(BK124:BK183)</f>
        <v>0</v>
      </c>
    </row>
    <row r="124" spans="2:65" s="1" customFormat="1" ht="16.5" customHeight="1">
      <c r="B124" s="32"/>
      <c r="C124" s="132" t="s">
        <v>85</v>
      </c>
      <c r="D124" s="132" t="s">
        <v>142</v>
      </c>
      <c r="E124" s="133" t="s">
        <v>1100</v>
      </c>
      <c r="F124" s="134" t="s">
        <v>1101</v>
      </c>
      <c r="G124" s="135" t="s">
        <v>1102</v>
      </c>
      <c r="H124" s="136">
        <v>80</v>
      </c>
      <c r="I124" s="137"/>
      <c r="J124" s="138">
        <f>ROUND(I124*H124,2)</f>
        <v>0</v>
      </c>
      <c r="K124" s="134" t="s">
        <v>146</v>
      </c>
      <c r="L124" s="32"/>
      <c r="M124" s="139" t="s">
        <v>1</v>
      </c>
      <c r="N124" s="140" t="s">
        <v>42</v>
      </c>
      <c r="P124" s="141">
        <f>O124*H124</f>
        <v>0</v>
      </c>
      <c r="Q124" s="141">
        <v>3.0000000000000001E-5</v>
      </c>
      <c r="R124" s="141">
        <f>Q124*H124</f>
        <v>2.4000000000000002E-3</v>
      </c>
      <c r="S124" s="141">
        <v>0</v>
      </c>
      <c r="T124" s="142">
        <f>S124*H124</f>
        <v>0</v>
      </c>
      <c r="AR124" s="143" t="s">
        <v>135</v>
      </c>
      <c r="AT124" s="143" t="s">
        <v>142</v>
      </c>
      <c r="AU124" s="143" t="s">
        <v>87</v>
      </c>
      <c r="AY124" s="17" t="s">
        <v>136</v>
      </c>
      <c r="BE124" s="144">
        <f>IF(N124="základní",J124,0)</f>
        <v>0</v>
      </c>
      <c r="BF124" s="144">
        <f>IF(N124="snížená",J124,0)</f>
        <v>0</v>
      </c>
      <c r="BG124" s="144">
        <f>IF(N124="zákl. přenesená",J124,0)</f>
        <v>0</v>
      </c>
      <c r="BH124" s="144">
        <f>IF(N124="sníž. přenesená",J124,0)</f>
        <v>0</v>
      </c>
      <c r="BI124" s="144">
        <f>IF(N124="nulová",J124,0)</f>
        <v>0</v>
      </c>
      <c r="BJ124" s="17" t="s">
        <v>85</v>
      </c>
      <c r="BK124" s="144">
        <f>ROUND(I124*H124,2)</f>
        <v>0</v>
      </c>
      <c r="BL124" s="17" t="s">
        <v>135</v>
      </c>
      <c r="BM124" s="143" t="s">
        <v>1517</v>
      </c>
    </row>
    <row r="125" spans="2:65" s="1" customFormat="1">
      <c r="B125" s="32"/>
      <c r="D125" s="145" t="s">
        <v>149</v>
      </c>
      <c r="F125" s="146" t="s">
        <v>1104</v>
      </c>
      <c r="I125" s="147"/>
      <c r="L125" s="32"/>
      <c r="M125" s="148"/>
      <c r="T125" s="56"/>
      <c r="AT125" s="17" t="s">
        <v>149</v>
      </c>
      <c r="AU125" s="17" t="s">
        <v>87</v>
      </c>
    </row>
    <row r="126" spans="2:65" s="12" customFormat="1">
      <c r="B126" s="149"/>
      <c r="D126" s="145" t="s">
        <v>150</v>
      </c>
      <c r="E126" s="150" t="s">
        <v>1</v>
      </c>
      <c r="F126" s="151" t="s">
        <v>1105</v>
      </c>
      <c r="H126" s="150" t="s">
        <v>1</v>
      </c>
      <c r="I126" s="152"/>
      <c r="L126" s="149"/>
      <c r="M126" s="153"/>
      <c r="T126" s="154"/>
      <c r="AT126" s="150" t="s">
        <v>150</v>
      </c>
      <c r="AU126" s="150" t="s">
        <v>87</v>
      </c>
      <c r="AV126" s="12" t="s">
        <v>85</v>
      </c>
      <c r="AW126" s="12" t="s">
        <v>33</v>
      </c>
      <c r="AX126" s="12" t="s">
        <v>77</v>
      </c>
      <c r="AY126" s="150" t="s">
        <v>136</v>
      </c>
    </row>
    <row r="127" spans="2:65" s="13" customFormat="1">
      <c r="B127" s="155"/>
      <c r="D127" s="145" t="s">
        <v>150</v>
      </c>
      <c r="E127" s="156" t="s">
        <v>1</v>
      </c>
      <c r="F127" s="157" t="s">
        <v>1518</v>
      </c>
      <c r="H127" s="158">
        <v>80</v>
      </c>
      <c r="I127" s="159"/>
      <c r="L127" s="155"/>
      <c r="M127" s="160"/>
      <c r="T127" s="161"/>
      <c r="AT127" s="156" t="s">
        <v>150</v>
      </c>
      <c r="AU127" s="156" t="s">
        <v>87</v>
      </c>
      <c r="AV127" s="13" t="s">
        <v>87</v>
      </c>
      <c r="AW127" s="13" t="s">
        <v>33</v>
      </c>
      <c r="AX127" s="13" t="s">
        <v>85</v>
      </c>
      <c r="AY127" s="156" t="s">
        <v>136</v>
      </c>
    </row>
    <row r="128" spans="2:65" s="1" customFormat="1" ht="21.75" customHeight="1">
      <c r="B128" s="32"/>
      <c r="C128" s="132" t="s">
        <v>87</v>
      </c>
      <c r="D128" s="132" t="s">
        <v>142</v>
      </c>
      <c r="E128" s="133" t="s">
        <v>354</v>
      </c>
      <c r="F128" s="134" t="s">
        <v>355</v>
      </c>
      <c r="G128" s="135" t="s">
        <v>336</v>
      </c>
      <c r="H128" s="136">
        <v>92.92</v>
      </c>
      <c r="I128" s="137"/>
      <c r="J128" s="138">
        <f>ROUND(I128*H128,2)</f>
        <v>0</v>
      </c>
      <c r="K128" s="134" t="s">
        <v>146</v>
      </c>
      <c r="L128" s="32"/>
      <c r="M128" s="139" t="s">
        <v>1</v>
      </c>
      <c r="N128" s="140" t="s">
        <v>42</v>
      </c>
      <c r="P128" s="141">
        <f>O128*H128</f>
        <v>0</v>
      </c>
      <c r="Q128" s="141">
        <v>0</v>
      </c>
      <c r="R128" s="141">
        <f>Q128*H128</f>
        <v>0</v>
      </c>
      <c r="S128" s="141">
        <v>0</v>
      </c>
      <c r="T128" s="142">
        <f>S128*H128</f>
        <v>0</v>
      </c>
      <c r="AR128" s="143" t="s">
        <v>135</v>
      </c>
      <c r="AT128" s="143" t="s">
        <v>142</v>
      </c>
      <c r="AU128" s="143" t="s">
        <v>87</v>
      </c>
      <c r="AY128" s="17" t="s">
        <v>136</v>
      </c>
      <c r="BE128" s="144">
        <f>IF(N128="základní",J128,0)</f>
        <v>0</v>
      </c>
      <c r="BF128" s="144">
        <f>IF(N128="snížená",J128,0)</f>
        <v>0</v>
      </c>
      <c r="BG128" s="144">
        <f>IF(N128="zákl. přenesená",J128,0)</f>
        <v>0</v>
      </c>
      <c r="BH128" s="144">
        <f>IF(N128="sníž. přenesená",J128,0)</f>
        <v>0</v>
      </c>
      <c r="BI128" s="144">
        <f>IF(N128="nulová",J128,0)</f>
        <v>0</v>
      </c>
      <c r="BJ128" s="17" t="s">
        <v>85</v>
      </c>
      <c r="BK128" s="144">
        <f>ROUND(I128*H128,2)</f>
        <v>0</v>
      </c>
      <c r="BL128" s="17" t="s">
        <v>135</v>
      </c>
      <c r="BM128" s="143" t="s">
        <v>1519</v>
      </c>
    </row>
    <row r="129" spans="2:65" s="1" customFormat="1" ht="19.2">
      <c r="B129" s="32"/>
      <c r="D129" s="145" t="s">
        <v>149</v>
      </c>
      <c r="F129" s="146" t="s">
        <v>357</v>
      </c>
      <c r="I129" s="147"/>
      <c r="L129" s="32"/>
      <c r="M129" s="148"/>
      <c r="T129" s="56"/>
      <c r="AT129" s="17" t="s">
        <v>149</v>
      </c>
      <c r="AU129" s="17" t="s">
        <v>87</v>
      </c>
    </row>
    <row r="130" spans="2:65" s="13" customFormat="1">
      <c r="B130" s="155"/>
      <c r="D130" s="145" t="s">
        <v>150</v>
      </c>
      <c r="E130" s="156" t="s">
        <v>1</v>
      </c>
      <c r="F130" s="157" t="s">
        <v>1520</v>
      </c>
      <c r="H130" s="158">
        <v>34.42</v>
      </c>
      <c r="I130" s="159"/>
      <c r="L130" s="155"/>
      <c r="M130" s="160"/>
      <c r="T130" s="161"/>
      <c r="AT130" s="156" t="s">
        <v>150</v>
      </c>
      <c r="AU130" s="156" t="s">
        <v>87</v>
      </c>
      <c r="AV130" s="13" t="s">
        <v>87</v>
      </c>
      <c r="AW130" s="13" t="s">
        <v>33</v>
      </c>
      <c r="AX130" s="13" t="s">
        <v>77</v>
      </c>
      <c r="AY130" s="156" t="s">
        <v>136</v>
      </c>
    </row>
    <row r="131" spans="2:65" s="13" customFormat="1">
      <c r="B131" s="155"/>
      <c r="D131" s="145" t="s">
        <v>150</v>
      </c>
      <c r="E131" s="156" t="s">
        <v>1</v>
      </c>
      <c r="F131" s="157" t="s">
        <v>1521</v>
      </c>
      <c r="H131" s="158">
        <v>58.5</v>
      </c>
      <c r="I131" s="159"/>
      <c r="L131" s="155"/>
      <c r="M131" s="160"/>
      <c r="T131" s="161"/>
      <c r="AT131" s="156" t="s">
        <v>150</v>
      </c>
      <c r="AU131" s="156" t="s">
        <v>87</v>
      </c>
      <c r="AV131" s="13" t="s">
        <v>87</v>
      </c>
      <c r="AW131" s="13" t="s">
        <v>33</v>
      </c>
      <c r="AX131" s="13" t="s">
        <v>77</v>
      </c>
      <c r="AY131" s="156" t="s">
        <v>136</v>
      </c>
    </row>
    <row r="132" spans="2:65" s="12" customFormat="1">
      <c r="B132" s="149"/>
      <c r="D132" s="145" t="s">
        <v>150</v>
      </c>
      <c r="E132" s="150" t="s">
        <v>1</v>
      </c>
      <c r="F132" s="151" t="s">
        <v>1114</v>
      </c>
      <c r="H132" s="150" t="s">
        <v>1</v>
      </c>
      <c r="I132" s="152"/>
      <c r="L132" s="149"/>
      <c r="M132" s="153"/>
      <c r="T132" s="154"/>
      <c r="AT132" s="150" t="s">
        <v>150</v>
      </c>
      <c r="AU132" s="150" t="s">
        <v>87</v>
      </c>
      <c r="AV132" s="12" t="s">
        <v>85</v>
      </c>
      <c r="AW132" s="12" t="s">
        <v>33</v>
      </c>
      <c r="AX132" s="12" t="s">
        <v>77</v>
      </c>
      <c r="AY132" s="150" t="s">
        <v>136</v>
      </c>
    </row>
    <row r="133" spans="2:65" s="12" customFormat="1">
      <c r="B133" s="149"/>
      <c r="D133" s="145" t="s">
        <v>150</v>
      </c>
      <c r="E133" s="150" t="s">
        <v>1</v>
      </c>
      <c r="F133" s="151" t="s">
        <v>1522</v>
      </c>
      <c r="H133" s="150" t="s">
        <v>1</v>
      </c>
      <c r="I133" s="152"/>
      <c r="L133" s="149"/>
      <c r="M133" s="153"/>
      <c r="T133" s="154"/>
      <c r="AT133" s="150" t="s">
        <v>150</v>
      </c>
      <c r="AU133" s="150" t="s">
        <v>87</v>
      </c>
      <c r="AV133" s="12" t="s">
        <v>85</v>
      </c>
      <c r="AW133" s="12" t="s">
        <v>33</v>
      </c>
      <c r="AX133" s="12" t="s">
        <v>77</v>
      </c>
      <c r="AY133" s="150" t="s">
        <v>136</v>
      </c>
    </row>
    <row r="134" spans="2:65" s="14" customFormat="1">
      <c r="B134" s="165"/>
      <c r="D134" s="145" t="s">
        <v>150</v>
      </c>
      <c r="E134" s="166" t="s">
        <v>1</v>
      </c>
      <c r="F134" s="167" t="s">
        <v>278</v>
      </c>
      <c r="H134" s="168">
        <v>92.92</v>
      </c>
      <c r="I134" s="169"/>
      <c r="L134" s="165"/>
      <c r="M134" s="170"/>
      <c r="T134" s="171"/>
      <c r="AT134" s="166" t="s">
        <v>150</v>
      </c>
      <c r="AU134" s="166" t="s">
        <v>87</v>
      </c>
      <c r="AV134" s="14" t="s">
        <v>135</v>
      </c>
      <c r="AW134" s="14" t="s">
        <v>33</v>
      </c>
      <c r="AX134" s="14" t="s">
        <v>85</v>
      </c>
      <c r="AY134" s="166" t="s">
        <v>136</v>
      </c>
    </row>
    <row r="135" spans="2:65" s="1" customFormat="1" ht="16.5" customHeight="1">
      <c r="B135" s="32"/>
      <c r="C135" s="132" t="s">
        <v>158</v>
      </c>
      <c r="D135" s="132" t="s">
        <v>142</v>
      </c>
      <c r="E135" s="133" t="s">
        <v>1116</v>
      </c>
      <c r="F135" s="134" t="s">
        <v>1117</v>
      </c>
      <c r="G135" s="135" t="s">
        <v>336</v>
      </c>
      <c r="H135" s="136">
        <v>18.584</v>
      </c>
      <c r="I135" s="137"/>
      <c r="J135" s="138">
        <f>ROUND(I135*H135,2)</f>
        <v>0</v>
      </c>
      <c r="K135" s="134" t="s">
        <v>146</v>
      </c>
      <c r="L135" s="32"/>
      <c r="M135" s="139" t="s">
        <v>1</v>
      </c>
      <c r="N135" s="140" t="s">
        <v>42</v>
      </c>
      <c r="P135" s="141">
        <f>O135*H135</f>
        <v>0</v>
      </c>
      <c r="Q135" s="141">
        <v>0</v>
      </c>
      <c r="R135" s="141">
        <f>Q135*H135</f>
        <v>0</v>
      </c>
      <c r="S135" s="141">
        <v>0</v>
      </c>
      <c r="T135" s="142">
        <f>S135*H135</f>
        <v>0</v>
      </c>
      <c r="AR135" s="143" t="s">
        <v>135</v>
      </c>
      <c r="AT135" s="143" t="s">
        <v>142</v>
      </c>
      <c r="AU135" s="143" t="s">
        <v>87</v>
      </c>
      <c r="AY135" s="17" t="s">
        <v>136</v>
      </c>
      <c r="BE135" s="144">
        <f>IF(N135="základní",J135,0)</f>
        <v>0</v>
      </c>
      <c r="BF135" s="144">
        <f>IF(N135="snížená",J135,0)</f>
        <v>0</v>
      </c>
      <c r="BG135" s="144">
        <f>IF(N135="zákl. přenesená",J135,0)</f>
        <v>0</v>
      </c>
      <c r="BH135" s="144">
        <f>IF(N135="sníž. přenesená",J135,0)</f>
        <v>0</v>
      </c>
      <c r="BI135" s="144">
        <f>IF(N135="nulová",J135,0)</f>
        <v>0</v>
      </c>
      <c r="BJ135" s="17" t="s">
        <v>85</v>
      </c>
      <c r="BK135" s="144">
        <f>ROUND(I135*H135,2)</f>
        <v>0</v>
      </c>
      <c r="BL135" s="17" t="s">
        <v>135</v>
      </c>
      <c r="BM135" s="143" t="s">
        <v>1523</v>
      </c>
    </row>
    <row r="136" spans="2:65" s="1" customFormat="1" ht="19.2">
      <c r="B136" s="32"/>
      <c r="D136" s="145" t="s">
        <v>149</v>
      </c>
      <c r="F136" s="146" t="s">
        <v>1119</v>
      </c>
      <c r="I136" s="147"/>
      <c r="L136" s="32"/>
      <c r="M136" s="148"/>
      <c r="T136" s="56"/>
      <c r="AT136" s="17" t="s">
        <v>149</v>
      </c>
      <c r="AU136" s="17" t="s">
        <v>87</v>
      </c>
    </row>
    <row r="137" spans="2:65" s="12" customFormat="1">
      <c r="B137" s="149"/>
      <c r="D137" s="145" t="s">
        <v>150</v>
      </c>
      <c r="E137" s="150" t="s">
        <v>1</v>
      </c>
      <c r="F137" s="151" t="s">
        <v>1524</v>
      </c>
      <c r="H137" s="150" t="s">
        <v>1</v>
      </c>
      <c r="I137" s="152"/>
      <c r="L137" s="149"/>
      <c r="M137" s="153"/>
      <c r="T137" s="154"/>
      <c r="AT137" s="150" t="s">
        <v>150</v>
      </c>
      <c r="AU137" s="150" t="s">
        <v>87</v>
      </c>
      <c r="AV137" s="12" t="s">
        <v>85</v>
      </c>
      <c r="AW137" s="12" t="s">
        <v>33</v>
      </c>
      <c r="AX137" s="12" t="s">
        <v>77</v>
      </c>
      <c r="AY137" s="150" t="s">
        <v>136</v>
      </c>
    </row>
    <row r="138" spans="2:65" s="13" customFormat="1">
      <c r="B138" s="155"/>
      <c r="D138" s="145" t="s">
        <v>150</v>
      </c>
      <c r="E138" s="156" t="s">
        <v>1</v>
      </c>
      <c r="F138" s="157" t="s">
        <v>1525</v>
      </c>
      <c r="H138" s="158">
        <v>18.584</v>
      </c>
      <c r="I138" s="159"/>
      <c r="L138" s="155"/>
      <c r="M138" s="160"/>
      <c r="T138" s="161"/>
      <c r="AT138" s="156" t="s">
        <v>150</v>
      </c>
      <c r="AU138" s="156" t="s">
        <v>87</v>
      </c>
      <c r="AV138" s="13" t="s">
        <v>87</v>
      </c>
      <c r="AW138" s="13" t="s">
        <v>33</v>
      </c>
      <c r="AX138" s="13" t="s">
        <v>85</v>
      </c>
      <c r="AY138" s="156" t="s">
        <v>136</v>
      </c>
    </row>
    <row r="139" spans="2:65" s="1" customFormat="1" ht="16.5" customHeight="1">
      <c r="B139" s="32"/>
      <c r="C139" s="132" t="s">
        <v>135</v>
      </c>
      <c r="D139" s="132" t="s">
        <v>142</v>
      </c>
      <c r="E139" s="133" t="s">
        <v>366</v>
      </c>
      <c r="F139" s="134" t="s">
        <v>367</v>
      </c>
      <c r="G139" s="135" t="s">
        <v>266</v>
      </c>
      <c r="H139" s="136">
        <v>216.06</v>
      </c>
      <c r="I139" s="137"/>
      <c r="J139" s="138">
        <f>ROUND(I139*H139,2)</f>
        <v>0</v>
      </c>
      <c r="K139" s="134" t="s">
        <v>146</v>
      </c>
      <c r="L139" s="32"/>
      <c r="M139" s="139" t="s">
        <v>1</v>
      </c>
      <c r="N139" s="140" t="s">
        <v>42</v>
      </c>
      <c r="P139" s="141">
        <f>O139*H139</f>
        <v>0</v>
      </c>
      <c r="Q139" s="141">
        <v>8.4000000000000003E-4</v>
      </c>
      <c r="R139" s="141">
        <f>Q139*H139</f>
        <v>0.1814904</v>
      </c>
      <c r="S139" s="141">
        <v>0</v>
      </c>
      <c r="T139" s="142">
        <f>S139*H139</f>
        <v>0</v>
      </c>
      <c r="AR139" s="143" t="s">
        <v>135</v>
      </c>
      <c r="AT139" s="143" t="s">
        <v>142</v>
      </c>
      <c r="AU139" s="143" t="s">
        <v>87</v>
      </c>
      <c r="AY139" s="17" t="s">
        <v>136</v>
      </c>
      <c r="BE139" s="144">
        <f>IF(N139="základní",J139,0)</f>
        <v>0</v>
      </c>
      <c r="BF139" s="144">
        <f>IF(N139="snížená",J139,0)</f>
        <v>0</v>
      </c>
      <c r="BG139" s="144">
        <f>IF(N139="zákl. přenesená",J139,0)</f>
        <v>0</v>
      </c>
      <c r="BH139" s="144">
        <f>IF(N139="sníž. přenesená",J139,0)</f>
        <v>0</v>
      </c>
      <c r="BI139" s="144">
        <f>IF(N139="nulová",J139,0)</f>
        <v>0</v>
      </c>
      <c r="BJ139" s="17" t="s">
        <v>85</v>
      </c>
      <c r="BK139" s="144">
        <f>ROUND(I139*H139,2)</f>
        <v>0</v>
      </c>
      <c r="BL139" s="17" t="s">
        <v>135</v>
      </c>
      <c r="BM139" s="143" t="s">
        <v>1526</v>
      </c>
    </row>
    <row r="140" spans="2:65" s="1" customFormat="1">
      <c r="B140" s="32"/>
      <c r="D140" s="145" t="s">
        <v>149</v>
      </c>
      <c r="F140" s="146" t="s">
        <v>369</v>
      </c>
      <c r="I140" s="147"/>
      <c r="L140" s="32"/>
      <c r="M140" s="148"/>
      <c r="T140" s="56"/>
      <c r="AT140" s="17" t="s">
        <v>149</v>
      </c>
      <c r="AU140" s="17" t="s">
        <v>87</v>
      </c>
    </row>
    <row r="141" spans="2:65" s="12" customFormat="1">
      <c r="B141" s="149"/>
      <c r="D141" s="145" t="s">
        <v>150</v>
      </c>
      <c r="E141" s="150" t="s">
        <v>1</v>
      </c>
      <c r="F141" s="151" t="s">
        <v>1527</v>
      </c>
      <c r="H141" s="150" t="s">
        <v>1</v>
      </c>
      <c r="I141" s="152"/>
      <c r="L141" s="149"/>
      <c r="M141" s="153"/>
      <c r="T141" s="154"/>
      <c r="AT141" s="150" t="s">
        <v>150</v>
      </c>
      <c r="AU141" s="150" t="s">
        <v>87</v>
      </c>
      <c r="AV141" s="12" t="s">
        <v>85</v>
      </c>
      <c r="AW141" s="12" t="s">
        <v>33</v>
      </c>
      <c r="AX141" s="12" t="s">
        <v>77</v>
      </c>
      <c r="AY141" s="150" t="s">
        <v>136</v>
      </c>
    </row>
    <row r="142" spans="2:65" s="13" customFormat="1">
      <c r="B142" s="155"/>
      <c r="D142" s="145" t="s">
        <v>150</v>
      </c>
      <c r="E142" s="156" t="s">
        <v>1</v>
      </c>
      <c r="F142" s="157" t="s">
        <v>1528</v>
      </c>
      <c r="H142" s="158">
        <v>86.06</v>
      </c>
      <c r="I142" s="159"/>
      <c r="L142" s="155"/>
      <c r="M142" s="160"/>
      <c r="T142" s="161"/>
      <c r="AT142" s="156" t="s">
        <v>150</v>
      </c>
      <c r="AU142" s="156" t="s">
        <v>87</v>
      </c>
      <c r="AV142" s="13" t="s">
        <v>87</v>
      </c>
      <c r="AW142" s="13" t="s">
        <v>33</v>
      </c>
      <c r="AX142" s="13" t="s">
        <v>77</v>
      </c>
      <c r="AY142" s="156" t="s">
        <v>136</v>
      </c>
    </row>
    <row r="143" spans="2:65" s="12" customFormat="1">
      <c r="B143" s="149"/>
      <c r="D143" s="145" t="s">
        <v>150</v>
      </c>
      <c r="E143" s="150" t="s">
        <v>1</v>
      </c>
      <c r="F143" s="151" t="s">
        <v>1529</v>
      </c>
      <c r="H143" s="150" t="s">
        <v>1</v>
      </c>
      <c r="I143" s="152"/>
      <c r="L143" s="149"/>
      <c r="M143" s="153"/>
      <c r="T143" s="154"/>
      <c r="AT143" s="150" t="s">
        <v>150</v>
      </c>
      <c r="AU143" s="150" t="s">
        <v>87</v>
      </c>
      <c r="AV143" s="12" t="s">
        <v>85</v>
      </c>
      <c r="AW143" s="12" t="s">
        <v>33</v>
      </c>
      <c r="AX143" s="12" t="s">
        <v>77</v>
      </c>
      <c r="AY143" s="150" t="s">
        <v>136</v>
      </c>
    </row>
    <row r="144" spans="2:65" s="13" customFormat="1">
      <c r="B144" s="155"/>
      <c r="D144" s="145" t="s">
        <v>150</v>
      </c>
      <c r="E144" s="156" t="s">
        <v>1</v>
      </c>
      <c r="F144" s="157" t="s">
        <v>1530</v>
      </c>
      <c r="H144" s="158">
        <v>130</v>
      </c>
      <c r="I144" s="159"/>
      <c r="L144" s="155"/>
      <c r="M144" s="160"/>
      <c r="T144" s="161"/>
      <c r="AT144" s="156" t="s">
        <v>150</v>
      </c>
      <c r="AU144" s="156" t="s">
        <v>87</v>
      </c>
      <c r="AV144" s="13" t="s">
        <v>87</v>
      </c>
      <c r="AW144" s="13" t="s">
        <v>33</v>
      </c>
      <c r="AX144" s="13" t="s">
        <v>77</v>
      </c>
      <c r="AY144" s="156" t="s">
        <v>136</v>
      </c>
    </row>
    <row r="145" spans="2:65" s="14" customFormat="1">
      <c r="B145" s="165"/>
      <c r="D145" s="145" t="s">
        <v>150</v>
      </c>
      <c r="E145" s="166" t="s">
        <v>1</v>
      </c>
      <c r="F145" s="167" t="s">
        <v>278</v>
      </c>
      <c r="H145" s="168">
        <v>216.06</v>
      </c>
      <c r="I145" s="169"/>
      <c r="L145" s="165"/>
      <c r="M145" s="170"/>
      <c r="T145" s="171"/>
      <c r="AT145" s="166" t="s">
        <v>150</v>
      </c>
      <c r="AU145" s="166" t="s">
        <v>87</v>
      </c>
      <c r="AV145" s="14" t="s">
        <v>135</v>
      </c>
      <c r="AW145" s="14" t="s">
        <v>33</v>
      </c>
      <c r="AX145" s="14" t="s">
        <v>85</v>
      </c>
      <c r="AY145" s="166" t="s">
        <v>136</v>
      </c>
    </row>
    <row r="146" spans="2:65" s="1" customFormat="1" ht="16.5" customHeight="1">
      <c r="B146" s="32"/>
      <c r="C146" s="132" t="s">
        <v>139</v>
      </c>
      <c r="D146" s="132" t="s">
        <v>142</v>
      </c>
      <c r="E146" s="133" t="s">
        <v>373</v>
      </c>
      <c r="F146" s="134" t="s">
        <v>374</v>
      </c>
      <c r="G146" s="135" t="s">
        <v>266</v>
      </c>
      <c r="H146" s="136">
        <v>216.06</v>
      </c>
      <c r="I146" s="137"/>
      <c r="J146" s="138">
        <f>ROUND(I146*H146,2)</f>
        <v>0</v>
      </c>
      <c r="K146" s="134" t="s">
        <v>146</v>
      </c>
      <c r="L146" s="32"/>
      <c r="M146" s="139" t="s">
        <v>1</v>
      </c>
      <c r="N146" s="140" t="s">
        <v>42</v>
      </c>
      <c r="P146" s="141">
        <f>O146*H146</f>
        <v>0</v>
      </c>
      <c r="Q146" s="141">
        <v>0</v>
      </c>
      <c r="R146" s="141">
        <f>Q146*H146</f>
        <v>0</v>
      </c>
      <c r="S146" s="141">
        <v>0</v>
      </c>
      <c r="T146" s="142">
        <f>S146*H146</f>
        <v>0</v>
      </c>
      <c r="AR146" s="143" t="s">
        <v>135</v>
      </c>
      <c r="AT146" s="143" t="s">
        <v>142</v>
      </c>
      <c r="AU146" s="143" t="s">
        <v>87</v>
      </c>
      <c r="AY146" s="17" t="s">
        <v>136</v>
      </c>
      <c r="BE146" s="144">
        <f>IF(N146="základní",J146,0)</f>
        <v>0</v>
      </c>
      <c r="BF146" s="144">
        <f>IF(N146="snížená",J146,0)</f>
        <v>0</v>
      </c>
      <c r="BG146" s="144">
        <f>IF(N146="zákl. přenesená",J146,0)</f>
        <v>0</v>
      </c>
      <c r="BH146" s="144">
        <f>IF(N146="sníž. přenesená",J146,0)</f>
        <v>0</v>
      </c>
      <c r="BI146" s="144">
        <f>IF(N146="nulová",J146,0)</f>
        <v>0</v>
      </c>
      <c r="BJ146" s="17" t="s">
        <v>85</v>
      </c>
      <c r="BK146" s="144">
        <f>ROUND(I146*H146,2)</f>
        <v>0</v>
      </c>
      <c r="BL146" s="17" t="s">
        <v>135</v>
      </c>
      <c r="BM146" s="143" t="s">
        <v>1531</v>
      </c>
    </row>
    <row r="147" spans="2:65" s="1" customFormat="1" ht="19.2">
      <c r="B147" s="32"/>
      <c r="D147" s="145" t="s">
        <v>149</v>
      </c>
      <c r="F147" s="146" t="s">
        <v>376</v>
      </c>
      <c r="I147" s="147"/>
      <c r="L147" s="32"/>
      <c r="M147" s="148"/>
      <c r="T147" s="56"/>
      <c r="AT147" s="17" t="s">
        <v>149</v>
      </c>
      <c r="AU147" s="17" t="s">
        <v>87</v>
      </c>
    </row>
    <row r="148" spans="2:65" s="13" customFormat="1">
      <c r="B148" s="155"/>
      <c r="D148" s="145" t="s">
        <v>150</v>
      </c>
      <c r="E148" s="156" t="s">
        <v>1</v>
      </c>
      <c r="F148" s="157" t="s">
        <v>1532</v>
      </c>
      <c r="H148" s="158">
        <v>216.06</v>
      </c>
      <c r="I148" s="159"/>
      <c r="L148" s="155"/>
      <c r="M148" s="160"/>
      <c r="T148" s="161"/>
      <c r="AT148" s="156" t="s">
        <v>150</v>
      </c>
      <c r="AU148" s="156" t="s">
        <v>87</v>
      </c>
      <c r="AV148" s="13" t="s">
        <v>87</v>
      </c>
      <c r="AW148" s="13" t="s">
        <v>33</v>
      </c>
      <c r="AX148" s="13" t="s">
        <v>85</v>
      </c>
      <c r="AY148" s="156" t="s">
        <v>136</v>
      </c>
    </row>
    <row r="149" spans="2:65" s="1" customFormat="1" ht="21.75" customHeight="1">
      <c r="B149" s="32"/>
      <c r="C149" s="132" t="s">
        <v>175</v>
      </c>
      <c r="D149" s="132" t="s">
        <v>142</v>
      </c>
      <c r="E149" s="133" t="s">
        <v>386</v>
      </c>
      <c r="F149" s="134" t="s">
        <v>387</v>
      </c>
      <c r="G149" s="135" t="s">
        <v>336</v>
      </c>
      <c r="H149" s="136">
        <v>34.502000000000002</v>
      </c>
      <c r="I149" s="137"/>
      <c r="J149" s="138">
        <f>ROUND(I149*H149,2)</f>
        <v>0</v>
      </c>
      <c r="K149" s="134" t="s">
        <v>146</v>
      </c>
      <c r="L149" s="32"/>
      <c r="M149" s="139" t="s">
        <v>1</v>
      </c>
      <c r="N149" s="140" t="s">
        <v>42</v>
      </c>
      <c r="P149" s="141">
        <f>O149*H149</f>
        <v>0</v>
      </c>
      <c r="Q149" s="141">
        <v>0</v>
      </c>
      <c r="R149" s="141">
        <f>Q149*H149</f>
        <v>0</v>
      </c>
      <c r="S149" s="141">
        <v>0</v>
      </c>
      <c r="T149" s="142">
        <f>S149*H149</f>
        <v>0</v>
      </c>
      <c r="AR149" s="143" t="s">
        <v>135</v>
      </c>
      <c r="AT149" s="143" t="s">
        <v>142</v>
      </c>
      <c r="AU149" s="143" t="s">
        <v>87</v>
      </c>
      <c r="AY149" s="17" t="s">
        <v>136</v>
      </c>
      <c r="BE149" s="144">
        <f>IF(N149="základní",J149,0)</f>
        <v>0</v>
      </c>
      <c r="BF149" s="144">
        <f>IF(N149="snížená",J149,0)</f>
        <v>0</v>
      </c>
      <c r="BG149" s="144">
        <f>IF(N149="zákl. přenesená",J149,0)</f>
        <v>0</v>
      </c>
      <c r="BH149" s="144">
        <f>IF(N149="sníž. přenesená",J149,0)</f>
        <v>0</v>
      </c>
      <c r="BI149" s="144">
        <f>IF(N149="nulová",J149,0)</f>
        <v>0</v>
      </c>
      <c r="BJ149" s="17" t="s">
        <v>85</v>
      </c>
      <c r="BK149" s="144">
        <f>ROUND(I149*H149,2)</f>
        <v>0</v>
      </c>
      <c r="BL149" s="17" t="s">
        <v>135</v>
      </c>
      <c r="BM149" s="143" t="s">
        <v>1533</v>
      </c>
    </row>
    <row r="150" spans="2:65" s="1" customFormat="1" ht="19.2">
      <c r="B150" s="32"/>
      <c r="D150" s="145" t="s">
        <v>149</v>
      </c>
      <c r="F150" s="146" t="s">
        <v>389</v>
      </c>
      <c r="I150" s="147"/>
      <c r="L150" s="32"/>
      <c r="M150" s="148"/>
      <c r="T150" s="56"/>
      <c r="AT150" s="17" t="s">
        <v>149</v>
      </c>
      <c r="AU150" s="17" t="s">
        <v>87</v>
      </c>
    </row>
    <row r="151" spans="2:65" s="12" customFormat="1">
      <c r="B151" s="149"/>
      <c r="D151" s="145" t="s">
        <v>150</v>
      </c>
      <c r="E151" s="150" t="s">
        <v>1</v>
      </c>
      <c r="F151" s="151" t="s">
        <v>391</v>
      </c>
      <c r="H151" s="150" t="s">
        <v>1</v>
      </c>
      <c r="I151" s="152"/>
      <c r="L151" s="149"/>
      <c r="M151" s="153"/>
      <c r="T151" s="154"/>
      <c r="AT151" s="150" t="s">
        <v>150</v>
      </c>
      <c r="AU151" s="150" t="s">
        <v>87</v>
      </c>
      <c r="AV151" s="12" t="s">
        <v>85</v>
      </c>
      <c r="AW151" s="12" t="s">
        <v>33</v>
      </c>
      <c r="AX151" s="12" t="s">
        <v>77</v>
      </c>
      <c r="AY151" s="150" t="s">
        <v>136</v>
      </c>
    </row>
    <row r="152" spans="2:65" s="13" customFormat="1">
      <c r="B152" s="155"/>
      <c r="D152" s="145" t="s">
        <v>150</v>
      </c>
      <c r="E152" s="156" t="s">
        <v>1</v>
      </c>
      <c r="F152" s="157" t="s">
        <v>1534</v>
      </c>
      <c r="H152" s="158">
        <v>92.92</v>
      </c>
      <c r="I152" s="159"/>
      <c r="L152" s="155"/>
      <c r="M152" s="160"/>
      <c r="T152" s="161"/>
      <c r="AT152" s="156" t="s">
        <v>150</v>
      </c>
      <c r="AU152" s="156" t="s">
        <v>87</v>
      </c>
      <c r="AV152" s="13" t="s">
        <v>87</v>
      </c>
      <c r="AW152" s="13" t="s">
        <v>33</v>
      </c>
      <c r="AX152" s="13" t="s">
        <v>77</v>
      </c>
      <c r="AY152" s="156" t="s">
        <v>136</v>
      </c>
    </row>
    <row r="153" spans="2:65" s="13" customFormat="1">
      <c r="B153" s="155"/>
      <c r="D153" s="145" t="s">
        <v>150</v>
      </c>
      <c r="E153" s="156" t="s">
        <v>1</v>
      </c>
      <c r="F153" s="157" t="s">
        <v>1535</v>
      </c>
      <c r="H153" s="158">
        <v>-58.417999999999999</v>
      </c>
      <c r="I153" s="159"/>
      <c r="L153" s="155"/>
      <c r="M153" s="160"/>
      <c r="T153" s="161"/>
      <c r="AT153" s="156" t="s">
        <v>150</v>
      </c>
      <c r="AU153" s="156" t="s">
        <v>87</v>
      </c>
      <c r="AV153" s="13" t="s">
        <v>87</v>
      </c>
      <c r="AW153" s="13" t="s">
        <v>33</v>
      </c>
      <c r="AX153" s="13" t="s">
        <v>77</v>
      </c>
      <c r="AY153" s="156" t="s">
        <v>136</v>
      </c>
    </row>
    <row r="154" spans="2:65" s="14" customFormat="1">
      <c r="B154" s="165"/>
      <c r="D154" s="145" t="s">
        <v>150</v>
      </c>
      <c r="E154" s="166" t="s">
        <v>1</v>
      </c>
      <c r="F154" s="167" t="s">
        <v>278</v>
      </c>
      <c r="H154" s="168">
        <v>34.502000000000002</v>
      </c>
      <c r="I154" s="169"/>
      <c r="L154" s="165"/>
      <c r="M154" s="170"/>
      <c r="T154" s="171"/>
      <c r="AT154" s="166" t="s">
        <v>150</v>
      </c>
      <c r="AU154" s="166" t="s">
        <v>87</v>
      </c>
      <c r="AV154" s="14" t="s">
        <v>135</v>
      </c>
      <c r="AW154" s="14" t="s">
        <v>33</v>
      </c>
      <c r="AX154" s="14" t="s">
        <v>85</v>
      </c>
      <c r="AY154" s="166" t="s">
        <v>136</v>
      </c>
    </row>
    <row r="155" spans="2:65" s="1" customFormat="1" ht="24.15" customHeight="1">
      <c r="B155" s="32"/>
      <c r="C155" s="132" t="s">
        <v>181</v>
      </c>
      <c r="D155" s="132" t="s">
        <v>142</v>
      </c>
      <c r="E155" s="133" t="s">
        <v>398</v>
      </c>
      <c r="F155" s="134" t="s">
        <v>399</v>
      </c>
      <c r="G155" s="135" t="s">
        <v>336</v>
      </c>
      <c r="H155" s="136">
        <v>241.51400000000001</v>
      </c>
      <c r="I155" s="137"/>
      <c r="J155" s="138">
        <f>ROUND(I155*H155,2)</f>
        <v>0</v>
      </c>
      <c r="K155" s="134" t="s">
        <v>146</v>
      </c>
      <c r="L155" s="32"/>
      <c r="M155" s="139" t="s">
        <v>1</v>
      </c>
      <c r="N155" s="140" t="s">
        <v>42</v>
      </c>
      <c r="P155" s="141">
        <f>O155*H155</f>
        <v>0</v>
      </c>
      <c r="Q155" s="141">
        <v>0</v>
      </c>
      <c r="R155" s="141">
        <f>Q155*H155</f>
        <v>0</v>
      </c>
      <c r="S155" s="141">
        <v>0</v>
      </c>
      <c r="T155" s="142">
        <f>S155*H155</f>
        <v>0</v>
      </c>
      <c r="AR155" s="143" t="s">
        <v>135</v>
      </c>
      <c r="AT155" s="143" t="s">
        <v>142</v>
      </c>
      <c r="AU155" s="143" t="s">
        <v>87</v>
      </c>
      <c r="AY155" s="17" t="s">
        <v>136</v>
      </c>
      <c r="BE155" s="144">
        <f>IF(N155="základní",J155,0)</f>
        <v>0</v>
      </c>
      <c r="BF155" s="144">
        <f>IF(N155="snížená",J155,0)</f>
        <v>0</v>
      </c>
      <c r="BG155" s="144">
        <f>IF(N155="zákl. přenesená",J155,0)</f>
        <v>0</v>
      </c>
      <c r="BH155" s="144">
        <f>IF(N155="sníž. přenesená",J155,0)</f>
        <v>0</v>
      </c>
      <c r="BI155" s="144">
        <f>IF(N155="nulová",J155,0)</f>
        <v>0</v>
      </c>
      <c r="BJ155" s="17" t="s">
        <v>85</v>
      </c>
      <c r="BK155" s="144">
        <f>ROUND(I155*H155,2)</f>
        <v>0</v>
      </c>
      <c r="BL155" s="17" t="s">
        <v>135</v>
      </c>
      <c r="BM155" s="143" t="s">
        <v>1536</v>
      </c>
    </row>
    <row r="156" spans="2:65" s="1" customFormat="1" ht="28.8">
      <c r="B156" s="32"/>
      <c r="D156" s="145" t="s">
        <v>149</v>
      </c>
      <c r="F156" s="146" t="s">
        <v>1140</v>
      </c>
      <c r="I156" s="147"/>
      <c r="L156" s="32"/>
      <c r="M156" s="148"/>
      <c r="T156" s="56"/>
      <c r="AT156" s="17" t="s">
        <v>149</v>
      </c>
      <c r="AU156" s="17" t="s">
        <v>87</v>
      </c>
    </row>
    <row r="157" spans="2:65" s="12" customFormat="1">
      <c r="B157" s="149"/>
      <c r="D157" s="145" t="s">
        <v>150</v>
      </c>
      <c r="E157" s="150" t="s">
        <v>1</v>
      </c>
      <c r="F157" s="151" t="s">
        <v>391</v>
      </c>
      <c r="H157" s="150" t="s">
        <v>1</v>
      </c>
      <c r="I157" s="152"/>
      <c r="L157" s="149"/>
      <c r="M157" s="153"/>
      <c r="T157" s="154"/>
      <c r="AT157" s="150" t="s">
        <v>150</v>
      </c>
      <c r="AU157" s="150" t="s">
        <v>87</v>
      </c>
      <c r="AV157" s="12" t="s">
        <v>85</v>
      </c>
      <c r="AW157" s="12" t="s">
        <v>33</v>
      </c>
      <c r="AX157" s="12" t="s">
        <v>77</v>
      </c>
      <c r="AY157" s="150" t="s">
        <v>136</v>
      </c>
    </row>
    <row r="158" spans="2:65" s="13" customFormat="1">
      <c r="B158" s="155"/>
      <c r="D158" s="145" t="s">
        <v>150</v>
      </c>
      <c r="E158" s="156" t="s">
        <v>1</v>
      </c>
      <c r="F158" s="157" t="s">
        <v>1537</v>
      </c>
      <c r="H158" s="158">
        <v>241.51400000000001</v>
      </c>
      <c r="I158" s="159"/>
      <c r="L158" s="155"/>
      <c r="M158" s="160"/>
      <c r="T158" s="161"/>
      <c r="AT158" s="156" t="s">
        <v>150</v>
      </c>
      <c r="AU158" s="156" t="s">
        <v>87</v>
      </c>
      <c r="AV158" s="13" t="s">
        <v>87</v>
      </c>
      <c r="AW158" s="13" t="s">
        <v>33</v>
      </c>
      <c r="AX158" s="13" t="s">
        <v>85</v>
      </c>
      <c r="AY158" s="156" t="s">
        <v>136</v>
      </c>
    </row>
    <row r="159" spans="2:65" s="1" customFormat="1" ht="16.5" customHeight="1">
      <c r="B159" s="32"/>
      <c r="C159" s="132" t="s">
        <v>190</v>
      </c>
      <c r="D159" s="132" t="s">
        <v>142</v>
      </c>
      <c r="E159" s="133" t="s">
        <v>404</v>
      </c>
      <c r="F159" s="134" t="s">
        <v>405</v>
      </c>
      <c r="G159" s="135" t="s">
        <v>406</v>
      </c>
      <c r="H159" s="136">
        <v>62.103999999999999</v>
      </c>
      <c r="I159" s="137"/>
      <c r="J159" s="138">
        <f>ROUND(I159*H159,2)</f>
        <v>0</v>
      </c>
      <c r="K159" s="134" t="s">
        <v>146</v>
      </c>
      <c r="L159" s="32"/>
      <c r="M159" s="139" t="s">
        <v>1</v>
      </c>
      <c r="N159" s="140" t="s">
        <v>42</v>
      </c>
      <c r="P159" s="141">
        <f>O159*H159</f>
        <v>0</v>
      </c>
      <c r="Q159" s="141">
        <v>0</v>
      </c>
      <c r="R159" s="141">
        <f>Q159*H159</f>
        <v>0</v>
      </c>
      <c r="S159" s="141">
        <v>0</v>
      </c>
      <c r="T159" s="142">
        <f>S159*H159</f>
        <v>0</v>
      </c>
      <c r="AR159" s="143" t="s">
        <v>135</v>
      </c>
      <c r="AT159" s="143" t="s">
        <v>142</v>
      </c>
      <c r="AU159" s="143" t="s">
        <v>87</v>
      </c>
      <c r="AY159" s="17" t="s">
        <v>136</v>
      </c>
      <c r="BE159" s="144">
        <f>IF(N159="základní",J159,0)</f>
        <v>0</v>
      </c>
      <c r="BF159" s="144">
        <f>IF(N159="snížená",J159,0)</f>
        <v>0</v>
      </c>
      <c r="BG159" s="144">
        <f>IF(N159="zákl. přenesená",J159,0)</f>
        <v>0</v>
      </c>
      <c r="BH159" s="144">
        <f>IF(N159="sníž. přenesená",J159,0)</f>
        <v>0</v>
      </c>
      <c r="BI159" s="144">
        <f>IF(N159="nulová",J159,0)</f>
        <v>0</v>
      </c>
      <c r="BJ159" s="17" t="s">
        <v>85</v>
      </c>
      <c r="BK159" s="144">
        <f>ROUND(I159*H159,2)</f>
        <v>0</v>
      </c>
      <c r="BL159" s="17" t="s">
        <v>135</v>
      </c>
      <c r="BM159" s="143" t="s">
        <v>1538</v>
      </c>
    </row>
    <row r="160" spans="2:65" s="1" customFormat="1" ht="19.2">
      <c r="B160" s="32"/>
      <c r="D160" s="145" t="s">
        <v>149</v>
      </c>
      <c r="F160" s="146" t="s">
        <v>408</v>
      </c>
      <c r="I160" s="147"/>
      <c r="L160" s="32"/>
      <c r="M160" s="148"/>
      <c r="T160" s="56"/>
      <c r="AT160" s="17" t="s">
        <v>149</v>
      </c>
      <c r="AU160" s="17" t="s">
        <v>87</v>
      </c>
    </row>
    <row r="161" spans="2:65" s="13" customFormat="1">
      <c r="B161" s="155"/>
      <c r="D161" s="145" t="s">
        <v>150</v>
      </c>
      <c r="E161" s="156" t="s">
        <v>1</v>
      </c>
      <c r="F161" s="157" t="s">
        <v>1539</v>
      </c>
      <c r="H161" s="158">
        <v>62.103999999999999</v>
      </c>
      <c r="I161" s="159"/>
      <c r="L161" s="155"/>
      <c r="M161" s="160"/>
      <c r="T161" s="161"/>
      <c r="AT161" s="156" t="s">
        <v>150</v>
      </c>
      <c r="AU161" s="156" t="s">
        <v>87</v>
      </c>
      <c r="AV161" s="13" t="s">
        <v>87</v>
      </c>
      <c r="AW161" s="13" t="s">
        <v>33</v>
      </c>
      <c r="AX161" s="13" t="s">
        <v>85</v>
      </c>
      <c r="AY161" s="156" t="s">
        <v>136</v>
      </c>
    </row>
    <row r="162" spans="2:65" s="1" customFormat="1" ht="16.5" customHeight="1">
      <c r="B162" s="32"/>
      <c r="C162" s="132" t="s">
        <v>197</v>
      </c>
      <c r="D162" s="132" t="s">
        <v>142</v>
      </c>
      <c r="E162" s="133" t="s">
        <v>435</v>
      </c>
      <c r="F162" s="134" t="s">
        <v>436</v>
      </c>
      <c r="G162" s="135" t="s">
        <v>336</v>
      </c>
      <c r="H162" s="136">
        <v>58.417999999999999</v>
      </c>
      <c r="I162" s="137"/>
      <c r="J162" s="138">
        <f>ROUND(I162*H162,2)</f>
        <v>0</v>
      </c>
      <c r="K162" s="134" t="s">
        <v>146</v>
      </c>
      <c r="L162" s="32"/>
      <c r="M162" s="139" t="s">
        <v>1</v>
      </c>
      <c r="N162" s="140" t="s">
        <v>42</v>
      </c>
      <c r="P162" s="141">
        <f>O162*H162</f>
        <v>0</v>
      </c>
      <c r="Q162" s="141">
        <v>0</v>
      </c>
      <c r="R162" s="141">
        <f>Q162*H162</f>
        <v>0</v>
      </c>
      <c r="S162" s="141">
        <v>0</v>
      </c>
      <c r="T162" s="142">
        <f>S162*H162</f>
        <v>0</v>
      </c>
      <c r="AR162" s="143" t="s">
        <v>135</v>
      </c>
      <c r="AT162" s="143" t="s">
        <v>142</v>
      </c>
      <c r="AU162" s="143" t="s">
        <v>87</v>
      </c>
      <c r="AY162" s="17" t="s">
        <v>136</v>
      </c>
      <c r="BE162" s="144">
        <f>IF(N162="základní",J162,0)</f>
        <v>0</v>
      </c>
      <c r="BF162" s="144">
        <f>IF(N162="snížená",J162,0)</f>
        <v>0</v>
      </c>
      <c r="BG162" s="144">
        <f>IF(N162="zákl. přenesená",J162,0)</f>
        <v>0</v>
      </c>
      <c r="BH162" s="144">
        <f>IF(N162="sníž. přenesená",J162,0)</f>
        <v>0</v>
      </c>
      <c r="BI162" s="144">
        <f>IF(N162="nulová",J162,0)</f>
        <v>0</v>
      </c>
      <c r="BJ162" s="17" t="s">
        <v>85</v>
      </c>
      <c r="BK162" s="144">
        <f>ROUND(I162*H162,2)</f>
        <v>0</v>
      </c>
      <c r="BL162" s="17" t="s">
        <v>135</v>
      </c>
      <c r="BM162" s="143" t="s">
        <v>1540</v>
      </c>
    </row>
    <row r="163" spans="2:65" s="1" customFormat="1" ht="19.2">
      <c r="B163" s="32"/>
      <c r="D163" s="145" t="s">
        <v>149</v>
      </c>
      <c r="F163" s="146" t="s">
        <v>438</v>
      </c>
      <c r="I163" s="147"/>
      <c r="L163" s="32"/>
      <c r="M163" s="148"/>
      <c r="T163" s="56"/>
      <c r="AT163" s="17" t="s">
        <v>149</v>
      </c>
      <c r="AU163" s="17" t="s">
        <v>87</v>
      </c>
    </row>
    <row r="164" spans="2:65" s="13" customFormat="1">
      <c r="B164" s="155"/>
      <c r="D164" s="145" t="s">
        <v>150</v>
      </c>
      <c r="E164" s="156" t="s">
        <v>1</v>
      </c>
      <c r="F164" s="157" t="s">
        <v>1541</v>
      </c>
      <c r="H164" s="158">
        <v>92.92</v>
      </c>
      <c r="I164" s="159"/>
      <c r="L164" s="155"/>
      <c r="M164" s="160"/>
      <c r="T164" s="161"/>
      <c r="AT164" s="156" t="s">
        <v>150</v>
      </c>
      <c r="AU164" s="156" t="s">
        <v>87</v>
      </c>
      <c r="AV164" s="13" t="s">
        <v>87</v>
      </c>
      <c r="AW164" s="13" t="s">
        <v>33</v>
      </c>
      <c r="AX164" s="13" t="s">
        <v>77</v>
      </c>
      <c r="AY164" s="156" t="s">
        <v>136</v>
      </c>
    </row>
    <row r="165" spans="2:65" s="13" customFormat="1">
      <c r="B165" s="155"/>
      <c r="D165" s="145" t="s">
        <v>150</v>
      </c>
      <c r="E165" s="156" t="s">
        <v>1</v>
      </c>
      <c r="F165" s="157" t="s">
        <v>1542</v>
      </c>
      <c r="H165" s="158">
        <v>-27.689</v>
      </c>
      <c r="I165" s="159"/>
      <c r="L165" s="155"/>
      <c r="M165" s="160"/>
      <c r="T165" s="161"/>
      <c r="AT165" s="156" t="s">
        <v>150</v>
      </c>
      <c r="AU165" s="156" t="s">
        <v>87</v>
      </c>
      <c r="AV165" s="13" t="s">
        <v>87</v>
      </c>
      <c r="AW165" s="13" t="s">
        <v>33</v>
      </c>
      <c r="AX165" s="13" t="s">
        <v>77</v>
      </c>
      <c r="AY165" s="156" t="s">
        <v>136</v>
      </c>
    </row>
    <row r="166" spans="2:65" s="12" customFormat="1">
      <c r="B166" s="149"/>
      <c r="D166" s="145" t="s">
        <v>150</v>
      </c>
      <c r="E166" s="150" t="s">
        <v>1</v>
      </c>
      <c r="F166" s="151" t="s">
        <v>1543</v>
      </c>
      <c r="H166" s="150" t="s">
        <v>1</v>
      </c>
      <c r="I166" s="152"/>
      <c r="L166" s="149"/>
      <c r="M166" s="153"/>
      <c r="T166" s="154"/>
      <c r="AT166" s="150" t="s">
        <v>150</v>
      </c>
      <c r="AU166" s="150" t="s">
        <v>87</v>
      </c>
      <c r="AV166" s="12" t="s">
        <v>85</v>
      </c>
      <c r="AW166" s="12" t="s">
        <v>33</v>
      </c>
      <c r="AX166" s="12" t="s">
        <v>77</v>
      </c>
      <c r="AY166" s="150" t="s">
        <v>136</v>
      </c>
    </row>
    <row r="167" spans="2:65" s="13" customFormat="1">
      <c r="B167" s="155"/>
      <c r="D167" s="145" t="s">
        <v>150</v>
      </c>
      <c r="E167" s="156" t="s">
        <v>1</v>
      </c>
      <c r="F167" s="157" t="s">
        <v>1544</v>
      </c>
      <c r="H167" s="158">
        <v>-2.8079999999999998</v>
      </c>
      <c r="I167" s="159"/>
      <c r="L167" s="155"/>
      <c r="M167" s="160"/>
      <c r="T167" s="161"/>
      <c r="AT167" s="156" t="s">
        <v>150</v>
      </c>
      <c r="AU167" s="156" t="s">
        <v>87</v>
      </c>
      <c r="AV167" s="13" t="s">
        <v>87</v>
      </c>
      <c r="AW167" s="13" t="s">
        <v>33</v>
      </c>
      <c r="AX167" s="13" t="s">
        <v>77</v>
      </c>
      <c r="AY167" s="156" t="s">
        <v>136</v>
      </c>
    </row>
    <row r="168" spans="2:65" s="12" customFormat="1">
      <c r="B168" s="149"/>
      <c r="D168" s="145" t="s">
        <v>150</v>
      </c>
      <c r="E168" s="150" t="s">
        <v>1</v>
      </c>
      <c r="F168" s="151" t="s">
        <v>1545</v>
      </c>
      <c r="H168" s="150" t="s">
        <v>1</v>
      </c>
      <c r="I168" s="152"/>
      <c r="L168" s="149"/>
      <c r="M168" s="153"/>
      <c r="T168" s="154"/>
      <c r="AT168" s="150" t="s">
        <v>150</v>
      </c>
      <c r="AU168" s="150" t="s">
        <v>87</v>
      </c>
      <c r="AV168" s="12" t="s">
        <v>85</v>
      </c>
      <c r="AW168" s="12" t="s">
        <v>33</v>
      </c>
      <c r="AX168" s="12" t="s">
        <v>77</v>
      </c>
      <c r="AY168" s="150" t="s">
        <v>136</v>
      </c>
    </row>
    <row r="169" spans="2:65" s="13" customFormat="1">
      <c r="B169" s="155"/>
      <c r="D169" s="145" t="s">
        <v>150</v>
      </c>
      <c r="E169" s="156" t="s">
        <v>1</v>
      </c>
      <c r="F169" s="157" t="s">
        <v>1546</v>
      </c>
      <c r="H169" s="158">
        <v>-4.0049999999999999</v>
      </c>
      <c r="I169" s="159"/>
      <c r="L169" s="155"/>
      <c r="M169" s="160"/>
      <c r="T169" s="161"/>
      <c r="AT169" s="156" t="s">
        <v>150</v>
      </c>
      <c r="AU169" s="156" t="s">
        <v>87</v>
      </c>
      <c r="AV169" s="13" t="s">
        <v>87</v>
      </c>
      <c r="AW169" s="13" t="s">
        <v>33</v>
      </c>
      <c r="AX169" s="13" t="s">
        <v>77</v>
      </c>
      <c r="AY169" s="156" t="s">
        <v>136</v>
      </c>
    </row>
    <row r="170" spans="2:65" s="14" customFormat="1">
      <c r="B170" s="165"/>
      <c r="D170" s="145" t="s">
        <v>150</v>
      </c>
      <c r="E170" s="166" t="s">
        <v>1</v>
      </c>
      <c r="F170" s="167" t="s">
        <v>278</v>
      </c>
      <c r="H170" s="168">
        <v>58.417999999999999</v>
      </c>
      <c r="I170" s="169"/>
      <c r="L170" s="165"/>
      <c r="M170" s="170"/>
      <c r="T170" s="171"/>
      <c r="AT170" s="166" t="s">
        <v>150</v>
      </c>
      <c r="AU170" s="166" t="s">
        <v>87</v>
      </c>
      <c r="AV170" s="14" t="s">
        <v>135</v>
      </c>
      <c r="AW170" s="14" t="s">
        <v>33</v>
      </c>
      <c r="AX170" s="14" t="s">
        <v>85</v>
      </c>
      <c r="AY170" s="166" t="s">
        <v>136</v>
      </c>
    </row>
    <row r="171" spans="2:65" s="1" customFormat="1" ht="16.5" customHeight="1">
      <c r="B171" s="32"/>
      <c r="C171" s="132" t="s">
        <v>203</v>
      </c>
      <c r="D171" s="132" t="s">
        <v>142</v>
      </c>
      <c r="E171" s="133" t="s">
        <v>448</v>
      </c>
      <c r="F171" s="134" t="s">
        <v>449</v>
      </c>
      <c r="G171" s="135" t="s">
        <v>336</v>
      </c>
      <c r="H171" s="136">
        <v>26.795000000000002</v>
      </c>
      <c r="I171" s="137"/>
      <c r="J171" s="138">
        <f>ROUND(I171*H171,2)</f>
        <v>0</v>
      </c>
      <c r="K171" s="134" t="s">
        <v>146</v>
      </c>
      <c r="L171" s="32"/>
      <c r="M171" s="139" t="s">
        <v>1</v>
      </c>
      <c r="N171" s="140" t="s">
        <v>42</v>
      </c>
      <c r="P171" s="141">
        <f>O171*H171</f>
        <v>0</v>
      </c>
      <c r="Q171" s="141">
        <v>0</v>
      </c>
      <c r="R171" s="141">
        <f>Q171*H171</f>
        <v>0</v>
      </c>
      <c r="S171" s="141">
        <v>0</v>
      </c>
      <c r="T171" s="142">
        <f>S171*H171</f>
        <v>0</v>
      </c>
      <c r="AR171" s="143" t="s">
        <v>135</v>
      </c>
      <c r="AT171" s="143" t="s">
        <v>142</v>
      </c>
      <c r="AU171" s="143" t="s">
        <v>87</v>
      </c>
      <c r="AY171" s="17" t="s">
        <v>136</v>
      </c>
      <c r="BE171" s="144">
        <f>IF(N171="základní",J171,0)</f>
        <v>0</v>
      </c>
      <c r="BF171" s="144">
        <f>IF(N171="snížená",J171,0)</f>
        <v>0</v>
      </c>
      <c r="BG171" s="144">
        <f>IF(N171="zákl. přenesená",J171,0)</f>
        <v>0</v>
      </c>
      <c r="BH171" s="144">
        <f>IF(N171="sníž. přenesená",J171,0)</f>
        <v>0</v>
      </c>
      <c r="BI171" s="144">
        <f>IF(N171="nulová",J171,0)</f>
        <v>0</v>
      </c>
      <c r="BJ171" s="17" t="s">
        <v>85</v>
      </c>
      <c r="BK171" s="144">
        <f>ROUND(I171*H171,2)</f>
        <v>0</v>
      </c>
      <c r="BL171" s="17" t="s">
        <v>135</v>
      </c>
      <c r="BM171" s="143" t="s">
        <v>1547</v>
      </c>
    </row>
    <row r="172" spans="2:65" s="1" customFormat="1" ht="19.2">
      <c r="B172" s="32"/>
      <c r="D172" s="145" t="s">
        <v>149</v>
      </c>
      <c r="F172" s="146" t="s">
        <v>451</v>
      </c>
      <c r="I172" s="147"/>
      <c r="L172" s="32"/>
      <c r="M172" s="148"/>
      <c r="T172" s="56"/>
      <c r="AT172" s="17" t="s">
        <v>149</v>
      </c>
      <c r="AU172" s="17" t="s">
        <v>87</v>
      </c>
    </row>
    <row r="173" spans="2:65" s="12" customFormat="1">
      <c r="B173" s="149"/>
      <c r="D173" s="145" t="s">
        <v>150</v>
      </c>
      <c r="E173" s="150" t="s">
        <v>1</v>
      </c>
      <c r="F173" s="151" t="s">
        <v>1548</v>
      </c>
      <c r="H173" s="150" t="s">
        <v>1</v>
      </c>
      <c r="I173" s="152"/>
      <c r="L173" s="149"/>
      <c r="M173" s="153"/>
      <c r="T173" s="154"/>
      <c r="AT173" s="150" t="s">
        <v>150</v>
      </c>
      <c r="AU173" s="150" t="s">
        <v>87</v>
      </c>
      <c r="AV173" s="12" t="s">
        <v>85</v>
      </c>
      <c r="AW173" s="12" t="s">
        <v>33</v>
      </c>
      <c r="AX173" s="12" t="s">
        <v>77</v>
      </c>
      <c r="AY173" s="150" t="s">
        <v>136</v>
      </c>
    </row>
    <row r="174" spans="2:65" s="13" customFormat="1">
      <c r="B174" s="155"/>
      <c r="D174" s="145" t="s">
        <v>150</v>
      </c>
      <c r="E174" s="156" t="s">
        <v>1</v>
      </c>
      <c r="F174" s="157" t="s">
        <v>1549</v>
      </c>
      <c r="H174" s="158">
        <v>9.266</v>
      </c>
      <c r="I174" s="159"/>
      <c r="L174" s="155"/>
      <c r="M174" s="160"/>
      <c r="T174" s="161"/>
      <c r="AT174" s="156" t="s">
        <v>150</v>
      </c>
      <c r="AU174" s="156" t="s">
        <v>87</v>
      </c>
      <c r="AV174" s="13" t="s">
        <v>87</v>
      </c>
      <c r="AW174" s="13" t="s">
        <v>33</v>
      </c>
      <c r="AX174" s="13" t="s">
        <v>77</v>
      </c>
      <c r="AY174" s="156" t="s">
        <v>136</v>
      </c>
    </row>
    <row r="175" spans="2:65" s="12" customFormat="1">
      <c r="B175" s="149"/>
      <c r="D175" s="145" t="s">
        <v>150</v>
      </c>
      <c r="E175" s="150" t="s">
        <v>1</v>
      </c>
      <c r="F175" s="151" t="s">
        <v>1550</v>
      </c>
      <c r="H175" s="150" t="s">
        <v>1</v>
      </c>
      <c r="I175" s="152"/>
      <c r="L175" s="149"/>
      <c r="M175" s="153"/>
      <c r="T175" s="154"/>
      <c r="AT175" s="150" t="s">
        <v>150</v>
      </c>
      <c r="AU175" s="150" t="s">
        <v>87</v>
      </c>
      <c r="AV175" s="12" t="s">
        <v>85</v>
      </c>
      <c r="AW175" s="12" t="s">
        <v>33</v>
      </c>
      <c r="AX175" s="12" t="s">
        <v>77</v>
      </c>
      <c r="AY175" s="150" t="s">
        <v>136</v>
      </c>
    </row>
    <row r="176" spans="2:65" s="13" customFormat="1">
      <c r="B176" s="155"/>
      <c r="D176" s="145" t="s">
        <v>150</v>
      </c>
      <c r="E176" s="156" t="s">
        <v>1</v>
      </c>
      <c r="F176" s="157" t="s">
        <v>1551</v>
      </c>
      <c r="H176" s="158">
        <v>18.422999999999998</v>
      </c>
      <c r="I176" s="159"/>
      <c r="L176" s="155"/>
      <c r="M176" s="160"/>
      <c r="T176" s="161"/>
      <c r="AT176" s="156" t="s">
        <v>150</v>
      </c>
      <c r="AU176" s="156" t="s">
        <v>87</v>
      </c>
      <c r="AV176" s="13" t="s">
        <v>87</v>
      </c>
      <c r="AW176" s="13" t="s">
        <v>33</v>
      </c>
      <c r="AX176" s="13" t="s">
        <v>77</v>
      </c>
      <c r="AY176" s="156" t="s">
        <v>136</v>
      </c>
    </row>
    <row r="177" spans="2:65" s="15" customFormat="1">
      <c r="B177" s="185"/>
      <c r="D177" s="145" t="s">
        <v>150</v>
      </c>
      <c r="E177" s="186" t="s">
        <v>1</v>
      </c>
      <c r="F177" s="187" t="s">
        <v>1154</v>
      </c>
      <c r="H177" s="188">
        <v>27.689</v>
      </c>
      <c r="I177" s="189"/>
      <c r="L177" s="185"/>
      <c r="M177" s="190"/>
      <c r="T177" s="191"/>
      <c r="AT177" s="186" t="s">
        <v>150</v>
      </c>
      <c r="AU177" s="186" t="s">
        <v>87</v>
      </c>
      <c r="AV177" s="15" t="s">
        <v>158</v>
      </c>
      <c r="AW177" s="15" t="s">
        <v>33</v>
      </c>
      <c r="AX177" s="15" t="s">
        <v>77</v>
      </c>
      <c r="AY177" s="186" t="s">
        <v>136</v>
      </c>
    </row>
    <row r="178" spans="2:65" s="12" customFormat="1">
      <c r="B178" s="149"/>
      <c r="D178" s="145" t="s">
        <v>150</v>
      </c>
      <c r="E178" s="150" t="s">
        <v>1</v>
      </c>
      <c r="F178" s="151" t="s">
        <v>1552</v>
      </c>
      <c r="H178" s="150" t="s">
        <v>1</v>
      </c>
      <c r="I178" s="152"/>
      <c r="L178" s="149"/>
      <c r="M178" s="153"/>
      <c r="T178" s="154"/>
      <c r="AT178" s="150" t="s">
        <v>150</v>
      </c>
      <c r="AU178" s="150" t="s">
        <v>87</v>
      </c>
      <c r="AV178" s="12" t="s">
        <v>85</v>
      </c>
      <c r="AW178" s="12" t="s">
        <v>33</v>
      </c>
      <c r="AX178" s="12" t="s">
        <v>77</v>
      </c>
      <c r="AY178" s="150" t="s">
        <v>136</v>
      </c>
    </row>
    <row r="179" spans="2:65" s="13" customFormat="1">
      <c r="B179" s="155"/>
      <c r="D179" s="145" t="s">
        <v>150</v>
      </c>
      <c r="E179" s="156" t="s">
        <v>1</v>
      </c>
      <c r="F179" s="157" t="s">
        <v>1553</v>
      </c>
      <c r="H179" s="158">
        <v>-0.89400000000000002</v>
      </c>
      <c r="I179" s="159"/>
      <c r="L179" s="155"/>
      <c r="M179" s="160"/>
      <c r="T179" s="161"/>
      <c r="AT179" s="156" t="s">
        <v>150</v>
      </c>
      <c r="AU179" s="156" t="s">
        <v>87</v>
      </c>
      <c r="AV179" s="13" t="s">
        <v>87</v>
      </c>
      <c r="AW179" s="13" t="s">
        <v>33</v>
      </c>
      <c r="AX179" s="13" t="s">
        <v>77</v>
      </c>
      <c r="AY179" s="156" t="s">
        <v>136</v>
      </c>
    </row>
    <row r="180" spans="2:65" s="14" customFormat="1">
      <c r="B180" s="165"/>
      <c r="D180" s="145" t="s">
        <v>150</v>
      </c>
      <c r="E180" s="166" t="s">
        <v>1</v>
      </c>
      <c r="F180" s="167" t="s">
        <v>278</v>
      </c>
      <c r="H180" s="168">
        <v>26.795000000000002</v>
      </c>
      <c r="I180" s="169"/>
      <c r="L180" s="165"/>
      <c r="M180" s="170"/>
      <c r="T180" s="171"/>
      <c r="AT180" s="166" t="s">
        <v>150</v>
      </c>
      <c r="AU180" s="166" t="s">
        <v>87</v>
      </c>
      <c r="AV180" s="14" t="s">
        <v>135</v>
      </c>
      <c r="AW180" s="14" t="s">
        <v>33</v>
      </c>
      <c r="AX180" s="14" t="s">
        <v>85</v>
      </c>
      <c r="AY180" s="166" t="s">
        <v>136</v>
      </c>
    </row>
    <row r="181" spans="2:65" s="1" customFormat="1" ht="16.5" customHeight="1">
      <c r="B181" s="32"/>
      <c r="C181" s="172" t="s">
        <v>208</v>
      </c>
      <c r="D181" s="172" t="s">
        <v>425</v>
      </c>
      <c r="E181" s="173" t="s">
        <v>1157</v>
      </c>
      <c r="F181" s="174" t="s">
        <v>458</v>
      </c>
      <c r="G181" s="175" t="s">
        <v>406</v>
      </c>
      <c r="H181" s="176">
        <v>53.59</v>
      </c>
      <c r="I181" s="177"/>
      <c r="J181" s="178">
        <f>ROUND(I181*H181,2)</f>
        <v>0</v>
      </c>
      <c r="K181" s="174" t="s">
        <v>146</v>
      </c>
      <c r="L181" s="179"/>
      <c r="M181" s="180" t="s">
        <v>1</v>
      </c>
      <c r="N181" s="181" t="s">
        <v>42</v>
      </c>
      <c r="P181" s="141">
        <f>O181*H181</f>
        <v>0</v>
      </c>
      <c r="Q181" s="141">
        <v>1</v>
      </c>
      <c r="R181" s="141">
        <f>Q181*H181</f>
        <v>53.59</v>
      </c>
      <c r="S181" s="141">
        <v>0</v>
      </c>
      <c r="T181" s="142">
        <f>S181*H181</f>
        <v>0</v>
      </c>
      <c r="AR181" s="143" t="s">
        <v>190</v>
      </c>
      <c r="AT181" s="143" t="s">
        <v>425</v>
      </c>
      <c r="AU181" s="143" t="s">
        <v>87</v>
      </c>
      <c r="AY181" s="17" t="s">
        <v>136</v>
      </c>
      <c r="BE181" s="144">
        <f>IF(N181="základní",J181,0)</f>
        <v>0</v>
      </c>
      <c r="BF181" s="144">
        <f>IF(N181="snížená",J181,0)</f>
        <v>0</v>
      </c>
      <c r="BG181" s="144">
        <f>IF(N181="zákl. přenesená",J181,0)</f>
        <v>0</v>
      </c>
      <c r="BH181" s="144">
        <f>IF(N181="sníž. přenesená",J181,0)</f>
        <v>0</v>
      </c>
      <c r="BI181" s="144">
        <f>IF(N181="nulová",J181,0)</f>
        <v>0</v>
      </c>
      <c r="BJ181" s="17" t="s">
        <v>85</v>
      </c>
      <c r="BK181" s="144">
        <f>ROUND(I181*H181,2)</f>
        <v>0</v>
      </c>
      <c r="BL181" s="17" t="s">
        <v>135</v>
      </c>
      <c r="BM181" s="143" t="s">
        <v>1554</v>
      </c>
    </row>
    <row r="182" spans="2:65" s="1" customFormat="1">
      <c r="B182" s="32"/>
      <c r="D182" s="145" t="s">
        <v>149</v>
      </c>
      <c r="F182" s="146" t="s">
        <v>458</v>
      </c>
      <c r="I182" s="147"/>
      <c r="L182" s="32"/>
      <c r="M182" s="148"/>
      <c r="T182" s="56"/>
      <c r="AT182" s="17" t="s">
        <v>149</v>
      </c>
      <c r="AU182" s="17" t="s">
        <v>87</v>
      </c>
    </row>
    <row r="183" spans="2:65" s="13" customFormat="1">
      <c r="B183" s="155"/>
      <c r="D183" s="145" t="s">
        <v>150</v>
      </c>
      <c r="E183" s="156" t="s">
        <v>1</v>
      </c>
      <c r="F183" s="157" t="s">
        <v>1555</v>
      </c>
      <c r="H183" s="158">
        <v>53.59</v>
      </c>
      <c r="I183" s="159"/>
      <c r="L183" s="155"/>
      <c r="M183" s="160"/>
      <c r="T183" s="161"/>
      <c r="AT183" s="156" t="s">
        <v>150</v>
      </c>
      <c r="AU183" s="156" t="s">
        <v>87</v>
      </c>
      <c r="AV183" s="13" t="s">
        <v>87</v>
      </c>
      <c r="AW183" s="13" t="s">
        <v>33</v>
      </c>
      <c r="AX183" s="13" t="s">
        <v>85</v>
      </c>
      <c r="AY183" s="156" t="s">
        <v>136</v>
      </c>
    </row>
    <row r="184" spans="2:65" s="11" customFormat="1" ht="22.95" customHeight="1">
      <c r="B184" s="120"/>
      <c r="D184" s="121" t="s">
        <v>76</v>
      </c>
      <c r="E184" s="130" t="s">
        <v>135</v>
      </c>
      <c r="F184" s="130" t="s">
        <v>599</v>
      </c>
      <c r="I184" s="123"/>
      <c r="J184" s="131">
        <f>BK184</f>
        <v>0</v>
      </c>
      <c r="L184" s="120"/>
      <c r="M184" s="125"/>
      <c r="P184" s="126">
        <f>SUM(P185:P191)</f>
        <v>0</v>
      </c>
      <c r="R184" s="126">
        <f>SUM(R185:R191)</f>
        <v>0</v>
      </c>
      <c r="T184" s="127">
        <f>SUM(T185:T191)</f>
        <v>0</v>
      </c>
      <c r="AR184" s="121" t="s">
        <v>85</v>
      </c>
      <c r="AT184" s="128" t="s">
        <v>76</v>
      </c>
      <c r="AU184" s="128" t="s">
        <v>85</v>
      </c>
      <c r="AY184" s="121" t="s">
        <v>136</v>
      </c>
      <c r="BK184" s="129">
        <f>SUM(BK185:BK191)</f>
        <v>0</v>
      </c>
    </row>
    <row r="185" spans="2:65" s="1" customFormat="1" ht="16.5" customHeight="1">
      <c r="B185" s="32"/>
      <c r="C185" s="132" t="s">
        <v>216</v>
      </c>
      <c r="D185" s="132" t="s">
        <v>142</v>
      </c>
      <c r="E185" s="133" t="s">
        <v>607</v>
      </c>
      <c r="F185" s="134" t="s">
        <v>608</v>
      </c>
      <c r="G185" s="135" t="s">
        <v>336</v>
      </c>
      <c r="H185" s="136">
        <v>6.8129999999999997</v>
      </c>
      <c r="I185" s="137"/>
      <c r="J185" s="138">
        <f>ROUND(I185*H185,2)</f>
        <v>0</v>
      </c>
      <c r="K185" s="134" t="s">
        <v>146</v>
      </c>
      <c r="L185" s="32"/>
      <c r="M185" s="139" t="s">
        <v>1</v>
      </c>
      <c r="N185" s="140" t="s">
        <v>42</v>
      </c>
      <c r="P185" s="141">
        <f>O185*H185</f>
        <v>0</v>
      </c>
      <c r="Q185" s="141">
        <v>0</v>
      </c>
      <c r="R185" s="141">
        <f>Q185*H185</f>
        <v>0</v>
      </c>
      <c r="S185" s="141">
        <v>0</v>
      </c>
      <c r="T185" s="142">
        <f>S185*H185</f>
        <v>0</v>
      </c>
      <c r="AR185" s="143" t="s">
        <v>135</v>
      </c>
      <c r="AT185" s="143" t="s">
        <v>142</v>
      </c>
      <c r="AU185" s="143" t="s">
        <v>87</v>
      </c>
      <c r="AY185" s="17" t="s">
        <v>136</v>
      </c>
      <c r="BE185" s="144">
        <f>IF(N185="základní",J185,0)</f>
        <v>0</v>
      </c>
      <c r="BF185" s="144">
        <f>IF(N185="snížená",J185,0)</f>
        <v>0</v>
      </c>
      <c r="BG185" s="144">
        <f>IF(N185="zákl. přenesená",J185,0)</f>
        <v>0</v>
      </c>
      <c r="BH185" s="144">
        <f>IF(N185="sníž. přenesená",J185,0)</f>
        <v>0</v>
      </c>
      <c r="BI185" s="144">
        <f>IF(N185="nulová",J185,0)</f>
        <v>0</v>
      </c>
      <c r="BJ185" s="17" t="s">
        <v>85</v>
      </c>
      <c r="BK185" s="144">
        <f>ROUND(I185*H185,2)</f>
        <v>0</v>
      </c>
      <c r="BL185" s="17" t="s">
        <v>135</v>
      </c>
      <c r="BM185" s="143" t="s">
        <v>1556</v>
      </c>
    </row>
    <row r="186" spans="2:65" s="1" customFormat="1">
      <c r="B186" s="32"/>
      <c r="D186" s="145" t="s">
        <v>149</v>
      </c>
      <c r="F186" s="146" t="s">
        <v>610</v>
      </c>
      <c r="I186" s="147"/>
      <c r="L186" s="32"/>
      <c r="M186" s="148"/>
      <c r="T186" s="56"/>
      <c r="AT186" s="17" t="s">
        <v>149</v>
      </c>
      <c r="AU186" s="17" t="s">
        <v>87</v>
      </c>
    </row>
    <row r="187" spans="2:65" s="12" customFormat="1">
      <c r="B187" s="149"/>
      <c r="D187" s="145" t="s">
        <v>150</v>
      </c>
      <c r="E187" s="150" t="s">
        <v>1</v>
      </c>
      <c r="F187" s="151" t="s">
        <v>1557</v>
      </c>
      <c r="H187" s="150" t="s">
        <v>1</v>
      </c>
      <c r="I187" s="152"/>
      <c r="L187" s="149"/>
      <c r="M187" s="153"/>
      <c r="T187" s="154"/>
      <c r="AT187" s="150" t="s">
        <v>150</v>
      </c>
      <c r="AU187" s="150" t="s">
        <v>87</v>
      </c>
      <c r="AV187" s="12" t="s">
        <v>85</v>
      </c>
      <c r="AW187" s="12" t="s">
        <v>33</v>
      </c>
      <c r="AX187" s="12" t="s">
        <v>77</v>
      </c>
      <c r="AY187" s="150" t="s">
        <v>136</v>
      </c>
    </row>
    <row r="188" spans="2:65" s="13" customFormat="1">
      <c r="B188" s="155"/>
      <c r="D188" s="145" t="s">
        <v>150</v>
      </c>
      <c r="E188" s="156" t="s">
        <v>1</v>
      </c>
      <c r="F188" s="157" t="s">
        <v>1558</v>
      </c>
      <c r="H188" s="158">
        <v>2.8079999999999998</v>
      </c>
      <c r="I188" s="159"/>
      <c r="L188" s="155"/>
      <c r="M188" s="160"/>
      <c r="T188" s="161"/>
      <c r="AT188" s="156" t="s">
        <v>150</v>
      </c>
      <c r="AU188" s="156" t="s">
        <v>87</v>
      </c>
      <c r="AV188" s="13" t="s">
        <v>87</v>
      </c>
      <c r="AW188" s="13" t="s">
        <v>33</v>
      </c>
      <c r="AX188" s="13" t="s">
        <v>77</v>
      </c>
      <c r="AY188" s="156" t="s">
        <v>136</v>
      </c>
    </row>
    <row r="189" spans="2:65" s="12" customFormat="1">
      <c r="B189" s="149"/>
      <c r="D189" s="145" t="s">
        <v>150</v>
      </c>
      <c r="E189" s="150" t="s">
        <v>1</v>
      </c>
      <c r="F189" s="151" t="s">
        <v>1559</v>
      </c>
      <c r="H189" s="150" t="s">
        <v>1</v>
      </c>
      <c r="I189" s="152"/>
      <c r="L189" s="149"/>
      <c r="M189" s="153"/>
      <c r="T189" s="154"/>
      <c r="AT189" s="150" t="s">
        <v>150</v>
      </c>
      <c r="AU189" s="150" t="s">
        <v>87</v>
      </c>
      <c r="AV189" s="12" t="s">
        <v>85</v>
      </c>
      <c r="AW189" s="12" t="s">
        <v>33</v>
      </c>
      <c r="AX189" s="12" t="s">
        <v>77</v>
      </c>
      <c r="AY189" s="150" t="s">
        <v>136</v>
      </c>
    </row>
    <row r="190" spans="2:65" s="13" customFormat="1">
      <c r="B190" s="155"/>
      <c r="D190" s="145" t="s">
        <v>150</v>
      </c>
      <c r="E190" s="156" t="s">
        <v>1</v>
      </c>
      <c r="F190" s="157" t="s">
        <v>1560</v>
      </c>
      <c r="H190" s="158">
        <v>4.0049999999999999</v>
      </c>
      <c r="I190" s="159"/>
      <c r="L190" s="155"/>
      <c r="M190" s="160"/>
      <c r="T190" s="161"/>
      <c r="AT190" s="156" t="s">
        <v>150</v>
      </c>
      <c r="AU190" s="156" t="s">
        <v>87</v>
      </c>
      <c r="AV190" s="13" t="s">
        <v>87</v>
      </c>
      <c r="AW190" s="13" t="s">
        <v>33</v>
      </c>
      <c r="AX190" s="13" t="s">
        <v>77</v>
      </c>
      <c r="AY190" s="156" t="s">
        <v>136</v>
      </c>
    </row>
    <row r="191" spans="2:65" s="14" customFormat="1">
      <c r="B191" s="165"/>
      <c r="D191" s="145" t="s">
        <v>150</v>
      </c>
      <c r="E191" s="166" t="s">
        <v>1</v>
      </c>
      <c r="F191" s="167" t="s">
        <v>278</v>
      </c>
      <c r="H191" s="168">
        <v>6.8129999999999997</v>
      </c>
      <c r="I191" s="169"/>
      <c r="L191" s="165"/>
      <c r="M191" s="170"/>
      <c r="T191" s="171"/>
      <c r="AT191" s="166" t="s">
        <v>150</v>
      </c>
      <c r="AU191" s="166" t="s">
        <v>87</v>
      </c>
      <c r="AV191" s="14" t="s">
        <v>135</v>
      </c>
      <c r="AW191" s="14" t="s">
        <v>33</v>
      </c>
      <c r="AX191" s="14" t="s">
        <v>85</v>
      </c>
      <c r="AY191" s="166" t="s">
        <v>136</v>
      </c>
    </row>
    <row r="192" spans="2:65" s="11" customFormat="1" ht="22.95" customHeight="1">
      <c r="B192" s="120"/>
      <c r="D192" s="121" t="s">
        <v>76</v>
      </c>
      <c r="E192" s="130" t="s">
        <v>190</v>
      </c>
      <c r="F192" s="130" t="s">
        <v>767</v>
      </c>
      <c r="I192" s="123"/>
      <c r="J192" s="131">
        <f>BK192</f>
        <v>0</v>
      </c>
      <c r="L192" s="120"/>
      <c r="M192" s="125"/>
      <c r="P192" s="126">
        <f>SUM(P193:P250)</f>
        <v>0</v>
      </c>
      <c r="R192" s="126">
        <f>SUM(R193:R250)</f>
        <v>0.63608428999999989</v>
      </c>
      <c r="T192" s="127">
        <f>SUM(T193:T250)</f>
        <v>0</v>
      </c>
      <c r="AR192" s="121" t="s">
        <v>85</v>
      </c>
      <c r="AT192" s="128" t="s">
        <v>76</v>
      </c>
      <c r="AU192" s="128" t="s">
        <v>85</v>
      </c>
      <c r="AY192" s="121" t="s">
        <v>136</v>
      </c>
      <c r="BK192" s="129">
        <f>SUM(BK193:BK250)</f>
        <v>0</v>
      </c>
    </row>
    <row r="193" spans="2:65" s="1" customFormat="1" ht="16.5" customHeight="1">
      <c r="B193" s="32"/>
      <c r="C193" s="132" t="s">
        <v>223</v>
      </c>
      <c r="D193" s="132" t="s">
        <v>142</v>
      </c>
      <c r="E193" s="133" t="s">
        <v>1561</v>
      </c>
      <c r="F193" s="134" t="s">
        <v>1562</v>
      </c>
      <c r="G193" s="135" t="s">
        <v>317</v>
      </c>
      <c r="H193" s="136">
        <v>35.1</v>
      </c>
      <c r="I193" s="137"/>
      <c r="J193" s="138">
        <f>ROUND(I193*H193,2)</f>
        <v>0</v>
      </c>
      <c r="K193" s="134" t="s">
        <v>146</v>
      </c>
      <c r="L193" s="32"/>
      <c r="M193" s="139" t="s">
        <v>1</v>
      </c>
      <c r="N193" s="140" t="s">
        <v>42</v>
      </c>
      <c r="P193" s="141">
        <f>O193*H193</f>
        <v>0</v>
      </c>
      <c r="Q193" s="141">
        <v>0</v>
      </c>
      <c r="R193" s="141">
        <f>Q193*H193</f>
        <v>0</v>
      </c>
      <c r="S193" s="141">
        <v>0</v>
      </c>
      <c r="T193" s="142">
        <f>S193*H193</f>
        <v>0</v>
      </c>
      <c r="AR193" s="143" t="s">
        <v>135</v>
      </c>
      <c r="AT193" s="143" t="s">
        <v>142</v>
      </c>
      <c r="AU193" s="143" t="s">
        <v>87</v>
      </c>
      <c r="AY193" s="17" t="s">
        <v>136</v>
      </c>
      <c r="BE193" s="144">
        <f>IF(N193="základní",J193,0)</f>
        <v>0</v>
      </c>
      <c r="BF193" s="144">
        <f>IF(N193="snížená",J193,0)</f>
        <v>0</v>
      </c>
      <c r="BG193" s="144">
        <f>IF(N193="zákl. přenesená",J193,0)</f>
        <v>0</v>
      </c>
      <c r="BH193" s="144">
        <f>IF(N193="sníž. přenesená",J193,0)</f>
        <v>0</v>
      </c>
      <c r="BI193" s="144">
        <f>IF(N193="nulová",J193,0)</f>
        <v>0</v>
      </c>
      <c r="BJ193" s="17" t="s">
        <v>85</v>
      </c>
      <c r="BK193" s="144">
        <f>ROUND(I193*H193,2)</f>
        <v>0</v>
      </c>
      <c r="BL193" s="17" t="s">
        <v>135</v>
      </c>
      <c r="BM193" s="143" t="s">
        <v>1563</v>
      </c>
    </row>
    <row r="194" spans="2:65" s="1" customFormat="1" ht="19.2">
      <c r="B194" s="32"/>
      <c r="D194" s="145" t="s">
        <v>149</v>
      </c>
      <c r="F194" s="146" t="s">
        <v>1564</v>
      </c>
      <c r="I194" s="147"/>
      <c r="L194" s="32"/>
      <c r="M194" s="148"/>
      <c r="T194" s="56"/>
      <c r="AT194" s="17" t="s">
        <v>149</v>
      </c>
      <c r="AU194" s="17" t="s">
        <v>87</v>
      </c>
    </row>
    <row r="195" spans="2:65" s="13" customFormat="1">
      <c r="B195" s="155"/>
      <c r="D195" s="145" t="s">
        <v>150</v>
      </c>
      <c r="E195" s="156" t="s">
        <v>1</v>
      </c>
      <c r="F195" s="157" t="s">
        <v>1565</v>
      </c>
      <c r="H195" s="158">
        <v>35.1</v>
      </c>
      <c r="I195" s="159"/>
      <c r="L195" s="155"/>
      <c r="M195" s="160"/>
      <c r="T195" s="161"/>
      <c r="AT195" s="156" t="s">
        <v>150</v>
      </c>
      <c r="AU195" s="156" t="s">
        <v>87</v>
      </c>
      <c r="AV195" s="13" t="s">
        <v>87</v>
      </c>
      <c r="AW195" s="13" t="s">
        <v>33</v>
      </c>
      <c r="AX195" s="13" t="s">
        <v>85</v>
      </c>
      <c r="AY195" s="156" t="s">
        <v>136</v>
      </c>
    </row>
    <row r="196" spans="2:65" s="1" customFormat="1" ht="16.5" customHeight="1">
      <c r="B196" s="32"/>
      <c r="C196" s="172" t="s">
        <v>235</v>
      </c>
      <c r="D196" s="172" t="s">
        <v>425</v>
      </c>
      <c r="E196" s="173" t="s">
        <v>1566</v>
      </c>
      <c r="F196" s="174" t="s">
        <v>1567</v>
      </c>
      <c r="G196" s="175" t="s">
        <v>317</v>
      </c>
      <c r="H196" s="176">
        <v>35.627000000000002</v>
      </c>
      <c r="I196" s="177"/>
      <c r="J196" s="178">
        <f>ROUND(I196*H196,2)</f>
        <v>0</v>
      </c>
      <c r="K196" s="174" t="s">
        <v>146</v>
      </c>
      <c r="L196" s="179"/>
      <c r="M196" s="180" t="s">
        <v>1</v>
      </c>
      <c r="N196" s="181" t="s">
        <v>42</v>
      </c>
      <c r="P196" s="141">
        <f>O196*H196</f>
        <v>0</v>
      </c>
      <c r="Q196" s="141">
        <v>2.7E-4</v>
      </c>
      <c r="R196" s="141">
        <f>Q196*H196</f>
        <v>9.6192900000000008E-3</v>
      </c>
      <c r="S196" s="141">
        <v>0</v>
      </c>
      <c r="T196" s="142">
        <f>S196*H196</f>
        <v>0</v>
      </c>
      <c r="AR196" s="143" t="s">
        <v>190</v>
      </c>
      <c r="AT196" s="143" t="s">
        <v>425</v>
      </c>
      <c r="AU196" s="143" t="s">
        <v>87</v>
      </c>
      <c r="AY196" s="17" t="s">
        <v>136</v>
      </c>
      <c r="BE196" s="144">
        <f>IF(N196="základní",J196,0)</f>
        <v>0</v>
      </c>
      <c r="BF196" s="144">
        <f>IF(N196="snížená",J196,0)</f>
        <v>0</v>
      </c>
      <c r="BG196" s="144">
        <f>IF(N196="zákl. přenesená",J196,0)</f>
        <v>0</v>
      </c>
      <c r="BH196" s="144">
        <f>IF(N196="sníž. přenesená",J196,0)</f>
        <v>0</v>
      </c>
      <c r="BI196" s="144">
        <f>IF(N196="nulová",J196,0)</f>
        <v>0</v>
      </c>
      <c r="BJ196" s="17" t="s">
        <v>85</v>
      </c>
      <c r="BK196" s="144">
        <f>ROUND(I196*H196,2)</f>
        <v>0</v>
      </c>
      <c r="BL196" s="17" t="s">
        <v>135</v>
      </c>
      <c r="BM196" s="143" t="s">
        <v>1568</v>
      </c>
    </row>
    <row r="197" spans="2:65" s="1" customFormat="1">
      <c r="B197" s="32"/>
      <c r="D197" s="145" t="s">
        <v>149</v>
      </c>
      <c r="F197" s="146" t="s">
        <v>1567</v>
      </c>
      <c r="I197" s="147"/>
      <c r="L197" s="32"/>
      <c r="M197" s="148"/>
      <c r="T197" s="56"/>
      <c r="AT197" s="17" t="s">
        <v>149</v>
      </c>
      <c r="AU197" s="17" t="s">
        <v>87</v>
      </c>
    </row>
    <row r="198" spans="2:65" s="13" customFormat="1">
      <c r="B198" s="155"/>
      <c r="D198" s="145" t="s">
        <v>150</v>
      </c>
      <c r="E198" s="156" t="s">
        <v>1</v>
      </c>
      <c r="F198" s="157" t="s">
        <v>1569</v>
      </c>
      <c r="H198" s="158">
        <v>35.1</v>
      </c>
      <c r="I198" s="159"/>
      <c r="L198" s="155"/>
      <c r="M198" s="160"/>
      <c r="T198" s="161"/>
      <c r="AT198" s="156" t="s">
        <v>150</v>
      </c>
      <c r="AU198" s="156" t="s">
        <v>87</v>
      </c>
      <c r="AV198" s="13" t="s">
        <v>87</v>
      </c>
      <c r="AW198" s="13" t="s">
        <v>33</v>
      </c>
      <c r="AX198" s="13" t="s">
        <v>85</v>
      </c>
      <c r="AY198" s="156" t="s">
        <v>136</v>
      </c>
    </row>
    <row r="199" spans="2:65" s="13" customFormat="1">
      <c r="B199" s="155"/>
      <c r="D199" s="145" t="s">
        <v>150</v>
      </c>
      <c r="F199" s="157" t="s">
        <v>1570</v>
      </c>
      <c r="H199" s="158">
        <v>35.627000000000002</v>
      </c>
      <c r="I199" s="159"/>
      <c r="L199" s="155"/>
      <c r="M199" s="160"/>
      <c r="T199" s="161"/>
      <c r="AT199" s="156" t="s">
        <v>150</v>
      </c>
      <c r="AU199" s="156" t="s">
        <v>87</v>
      </c>
      <c r="AV199" s="13" t="s">
        <v>87</v>
      </c>
      <c r="AW199" s="13" t="s">
        <v>4</v>
      </c>
      <c r="AX199" s="13" t="s">
        <v>85</v>
      </c>
      <c r="AY199" s="156" t="s">
        <v>136</v>
      </c>
    </row>
    <row r="200" spans="2:65" s="1" customFormat="1" ht="16.5" customHeight="1">
      <c r="B200" s="32"/>
      <c r="C200" s="132" t="s">
        <v>8</v>
      </c>
      <c r="D200" s="132" t="s">
        <v>142</v>
      </c>
      <c r="E200" s="133" t="s">
        <v>1571</v>
      </c>
      <c r="F200" s="134" t="s">
        <v>1572</v>
      </c>
      <c r="G200" s="135" t="s">
        <v>317</v>
      </c>
      <c r="H200" s="136">
        <v>44.5</v>
      </c>
      <c r="I200" s="137"/>
      <c r="J200" s="138">
        <f>ROUND(I200*H200,2)</f>
        <v>0</v>
      </c>
      <c r="K200" s="134" t="s">
        <v>146</v>
      </c>
      <c r="L200" s="32"/>
      <c r="M200" s="139" t="s">
        <v>1</v>
      </c>
      <c r="N200" s="140" t="s">
        <v>42</v>
      </c>
      <c r="P200" s="141">
        <f>O200*H200</f>
        <v>0</v>
      </c>
      <c r="Q200" s="141">
        <v>4.2199999999999998E-3</v>
      </c>
      <c r="R200" s="141">
        <f>Q200*H200</f>
        <v>0.18778999999999998</v>
      </c>
      <c r="S200" s="141">
        <v>0</v>
      </c>
      <c r="T200" s="142">
        <f>S200*H200</f>
        <v>0</v>
      </c>
      <c r="AR200" s="143" t="s">
        <v>135</v>
      </c>
      <c r="AT200" s="143" t="s">
        <v>142</v>
      </c>
      <c r="AU200" s="143" t="s">
        <v>87</v>
      </c>
      <c r="AY200" s="17" t="s">
        <v>136</v>
      </c>
      <c r="BE200" s="144">
        <f>IF(N200="základní",J200,0)</f>
        <v>0</v>
      </c>
      <c r="BF200" s="144">
        <f>IF(N200="snížená",J200,0)</f>
        <v>0</v>
      </c>
      <c r="BG200" s="144">
        <f>IF(N200="zákl. přenesená",J200,0)</f>
        <v>0</v>
      </c>
      <c r="BH200" s="144">
        <f>IF(N200="sníž. přenesená",J200,0)</f>
        <v>0</v>
      </c>
      <c r="BI200" s="144">
        <f>IF(N200="nulová",J200,0)</f>
        <v>0</v>
      </c>
      <c r="BJ200" s="17" t="s">
        <v>85</v>
      </c>
      <c r="BK200" s="144">
        <f>ROUND(I200*H200,2)</f>
        <v>0</v>
      </c>
      <c r="BL200" s="17" t="s">
        <v>135</v>
      </c>
      <c r="BM200" s="143" t="s">
        <v>1573</v>
      </c>
    </row>
    <row r="201" spans="2:65" s="1" customFormat="1" ht="19.2">
      <c r="B201" s="32"/>
      <c r="D201" s="145" t="s">
        <v>149</v>
      </c>
      <c r="F201" s="146" t="s">
        <v>1574</v>
      </c>
      <c r="I201" s="147"/>
      <c r="L201" s="32"/>
      <c r="M201" s="148"/>
      <c r="T201" s="56"/>
      <c r="AT201" s="17" t="s">
        <v>149</v>
      </c>
      <c r="AU201" s="17" t="s">
        <v>87</v>
      </c>
    </row>
    <row r="202" spans="2:65" s="13" customFormat="1">
      <c r="B202" s="155"/>
      <c r="D202" s="145" t="s">
        <v>150</v>
      </c>
      <c r="E202" s="156" t="s">
        <v>1</v>
      </c>
      <c r="F202" s="157" t="s">
        <v>1575</v>
      </c>
      <c r="H202" s="158">
        <v>44.5</v>
      </c>
      <c r="I202" s="159"/>
      <c r="L202" s="155"/>
      <c r="M202" s="160"/>
      <c r="T202" s="161"/>
      <c r="AT202" s="156" t="s">
        <v>150</v>
      </c>
      <c r="AU202" s="156" t="s">
        <v>87</v>
      </c>
      <c r="AV202" s="13" t="s">
        <v>87</v>
      </c>
      <c r="AW202" s="13" t="s">
        <v>33</v>
      </c>
      <c r="AX202" s="13" t="s">
        <v>85</v>
      </c>
      <c r="AY202" s="156" t="s">
        <v>136</v>
      </c>
    </row>
    <row r="203" spans="2:65" s="12" customFormat="1">
      <c r="B203" s="149"/>
      <c r="D203" s="145" t="s">
        <v>150</v>
      </c>
      <c r="E203" s="150" t="s">
        <v>1</v>
      </c>
      <c r="F203" s="151" t="s">
        <v>782</v>
      </c>
      <c r="H203" s="150" t="s">
        <v>1</v>
      </c>
      <c r="I203" s="152"/>
      <c r="L203" s="149"/>
      <c r="M203" s="153"/>
      <c r="T203" s="154"/>
      <c r="AT203" s="150" t="s">
        <v>150</v>
      </c>
      <c r="AU203" s="150" t="s">
        <v>87</v>
      </c>
      <c r="AV203" s="12" t="s">
        <v>85</v>
      </c>
      <c r="AW203" s="12" t="s">
        <v>33</v>
      </c>
      <c r="AX203" s="12" t="s">
        <v>77</v>
      </c>
      <c r="AY203" s="150" t="s">
        <v>136</v>
      </c>
    </row>
    <row r="204" spans="2:65" s="1" customFormat="1" ht="16.5" customHeight="1">
      <c r="B204" s="32"/>
      <c r="C204" s="132" t="s">
        <v>333</v>
      </c>
      <c r="D204" s="132" t="s">
        <v>142</v>
      </c>
      <c r="E204" s="133" t="s">
        <v>1576</v>
      </c>
      <c r="F204" s="134" t="s">
        <v>1577</v>
      </c>
      <c r="G204" s="135" t="s">
        <v>226</v>
      </c>
      <c r="H204" s="136">
        <v>6</v>
      </c>
      <c r="I204" s="137"/>
      <c r="J204" s="138">
        <f>ROUND(I204*H204,2)</f>
        <v>0</v>
      </c>
      <c r="K204" s="134" t="s">
        <v>146</v>
      </c>
      <c r="L204" s="32"/>
      <c r="M204" s="139" t="s">
        <v>1</v>
      </c>
      <c r="N204" s="140" t="s">
        <v>42</v>
      </c>
      <c r="P204" s="141">
        <f>O204*H204</f>
        <v>0</v>
      </c>
      <c r="Q204" s="141">
        <v>7.2000000000000005E-4</v>
      </c>
      <c r="R204" s="141">
        <f>Q204*H204</f>
        <v>4.3200000000000001E-3</v>
      </c>
      <c r="S204" s="141">
        <v>0</v>
      </c>
      <c r="T204" s="142">
        <f>S204*H204</f>
        <v>0</v>
      </c>
      <c r="AR204" s="143" t="s">
        <v>135</v>
      </c>
      <c r="AT204" s="143" t="s">
        <v>142</v>
      </c>
      <c r="AU204" s="143" t="s">
        <v>87</v>
      </c>
      <c r="AY204" s="17" t="s">
        <v>136</v>
      </c>
      <c r="BE204" s="144">
        <f>IF(N204="základní",J204,0)</f>
        <v>0</v>
      </c>
      <c r="BF204" s="144">
        <f>IF(N204="snížená",J204,0)</f>
        <v>0</v>
      </c>
      <c r="BG204" s="144">
        <f>IF(N204="zákl. přenesená",J204,0)</f>
        <v>0</v>
      </c>
      <c r="BH204" s="144">
        <f>IF(N204="sníž. přenesená",J204,0)</f>
        <v>0</v>
      </c>
      <c r="BI204" s="144">
        <f>IF(N204="nulová",J204,0)</f>
        <v>0</v>
      </c>
      <c r="BJ204" s="17" t="s">
        <v>85</v>
      </c>
      <c r="BK204" s="144">
        <f>ROUND(I204*H204,2)</f>
        <v>0</v>
      </c>
      <c r="BL204" s="17" t="s">
        <v>135</v>
      </c>
      <c r="BM204" s="143" t="s">
        <v>1578</v>
      </c>
    </row>
    <row r="205" spans="2:65" s="1" customFormat="1">
      <c r="B205" s="32"/>
      <c r="D205" s="145" t="s">
        <v>149</v>
      </c>
      <c r="F205" s="146" t="s">
        <v>1577</v>
      </c>
      <c r="I205" s="147"/>
      <c r="L205" s="32"/>
      <c r="M205" s="148"/>
      <c r="T205" s="56"/>
      <c r="AT205" s="17" t="s">
        <v>149</v>
      </c>
      <c r="AU205" s="17" t="s">
        <v>87</v>
      </c>
    </row>
    <row r="206" spans="2:65" s="12" customFormat="1">
      <c r="B206" s="149"/>
      <c r="D206" s="145" t="s">
        <v>150</v>
      </c>
      <c r="E206" s="150" t="s">
        <v>1</v>
      </c>
      <c r="F206" s="151" t="s">
        <v>1579</v>
      </c>
      <c r="H206" s="150" t="s">
        <v>1</v>
      </c>
      <c r="I206" s="152"/>
      <c r="L206" s="149"/>
      <c r="M206" s="153"/>
      <c r="T206" s="154"/>
      <c r="AT206" s="150" t="s">
        <v>150</v>
      </c>
      <c r="AU206" s="150" t="s">
        <v>87</v>
      </c>
      <c r="AV206" s="12" t="s">
        <v>85</v>
      </c>
      <c r="AW206" s="12" t="s">
        <v>33</v>
      </c>
      <c r="AX206" s="12" t="s">
        <v>77</v>
      </c>
      <c r="AY206" s="150" t="s">
        <v>136</v>
      </c>
    </row>
    <row r="207" spans="2:65" s="12" customFormat="1">
      <c r="B207" s="149"/>
      <c r="D207" s="145" t="s">
        <v>150</v>
      </c>
      <c r="E207" s="150" t="s">
        <v>1</v>
      </c>
      <c r="F207" s="151" t="s">
        <v>1580</v>
      </c>
      <c r="H207" s="150" t="s">
        <v>1</v>
      </c>
      <c r="I207" s="152"/>
      <c r="L207" s="149"/>
      <c r="M207" s="153"/>
      <c r="T207" s="154"/>
      <c r="AT207" s="150" t="s">
        <v>150</v>
      </c>
      <c r="AU207" s="150" t="s">
        <v>87</v>
      </c>
      <c r="AV207" s="12" t="s">
        <v>85</v>
      </c>
      <c r="AW207" s="12" t="s">
        <v>33</v>
      </c>
      <c r="AX207" s="12" t="s">
        <v>77</v>
      </c>
      <c r="AY207" s="150" t="s">
        <v>136</v>
      </c>
    </row>
    <row r="208" spans="2:65" s="13" customFormat="1">
      <c r="B208" s="155"/>
      <c r="D208" s="145" t="s">
        <v>150</v>
      </c>
      <c r="E208" s="156" t="s">
        <v>1</v>
      </c>
      <c r="F208" s="157" t="s">
        <v>1581</v>
      </c>
      <c r="H208" s="158">
        <v>6</v>
      </c>
      <c r="I208" s="159"/>
      <c r="L208" s="155"/>
      <c r="M208" s="160"/>
      <c r="T208" s="161"/>
      <c r="AT208" s="156" t="s">
        <v>150</v>
      </c>
      <c r="AU208" s="156" t="s">
        <v>87</v>
      </c>
      <c r="AV208" s="13" t="s">
        <v>87</v>
      </c>
      <c r="AW208" s="13" t="s">
        <v>33</v>
      </c>
      <c r="AX208" s="13" t="s">
        <v>85</v>
      </c>
      <c r="AY208" s="156" t="s">
        <v>136</v>
      </c>
    </row>
    <row r="209" spans="2:65" s="1" customFormat="1" ht="16.5" customHeight="1">
      <c r="B209" s="32"/>
      <c r="C209" s="172" t="s">
        <v>340</v>
      </c>
      <c r="D209" s="172" t="s">
        <v>425</v>
      </c>
      <c r="E209" s="173" t="s">
        <v>1582</v>
      </c>
      <c r="F209" s="174" t="s">
        <v>1583</v>
      </c>
      <c r="G209" s="175" t="s">
        <v>226</v>
      </c>
      <c r="H209" s="176">
        <v>6</v>
      </c>
      <c r="I209" s="177"/>
      <c r="J209" s="178">
        <f>ROUND(I209*H209,2)</f>
        <v>0</v>
      </c>
      <c r="K209" s="174" t="s">
        <v>146</v>
      </c>
      <c r="L209" s="179"/>
      <c r="M209" s="180" t="s">
        <v>1</v>
      </c>
      <c r="N209" s="181" t="s">
        <v>42</v>
      </c>
      <c r="P209" s="141">
        <f>O209*H209</f>
        <v>0</v>
      </c>
      <c r="Q209" s="141">
        <v>2.5000000000000001E-3</v>
      </c>
      <c r="R209" s="141">
        <f>Q209*H209</f>
        <v>1.4999999999999999E-2</v>
      </c>
      <c r="S209" s="141">
        <v>0</v>
      </c>
      <c r="T209" s="142">
        <f>S209*H209</f>
        <v>0</v>
      </c>
      <c r="AR209" s="143" t="s">
        <v>190</v>
      </c>
      <c r="AT209" s="143" t="s">
        <v>425</v>
      </c>
      <c r="AU209" s="143" t="s">
        <v>87</v>
      </c>
      <c r="AY209" s="17" t="s">
        <v>136</v>
      </c>
      <c r="BE209" s="144">
        <f>IF(N209="základní",J209,0)</f>
        <v>0</v>
      </c>
      <c r="BF209" s="144">
        <f>IF(N209="snížená",J209,0)</f>
        <v>0</v>
      </c>
      <c r="BG209" s="144">
        <f>IF(N209="zákl. přenesená",J209,0)</f>
        <v>0</v>
      </c>
      <c r="BH209" s="144">
        <f>IF(N209="sníž. přenesená",J209,0)</f>
        <v>0</v>
      </c>
      <c r="BI209" s="144">
        <f>IF(N209="nulová",J209,0)</f>
        <v>0</v>
      </c>
      <c r="BJ209" s="17" t="s">
        <v>85</v>
      </c>
      <c r="BK209" s="144">
        <f>ROUND(I209*H209,2)</f>
        <v>0</v>
      </c>
      <c r="BL209" s="17" t="s">
        <v>135</v>
      </c>
      <c r="BM209" s="143" t="s">
        <v>1584</v>
      </c>
    </row>
    <row r="210" spans="2:65" s="1" customFormat="1">
      <c r="B210" s="32"/>
      <c r="D210" s="145" t="s">
        <v>149</v>
      </c>
      <c r="F210" s="146" t="s">
        <v>1583</v>
      </c>
      <c r="I210" s="147"/>
      <c r="L210" s="32"/>
      <c r="M210" s="148"/>
      <c r="T210" s="56"/>
      <c r="AT210" s="17" t="s">
        <v>149</v>
      </c>
      <c r="AU210" s="17" t="s">
        <v>87</v>
      </c>
    </row>
    <row r="211" spans="2:65" s="12" customFormat="1">
      <c r="B211" s="149"/>
      <c r="D211" s="145" t="s">
        <v>150</v>
      </c>
      <c r="E211" s="150" t="s">
        <v>1</v>
      </c>
      <c r="F211" s="151" t="s">
        <v>1585</v>
      </c>
      <c r="H211" s="150" t="s">
        <v>1</v>
      </c>
      <c r="I211" s="152"/>
      <c r="L211" s="149"/>
      <c r="M211" s="153"/>
      <c r="T211" s="154"/>
      <c r="AT211" s="150" t="s">
        <v>150</v>
      </c>
      <c r="AU211" s="150" t="s">
        <v>87</v>
      </c>
      <c r="AV211" s="12" t="s">
        <v>85</v>
      </c>
      <c r="AW211" s="12" t="s">
        <v>33</v>
      </c>
      <c r="AX211" s="12" t="s">
        <v>77</v>
      </c>
      <c r="AY211" s="150" t="s">
        <v>136</v>
      </c>
    </row>
    <row r="212" spans="2:65" s="13" customFormat="1">
      <c r="B212" s="155"/>
      <c r="D212" s="145" t="s">
        <v>150</v>
      </c>
      <c r="E212" s="156" t="s">
        <v>1</v>
      </c>
      <c r="F212" s="157" t="s">
        <v>1586</v>
      </c>
      <c r="H212" s="158">
        <v>6</v>
      </c>
      <c r="I212" s="159"/>
      <c r="L212" s="155"/>
      <c r="M212" s="160"/>
      <c r="T212" s="161"/>
      <c r="AT212" s="156" t="s">
        <v>150</v>
      </c>
      <c r="AU212" s="156" t="s">
        <v>87</v>
      </c>
      <c r="AV212" s="13" t="s">
        <v>87</v>
      </c>
      <c r="AW212" s="13" t="s">
        <v>33</v>
      </c>
      <c r="AX212" s="13" t="s">
        <v>85</v>
      </c>
      <c r="AY212" s="156" t="s">
        <v>136</v>
      </c>
    </row>
    <row r="213" spans="2:65" s="1" customFormat="1" ht="16.5" customHeight="1">
      <c r="B213" s="32"/>
      <c r="C213" s="132" t="s">
        <v>347</v>
      </c>
      <c r="D213" s="132" t="s">
        <v>142</v>
      </c>
      <c r="E213" s="133" t="s">
        <v>1587</v>
      </c>
      <c r="F213" s="134" t="s">
        <v>1588</v>
      </c>
      <c r="G213" s="135" t="s">
        <v>226</v>
      </c>
      <c r="H213" s="136">
        <v>5</v>
      </c>
      <c r="I213" s="137"/>
      <c r="J213" s="138">
        <f>ROUND(I213*H213,2)</f>
        <v>0</v>
      </c>
      <c r="K213" s="134" t="s">
        <v>146</v>
      </c>
      <c r="L213" s="32"/>
      <c r="M213" s="139" t="s">
        <v>1</v>
      </c>
      <c r="N213" s="140" t="s">
        <v>42</v>
      </c>
      <c r="P213" s="141">
        <f>O213*H213</f>
        <v>0</v>
      </c>
      <c r="Q213" s="141">
        <v>3.8000000000000002E-4</v>
      </c>
      <c r="R213" s="141">
        <f>Q213*H213</f>
        <v>1.9000000000000002E-3</v>
      </c>
      <c r="S213" s="141">
        <v>0</v>
      </c>
      <c r="T213" s="142">
        <f>S213*H213</f>
        <v>0</v>
      </c>
      <c r="AR213" s="143" t="s">
        <v>135</v>
      </c>
      <c r="AT213" s="143" t="s">
        <v>142</v>
      </c>
      <c r="AU213" s="143" t="s">
        <v>87</v>
      </c>
      <c r="AY213" s="17" t="s">
        <v>136</v>
      </c>
      <c r="BE213" s="144">
        <f>IF(N213="základní",J213,0)</f>
        <v>0</v>
      </c>
      <c r="BF213" s="144">
        <f>IF(N213="snížená",J213,0)</f>
        <v>0</v>
      </c>
      <c r="BG213" s="144">
        <f>IF(N213="zákl. přenesená",J213,0)</f>
        <v>0</v>
      </c>
      <c r="BH213" s="144">
        <f>IF(N213="sníž. přenesená",J213,0)</f>
        <v>0</v>
      </c>
      <c r="BI213" s="144">
        <f>IF(N213="nulová",J213,0)</f>
        <v>0</v>
      </c>
      <c r="BJ213" s="17" t="s">
        <v>85</v>
      </c>
      <c r="BK213" s="144">
        <f>ROUND(I213*H213,2)</f>
        <v>0</v>
      </c>
      <c r="BL213" s="17" t="s">
        <v>135</v>
      </c>
      <c r="BM213" s="143" t="s">
        <v>1589</v>
      </c>
    </row>
    <row r="214" spans="2:65" s="1" customFormat="1">
      <c r="B214" s="32"/>
      <c r="D214" s="145" t="s">
        <v>149</v>
      </c>
      <c r="F214" s="146" t="s">
        <v>1590</v>
      </c>
      <c r="I214" s="147"/>
      <c r="L214" s="32"/>
      <c r="M214" s="148"/>
      <c r="T214" s="56"/>
      <c r="AT214" s="17" t="s">
        <v>149</v>
      </c>
      <c r="AU214" s="17" t="s">
        <v>87</v>
      </c>
    </row>
    <row r="215" spans="2:65" s="12" customFormat="1">
      <c r="B215" s="149"/>
      <c r="D215" s="145" t="s">
        <v>150</v>
      </c>
      <c r="E215" s="150" t="s">
        <v>1</v>
      </c>
      <c r="F215" s="151" t="s">
        <v>1591</v>
      </c>
      <c r="H215" s="150" t="s">
        <v>1</v>
      </c>
      <c r="I215" s="152"/>
      <c r="L215" s="149"/>
      <c r="M215" s="153"/>
      <c r="T215" s="154"/>
      <c r="AT215" s="150" t="s">
        <v>150</v>
      </c>
      <c r="AU215" s="150" t="s">
        <v>87</v>
      </c>
      <c r="AV215" s="12" t="s">
        <v>85</v>
      </c>
      <c r="AW215" s="12" t="s">
        <v>33</v>
      </c>
      <c r="AX215" s="12" t="s">
        <v>77</v>
      </c>
      <c r="AY215" s="150" t="s">
        <v>136</v>
      </c>
    </row>
    <row r="216" spans="2:65" s="12" customFormat="1">
      <c r="B216" s="149"/>
      <c r="D216" s="145" t="s">
        <v>150</v>
      </c>
      <c r="E216" s="150" t="s">
        <v>1</v>
      </c>
      <c r="F216" s="151" t="s">
        <v>1592</v>
      </c>
      <c r="H216" s="150" t="s">
        <v>1</v>
      </c>
      <c r="I216" s="152"/>
      <c r="L216" s="149"/>
      <c r="M216" s="153"/>
      <c r="T216" s="154"/>
      <c r="AT216" s="150" t="s">
        <v>150</v>
      </c>
      <c r="AU216" s="150" t="s">
        <v>87</v>
      </c>
      <c r="AV216" s="12" t="s">
        <v>85</v>
      </c>
      <c r="AW216" s="12" t="s">
        <v>33</v>
      </c>
      <c r="AX216" s="12" t="s">
        <v>77</v>
      </c>
      <c r="AY216" s="150" t="s">
        <v>136</v>
      </c>
    </row>
    <row r="217" spans="2:65" s="13" customFormat="1">
      <c r="B217" s="155"/>
      <c r="D217" s="145" t="s">
        <v>150</v>
      </c>
      <c r="E217" s="156" t="s">
        <v>1</v>
      </c>
      <c r="F217" s="157" t="s">
        <v>1240</v>
      </c>
      <c r="H217" s="158">
        <v>5</v>
      </c>
      <c r="I217" s="159"/>
      <c r="L217" s="155"/>
      <c r="M217" s="160"/>
      <c r="T217" s="161"/>
      <c r="AT217" s="156" t="s">
        <v>150</v>
      </c>
      <c r="AU217" s="156" t="s">
        <v>87</v>
      </c>
      <c r="AV217" s="13" t="s">
        <v>87</v>
      </c>
      <c r="AW217" s="13" t="s">
        <v>33</v>
      </c>
      <c r="AX217" s="13" t="s">
        <v>85</v>
      </c>
      <c r="AY217" s="156" t="s">
        <v>136</v>
      </c>
    </row>
    <row r="218" spans="2:65" s="1" customFormat="1" ht="16.5" customHeight="1">
      <c r="B218" s="32"/>
      <c r="C218" s="132" t="s">
        <v>353</v>
      </c>
      <c r="D218" s="132" t="s">
        <v>142</v>
      </c>
      <c r="E218" s="133" t="s">
        <v>1593</v>
      </c>
      <c r="F218" s="134" t="s">
        <v>1594</v>
      </c>
      <c r="G218" s="135" t="s">
        <v>226</v>
      </c>
      <c r="H218" s="136">
        <v>5</v>
      </c>
      <c r="I218" s="137"/>
      <c r="J218" s="138">
        <f>ROUND(I218*H218,2)</f>
        <v>0</v>
      </c>
      <c r="K218" s="134" t="s">
        <v>146</v>
      </c>
      <c r="L218" s="32"/>
      <c r="M218" s="139" t="s">
        <v>1</v>
      </c>
      <c r="N218" s="140" t="s">
        <v>42</v>
      </c>
      <c r="P218" s="141">
        <f>O218*H218</f>
        <v>0</v>
      </c>
      <c r="Q218" s="141">
        <v>0</v>
      </c>
      <c r="R218" s="141">
        <f>Q218*H218</f>
        <v>0</v>
      </c>
      <c r="S218" s="141">
        <v>0</v>
      </c>
      <c r="T218" s="142">
        <f>S218*H218</f>
        <v>0</v>
      </c>
      <c r="AR218" s="143" t="s">
        <v>135</v>
      </c>
      <c r="AT218" s="143" t="s">
        <v>142</v>
      </c>
      <c r="AU218" s="143" t="s">
        <v>87</v>
      </c>
      <c r="AY218" s="17" t="s">
        <v>136</v>
      </c>
      <c r="BE218" s="144">
        <f>IF(N218="základní",J218,0)</f>
        <v>0</v>
      </c>
      <c r="BF218" s="144">
        <f>IF(N218="snížená",J218,0)</f>
        <v>0</v>
      </c>
      <c r="BG218" s="144">
        <f>IF(N218="zákl. přenesená",J218,0)</f>
        <v>0</v>
      </c>
      <c r="BH218" s="144">
        <f>IF(N218="sníž. přenesená",J218,0)</f>
        <v>0</v>
      </c>
      <c r="BI218" s="144">
        <f>IF(N218="nulová",J218,0)</f>
        <v>0</v>
      </c>
      <c r="BJ218" s="17" t="s">
        <v>85</v>
      </c>
      <c r="BK218" s="144">
        <f>ROUND(I218*H218,2)</f>
        <v>0</v>
      </c>
      <c r="BL218" s="17" t="s">
        <v>135</v>
      </c>
      <c r="BM218" s="143" t="s">
        <v>1595</v>
      </c>
    </row>
    <row r="219" spans="2:65" s="1" customFormat="1" ht="19.2">
      <c r="B219" s="32"/>
      <c r="D219" s="145" t="s">
        <v>149</v>
      </c>
      <c r="F219" s="146" t="s">
        <v>1596</v>
      </c>
      <c r="I219" s="147"/>
      <c r="L219" s="32"/>
      <c r="M219" s="148"/>
      <c r="T219" s="56"/>
      <c r="AT219" s="17" t="s">
        <v>149</v>
      </c>
      <c r="AU219" s="17" t="s">
        <v>87</v>
      </c>
    </row>
    <row r="220" spans="2:65" s="13" customFormat="1">
      <c r="B220" s="155"/>
      <c r="D220" s="145" t="s">
        <v>150</v>
      </c>
      <c r="E220" s="156" t="s">
        <v>1</v>
      </c>
      <c r="F220" s="157" t="s">
        <v>1597</v>
      </c>
      <c r="H220" s="158">
        <v>5</v>
      </c>
      <c r="I220" s="159"/>
      <c r="L220" s="155"/>
      <c r="M220" s="160"/>
      <c r="T220" s="161"/>
      <c r="AT220" s="156" t="s">
        <v>150</v>
      </c>
      <c r="AU220" s="156" t="s">
        <v>87</v>
      </c>
      <c r="AV220" s="13" t="s">
        <v>87</v>
      </c>
      <c r="AW220" s="13" t="s">
        <v>33</v>
      </c>
      <c r="AX220" s="13" t="s">
        <v>85</v>
      </c>
      <c r="AY220" s="156" t="s">
        <v>136</v>
      </c>
    </row>
    <row r="221" spans="2:65" s="1" customFormat="1" ht="16.5" customHeight="1">
      <c r="B221" s="32"/>
      <c r="C221" s="172" t="s">
        <v>360</v>
      </c>
      <c r="D221" s="172" t="s">
        <v>425</v>
      </c>
      <c r="E221" s="173" t="s">
        <v>1598</v>
      </c>
      <c r="F221" s="174" t="s">
        <v>1599</v>
      </c>
      <c r="G221" s="175" t="s">
        <v>226</v>
      </c>
      <c r="H221" s="176">
        <v>5</v>
      </c>
      <c r="I221" s="177"/>
      <c r="J221" s="178">
        <f>ROUND(I221*H221,2)</f>
        <v>0</v>
      </c>
      <c r="K221" s="174" t="s">
        <v>1</v>
      </c>
      <c r="L221" s="179"/>
      <c r="M221" s="180" t="s">
        <v>1</v>
      </c>
      <c r="N221" s="181" t="s">
        <v>42</v>
      </c>
      <c r="P221" s="141">
        <f>O221*H221</f>
        <v>0</v>
      </c>
      <c r="Q221" s="141">
        <v>3.7499999999999999E-3</v>
      </c>
      <c r="R221" s="141">
        <f>Q221*H221</f>
        <v>1.8749999999999999E-2</v>
      </c>
      <c r="S221" s="141">
        <v>0</v>
      </c>
      <c r="T221" s="142">
        <f>S221*H221</f>
        <v>0</v>
      </c>
      <c r="AR221" s="143" t="s">
        <v>190</v>
      </c>
      <c r="AT221" s="143" t="s">
        <v>425</v>
      </c>
      <c r="AU221" s="143" t="s">
        <v>87</v>
      </c>
      <c r="AY221" s="17" t="s">
        <v>136</v>
      </c>
      <c r="BE221" s="144">
        <f>IF(N221="základní",J221,0)</f>
        <v>0</v>
      </c>
      <c r="BF221" s="144">
        <f>IF(N221="snížená",J221,0)</f>
        <v>0</v>
      </c>
      <c r="BG221" s="144">
        <f>IF(N221="zákl. přenesená",J221,0)</f>
        <v>0</v>
      </c>
      <c r="BH221" s="144">
        <f>IF(N221="sníž. přenesená",J221,0)</f>
        <v>0</v>
      </c>
      <c r="BI221" s="144">
        <f>IF(N221="nulová",J221,0)</f>
        <v>0</v>
      </c>
      <c r="BJ221" s="17" t="s">
        <v>85</v>
      </c>
      <c r="BK221" s="144">
        <f>ROUND(I221*H221,2)</f>
        <v>0</v>
      </c>
      <c r="BL221" s="17" t="s">
        <v>135</v>
      </c>
      <c r="BM221" s="143" t="s">
        <v>1600</v>
      </c>
    </row>
    <row r="222" spans="2:65" s="1" customFormat="1">
      <c r="B222" s="32"/>
      <c r="D222" s="145" t="s">
        <v>149</v>
      </c>
      <c r="F222" s="146" t="s">
        <v>1599</v>
      </c>
      <c r="I222" s="147"/>
      <c r="L222" s="32"/>
      <c r="M222" s="148"/>
      <c r="T222" s="56"/>
      <c r="AT222" s="17" t="s">
        <v>149</v>
      </c>
      <c r="AU222" s="17" t="s">
        <v>87</v>
      </c>
    </row>
    <row r="223" spans="2:65" s="12" customFormat="1">
      <c r="B223" s="149"/>
      <c r="D223" s="145" t="s">
        <v>150</v>
      </c>
      <c r="E223" s="150" t="s">
        <v>1</v>
      </c>
      <c r="F223" s="151" t="s">
        <v>1601</v>
      </c>
      <c r="H223" s="150" t="s">
        <v>1</v>
      </c>
      <c r="I223" s="152"/>
      <c r="L223" s="149"/>
      <c r="M223" s="153"/>
      <c r="T223" s="154"/>
      <c r="AT223" s="150" t="s">
        <v>150</v>
      </c>
      <c r="AU223" s="150" t="s">
        <v>87</v>
      </c>
      <c r="AV223" s="12" t="s">
        <v>85</v>
      </c>
      <c r="AW223" s="12" t="s">
        <v>33</v>
      </c>
      <c r="AX223" s="12" t="s">
        <v>77</v>
      </c>
      <c r="AY223" s="150" t="s">
        <v>136</v>
      </c>
    </row>
    <row r="224" spans="2:65" s="13" customFormat="1">
      <c r="B224" s="155"/>
      <c r="D224" s="145" t="s">
        <v>150</v>
      </c>
      <c r="E224" s="156" t="s">
        <v>1</v>
      </c>
      <c r="F224" s="157" t="s">
        <v>1602</v>
      </c>
      <c r="H224" s="158">
        <v>5</v>
      </c>
      <c r="I224" s="159"/>
      <c r="L224" s="155"/>
      <c r="M224" s="160"/>
      <c r="T224" s="161"/>
      <c r="AT224" s="156" t="s">
        <v>150</v>
      </c>
      <c r="AU224" s="156" t="s">
        <v>87</v>
      </c>
      <c r="AV224" s="13" t="s">
        <v>87</v>
      </c>
      <c r="AW224" s="13" t="s">
        <v>33</v>
      </c>
      <c r="AX224" s="13" t="s">
        <v>85</v>
      </c>
      <c r="AY224" s="156" t="s">
        <v>136</v>
      </c>
    </row>
    <row r="225" spans="2:65" s="1" customFormat="1" ht="16.5" customHeight="1">
      <c r="B225" s="32"/>
      <c r="C225" s="172" t="s">
        <v>7</v>
      </c>
      <c r="D225" s="172" t="s">
        <v>425</v>
      </c>
      <c r="E225" s="173" t="s">
        <v>1603</v>
      </c>
      <c r="F225" s="174" t="s">
        <v>1604</v>
      </c>
      <c r="G225" s="175" t="s">
        <v>226</v>
      </c>
      <c r="H225" s="176">
        <v>5</v>
      </c>
      <c r="I225" s="177"/>
      <c r="J225" s="178">
        <f>ROUND(I225*H225,2)</f>
        <v>0</v>
      </c>
      <c r="K225" s="174" t="s">
        <v>1</v>
      </c>
      <c r="L225" s="179"/>
      <c r="M225" s="180" t="s">
        <v>1</v>
      </c>
      <c r="N225" s="181" t="s">
        <v>42</v>
      </c>
      <c r="P225" s="141">
        <f>O225*H225</f>
        <v>0</v>
      </c>
      <c r="Q225" s="141">
        <v>2.4299999999999999E-3</v>
      </c>
      <c r="R225" s="141">
        <f>Q225*H225</f>
        <v>1.2149999999999999E-2</v>
      </c>
      <c r="S225" s="141">
        <v>0</v>
      </c>
      <c r="T225" s="142">
        <f>S225*H225</f>
        <v>0</v>
      </c>
      <c r="AR225" s="143" t="s">
        <v>190</v>
      </c>
      <c r="AT225" s="143" t="s">
        <v>425</v>
      </c>
      <c r="AU225" s="143" t="s">
        <v>87</v>
      </c>
      <c r="AY225" s="17" t="s">
        <v>136</v>
      </c>
      <c r="BE225" s="144">
        <f>IF(N225="základní",J225,0)</f>
        <v>0</v>
      </c>
      <c r="BF225" s="144">
        <f>IF(N225="snížená",J225,0)</f>
        <v>0</v>
      </c>
      <c r="BG225" s="144">
        <f>IF(N225="zákl. přenesená",J225,0)</f>
        <v>0</v>
      </c>
      <c r="BH225" s="144">
        <f>IF(N225="sníž. přenesená",J225,0)</f>
        <v>0</v>
      </c>
      <c r="BI225" s="144">
        <f>IF(N225="nulová",J225,0)</f>
        <v>0</v>
      </c>
      <c r="BJ225" s="17" t="s">
        <v>85</v>
      </c>
      <c r="BK225" s="144">
        <f>ROUND(I225*H225,2)</f>
        <v>0</v>
      </c>
      <c r="BL225" s="17" t="s">
        <v>135</v>
      </c>
      <c r="BM225" s="143" t="s">
        <v>1605</v>
      </c>
    </row>
    <row r="226" spans="2:65" s="1" customFormat="1">
      <c r="B226" s="32"/>
      <c r="D226" s="145" t="s">
        <v>149</v>
      </c>
      <c r="F226" s="146" t="s">
        <v>1604</v>
      </c>
      <c r="I226" s="147"/>
      <c r="L226" s="32"/>
      <c r="M226" s="148"/>
      <c r="T226" s="56"/>
      <c r="AT226" s="17" t="s">
        <v>149</v>
      </c>
      <c r="AU226" s="17" t="s">
        <v>87</v>
      </c>
    </row>
    <row r="227" spans="2:65" s="13" customFormat="1">
      <c r="B227" s="155"/>
      <c r="D227" s="145" t="s">
        <v>150</v>
      </c>
      <c r="E227" s="156" t="s">
        <v>1</v>
      </c>
      <c r="F227" s="157" t="s">
        <v>1606</v>
      </c>
      <c r="H227" s="158">
        <v>5</v>
      </c>
      <c r="I227" s="159"/>
      <c r="L227" s="155"/>
      <c r="M227" s="160"/>
      <c r="T227" s="161"/>
      <c r="AT227" s="156" t="s">
        <v>150</v>
      </c>
      <c r="AU227" s="156" t="s">
        <v>87</v>
      </c>
      <c r="AV227" s="13" t="s">
        <v>87</v>
      </c>
      <c r="AW227" s="13" t="s">
        <v>33</v>
      </c>
      <c r="AX227" s="13" t="s">
        <v>85</v>
      </c>
      <c r="AY227" s="156" t="s">
        <v>136</v>
      </c>
    </row>
    <row r="228" spans="2:65" s="1" customFormat="1" ht="16.5" customHeight="1">
      <c r="B228" s="32"/>
      <c r="C228" s="172" t="s">
        <v>372</v>
      </c>
      <c r="D228" s="172" t="s">
        <v>425</v>
      </c>
      <c r="E228" s="173" t="s">
        <v>1607</v>
      </c>
      <c r="F228" s="174" t="s">
        <v>1608</v>
      </c>
      <c r="G228" s="175" t="s">
        <v>226</v>
      </c>
      <c r="H228" s="176">
        <v>5</v>
      </c>
      <c r="I228" s="177"/>
      <c r="J228" s="178">
        <f>ROUND(I228*H228,2)</f>
        <v>0</v>
      </c>
      <c r="K228" s="174" t="s">
        <v>1</v>
      </c>
      <c r="L228" s="179"/>
      <c r="M228" s="180" t="s">
        <v>1</v>
      </c>
      <c r="N228" s="181" t="s">
        <v>42</v>
      </c>
      <c r="P228" s="141">
        <f>O228*H228</f>
        <v>0</v>
      </c>
      <c r="Q228" s="141">
        <v>3.3999999999999998E-3</v>
      </c>
      <c r="R228" s="141">
        <f>Q228*H228</f>
        <v>1.6999999999999998E-2</v>
      </c>
      <c r="S228" s="141">
        <v>0</v>
      </c>
      <c r="T228" s="142">
        <f>S228*H228</f>
        <v>0</v>
      </c>
      <c r="AR228" s="143" t="s">
        <v>190</v>
      </c>
      <c r="AT228" s="143" t="s">
        <v>425</v>
      </c>
      <c r="AU228" s="143" t="s">
        <v>87</v>
      </c>
      <c r="AY228" s="17" t="s">
        <v>136</v>
      </c>
      <c r="BE228" s="144">
        <f>IF(N228="základní",J228,0)</f>
        <v>0</v>
      </c>
      <c r="BF228" s="144">
        <f>IF(N228="snížená",J228,0)</f>
        <v>0</v>
      </c>
      <c r="BG228" s="144">
        <f>IF(N228="zákl. přenesená",J228,0)</f>
        <v>0</v>
      </c>
      <c r="BH228" s="144">
        <f>IF(N228="sníž. přenesená",J228,0)</f>
        <v>0</v>
      </c>
      <c r="BI228" s="144">
        <f>IF(N228="nulová",J228,0)</f>
        <v>0</v>
      </c>
      <c r="BJ228" s="17" t="s">
        <v>85</v>
      </c>
      <c r="BK228" s="144">
        <f>ROUND(I228*H228,2)</f>
        <v>0</v>
      </c>
      <c r="BL228" s="17" t="s">
        <v>135</v>
      </c>
      <c r="BM228" s="143" t="s">
        <v>1609</v>
      </c>
    </row>
    <row r="229" spans="2:65" s="1" customFormat="1">
      <c r="B229" s="32"/>
      <c r="D229" s="145" t="s">
        <v>149</v>
      </c>
      <c r="F229" s="146" t="s">
        <v>1608</v>
      </c>
      <c r="I229" s="147"/>
      <c r="L229" s="32"/>
      <c r="M229" s="148"/>
      <c r="T229" s="56"/>
      <c r="AT229" s="17" t="s">
        <v>149</v>
      </c>
      <c r="AU229" s="17" t="s">
        <v>87</v>
      </c>
    </row>
    <row r="230" spans="2:65" s="13" customFormat="1">
      <c r="B230" s="155"/>
      <c r="D230" s="145" t="s">
        <v>150</v>
      </c>
      <c r="E230" s="156" t="s">
        <v>1</v>
      </c>
      <c r="F230" s="157" t="s">
        <v>1606</v>
      </c>
      <c r="H230" s="158">
        <v>5</v>
      </c>
      <c r="I230" s="159"/>
      <c r="L230" s="155"/>
      <c r="M230" s="160"/>
      <c r="T230" s="161"/>
      <c r="AT230" s="156" t="s">
        <v>150</v>
      </c>
      <c r="AU230" s="156" t="s">
        <v>87</v>
      </c>
      <c r="AV230" s="13" t="s">
        <v>87</v>
      </c>
      <c r="AW230" s="13" t="s">
        <v>33</v>
      </c>
      <c r="AX230" s="13" t="s">
        <v>85</v>
      </c>
      <c r="AY230" s="156" t="s">
        <v>136</v>
      </c>
    </row>
    <row r="231" spans="2:65" s="1" customFormat="1" ht="16.5" customHeight="1">
      <c r="B231" s="32"/>
      <c r="C231" s="132" t="s">
        <v>378</v>
      </c>
      <c r="D231" s="132" t="s">
        <v>142</v>
      </c>
      <c r="E231" s="133" t="s">
        <v>1610</v>
      </c>
      <c r="F231" s="134" t="s">
        <v>1611</v>
      </c>
      <c r="G231" s="135" t="s">
        <v>317</v>
      </c>
      <c r="H231" s="136">
        <v>35.1</v>
      </c>
      <c r="I231" s="137"/>
      <c r="J231" s="138">
        <f>ROUND(I231*H231,2)</f>
        <v>0</v>
      </c>
      <c r="K231" s="134" t="s">
        <v>146</v>
      </c>
      <c r="L231" s="32"/>
      <c r="M231" s="139" t="s">
        <v>1</v>
      </c>
      <c r="N231" s="140" t="s">
        <v>42</v>
      </c>
      <c r="P231" s="141">
        <f>O231*H231</f>
        <v>0</v>
      </c>
      <c r="Q231" s="141">
        <v>0</v>
      </c>
      <c r="R231" s="141">
        <f>Q231*H231</f>
        <v>0</v>
      </c>
      <c r="S231" s="141">
        <v>0</v>
      </c>
      <c r="T231" s="142">
        <f>S231*H231</f>
        <v>0</v>
      </c>
      <c r="AR231" s="143" t="s">
        <v>135</v>
      </c>
      <c r="AT231" s="143" t="s">
        <v>142</v>
      </c>
      <c r="AU231" s="143" t="s">
        <v>87</v>
      </c>
      <c r="AY231" s="17" t="s">
        <v>136</v>
      </c>
      <c r="BE231" s="144">
        <f>IF(N231="základní",J231,0)</f>
        <v>0</v>
      </c>
      <c r="BF231" s="144">
        <f>IF(N231="snížená",J231,0)</f>
        <v>0</v>
      </c>
      <c r="BG231" s="144">
        <f>IF(N231="zákl. přenesená",J231,0)</f>
        <v>0</v>
      </c>
      <c r="BH231" s="144">
        <f>IF(N231="sníž. přenesená",J231,0)</f>
        <v>0</v>
      </c>
      <c r="BI231" s="144">
        <f>IF(N231="nulová",J231,0)</f>
        <v>0</v>
      </c>
      <c r="BJ231" s="17" t="s">
        <v>85</v>
      </c>
      <c r="BK231" s="144">
        <f>ROUND(I231*H231,2)</f>
        <v>0</v>
      </c>
      <c r="BL231" s="17" t="s">
        <v>135</v>
      </c>
      <c r="BM231" s="143" t="s">
        <v>1612</v>
      </c>
    </row>
    <row r="232" spans="2:65" s="1" customFormat="1">
      <c r="B232" s="32"/>
      <c r="D232" s="145" t="s">
        <v>149</v>
      </c>
      <c r="F232" s="146" t="s">
        <v>1611</v>
      </c>
      <c r="I232" s="147"/>
      <c r="L232" s="32"/>
      <c r="M232" s="148"/>
      <c r="T232" s="56"/>
      <c r="AT232" s="17" t="s">
        <v>149</v>
      </c>
      <c r="AU232" s="17" t="s">
        <v>87</v>
      </c>
    </row>
    <row r="233" spans="2:65" s="13" customFormat="1">
      <c r="B233" s="155"/>
      <c r="D233" s="145" t="s">
        <v>150</v>
      </c>
      <c r="E233" s="156" t="s">
        <v>1</v>
      </c>
      <c r="F233" s="157" t="s">
        <v>1613</v>
      </c>
      <c r="H233" s="158">
        <v>35.1</v>
      </c>
      <c r="I233" s="159"/>
      <c r="L233" s="155"/>
      <c r="M233" s="160"/>
      <c r="T233" s="161"/>
      <c r="AT233" s="156" t="s">
        <v>150</v>
      </c>
      <c r="AU233" s="156" t="s">
        <v>87</v>
      </c>
      <c r="AV233" s="13" t="s">
        <v>87</v>
      </c>
      <c r="AW233" s="13" t="s">
        <v>33</v>
      </c>
      <c r="AX233" s="13" t="s">
        <v>85</v>
      </c>
      <c r="AY233" s="156" t="s">
        <v>136</v>
      </c>
    </row>
    <row r="234" spans="2:65" s="1" customFormat="1" ht="16.5" customHeight="1">
      <c r="B234" s="32"/>
      <c r="C234" s="132" t="s">
        <v>385</v>
      </c>
      <c r="D234" s="132" t="s">
        <v>142</v>
      </c>
      <c r="E234" s="133" t="s">
        <v>1614</v>
      </c>
      <c r="F234" s="134" t="s">
        <v>1615</v>
      </c>
      <c r="G234" s="135" t="s">
        <v>317</v>
      </c>
      <c r="H234" s="136">
        <v>35.1</v>
      </c>
      <c r="I234" s="137"/>
      <c r="J234" s="138">
        <f>ROUND(I234*H234,2)</f>
        <v>0</v>
      </c>
      <c r="K234" s="134" t="s">
        <v>146</v>
      </c>
      <c r="L234" s="32"/>
      <c r="M234" s="139" t="s">
        <v>1</v>
      </c>
      <c r="N234" s="140" t="s">
        <v>42</v>
      </c>
      <c r="P234" s="141">
        <f>O234*H234</f>
        <v>0</v>
      </c>
      <c r="Q234" s="141">
        <v>0</v>
      </c>
      <c r="R234" s="141">
        <f>Q234*H234</f>
        <v>0</v>
      </c>
      <c r="S234" s="141">
        <v>0</v>
      </c>
      <c r="T234" s="142">
        <f>S234*H234</f>
        <v>0</v>
      </c>
      <c r="AR234" s="143" t="s">
        <v>135</v>
      </c>
      <c r="AT234" s="143" t="s">
        <v>142</v>
      </c>
      <c r="AU234" s="143" t="s">
        <v>87</v>
      </c>
      <c r="AY234" s="17" t="s">
        <v>136</v>
      </c>
      <c r="BE234" s="144">
        <f>IF(N234="základní",J234,0)</f>
        <v>0</v>
      </c>
      <c r="BF234" s="144">
        <f>IF(N234="snížená",J234,0)</f>
        <v>0</v>
      </c>
      <c r="BG234" s="144">
        <f>IF(N234="zákl. přenesená",J234,0)</f>
        <v>0</v>
      </c>
      <c r="BH234" s="144">
        <f>IF(N234="sníž. přenesená",J234,0)</f>
        <v>0</v>
      </c>
      <c r="BI234" s="144">
        <f>IF(N234="nulová",J234,0)</f>
        <v>0</v>
      </c>
      <c r="BJ234" s="17" t="s">
        <v>85</v>
      </c>
      <c r="BK234" s="144">
        <f>ROUND(I234*H234,2)</f>
        <v>0</v>
      </c>
      <c r="BL234" s="17" t="s">
        <v>135</v>
      </c>
      <c r="BM234" s="143" t="s">
        <v>1616</v>
      </c>
    </row>
    <row r="235" spans="2:65" s="1" customFormat="1">
      <c r="B235" s="32"/>
      <c r="D235" s="145" t="s">
        <v>149</v>
      </c>
      <c r="F235" s="146" t="s">
        <v>1617</v>
      </c>
      <c r="I235" s="147"/>
      <c r="L235" s="32"/>
      <c r="M235" s="148"/>
      <c r="T235" s="56"/>
      <c r="AT235" s="17" t="s">
        <v>149</v>
      </c>
      <c r="AU235" s="17" t="s">
        <v>87</v>
      </c>
    </row>
    <row r="236" spans="2:65" s="13" customFormat="1">
      <c r="B236" s="155"/>
      <c r="D236" s="145" t="s">
        <v>150</v>
      </c>
      <c r="E236" s="156" t="s">
        <v>1</v>
      </c>
      <c r="F236" s="157" t="s">
        <v>1613</v>
      </c>
      <c r="H236" s="158">
        <v>35.1</v>
      </c>
      <c r="I236" s="159"/>
      <c r="L236" s="155"/>
      <c r="M236" s="160"/>
      <c r="T236" s="161"/>
      <c r="AT236" s="156" t="s">
        <v>150</v>
      </c>
      <c r="AU236" s="156" t="s">
        <v>87</v>
      </c>
      <c r="AV236" s="13" t="s">
        <v>87</v>
      </c>
      <c r="AW236" s="13" t="s">
        <v>33</v>
      </c>
      <c r="AX236" s="13" t="s">
        <v>85</v>
      </c>
      <c r="AY236" s="156" t="s">
        <v>136</v>
      </c>
    </row>
    <row r="237" spans="2:65" s="1" customFormat="1" ht="16.5" customHeight="1">
      <c r="B237" s="32"/>
      <c r="C237" s="132" t="s">
        <v>397</v>
      </c>
      <c r="D237" s="132" t="s">
        <v>142</v>
      </c>
      <c r="E237" s="133" t="s">
        <v>1618</v>
      </c>
      <c r="F237" s="134" t="s">
        <v>1619</v>
      </c>
      <c r="G237" s="135" t="s">
        <v>226</v>
      </c>
      <c r="H237" s="136">
        <v>5</v>
      </c>
      <c r="I237" s="137"/>
      <c r="J237" s="138">
        <f>ROUND(I237*H237,2)</f>
        <v>0</v>
      </c>
      <c r="K237" s="134" t="s">
        <v>146</v>
      </c>
      <c r="L237" s="32"/>
      <c r="M237" s="139" t="s">
        <v>1</v>
      </c>
      <c r="N237" s="140" t="s">
        <v>42</v>
      </c>
      <c r="P237" s="141">
        <f>O237*H237</f>
        <v>0</v>
      </c>
      <c r="Q237" s="141">
        <v>6.3829999999999998E-2</v>
      </c>
      <c r="R237" s="141">
        <f>Q237*H237</f>
        <v>0.31914999999999999</v>
      </c>
      <c r="S237" s="141">
        <v>0</v>
      </c>
      <c r="T237" s="142">
        <f>S237*H237</f>
        <v>0</v>
      </c>
      <c r="AR237" s="143" t="s">
        <v>135</v>
      </c>
      <c r="AT237" s="143" t="s">
        <v>142</v>
      </c>
      <c r="AU237" s="143" t="s">
        <v>87</v>
      </c>
      <c r="AY237" s="17" t="s">
        <v>136</v>
      </c>
      <c r="BE237" s="144">
        <f>IF(N237="základní",J237,0)</f>
        <v>0</v>
      </c>
      <c r="BF237" s="144">
        <f>IF(N237="snížená",J237,0)</f>
        <v>0</v>
      </c>
      <c r="BG237" s="144">
        <f>IF(N237="zákl. přenesená",J237,0)</f>
        <v>0</v>
      </c>
      <c r="BH237" s="144">
        <f>IF(N237="sníž. přenesená",J237,0)</f>
        <v>0</v>
      </c>
      <c r="BI237" s="144">
        <f>IF(N237="nulová",J237,0)</f>
        <v>0</v>
      </c>
      <c r="BJ237" s="17" t="s">
        <v>85</v>
      </c>
      <c r="BK237" s="144">
        <f>ROUND(I237*H237,2)</f>
        <v>0</v>
      </c>
      <c r="BL237" s="17" t="s">
        <v>135</v>
      </c>
      <c r="BM237" s="143" t="s">
        <v>1620</v>
      </c>
    </row>
    <row r="238" spans="2:65" s="1" customFormat="1">
      <c r="B238" s="32"/>
      <c r="D238" s="145" t="s">
        <v>149</v>
      </c>
      <c r="F238" s="146" t="s">
        <v>1619</v>
      </c>
      <c r="I238" s="147"/>
      <c r="L238" s="32"/>
      <c r="M238" s="148"/>
      <c r="T238" s="56"/>
      <c r="AT238" s="17" t="s">
        <v>149</v>
      </c>
      <c r="AU238" s="17" t="s">
        <v>87</v>
      </c>
    </row>
    <row r="239" spans="2:65" s="13" customFormat="1">
      <c r="B239" s="155"/>
      <c r="D239" s="145" t="s">
        <v>150</v>
      </c>
      <c r="E239" s="156" t="s">
        <v>1</v>
      </c>
      <c r="F239" s="157" t="s">
        <v>1602</v>
      </c>
      <c r="H239" s="158">
        <v>5</v>
      </c>
      <c r="I239" s="159"/>
      <c r="L239" s="155"/>
      <c r="M239" s="160"/>
      <c r="T239" s="161"/>
      <c r="AT239" s="156" t="s">
        <v>150</v>
      </c>
      <c r="AU239" s="156" t="s">
        <v>87</v>
      </c>
      <c r="AV239" s="13" t="s">
        <v>87</v>
      </c>
      <c r="AW239" s="13" t="s">
        <v>33</v>
      </c>
      <c r="AX239" s="13" t="s">
        <v>85</v>
      </c>
      <c r="AY239" s="156" t="s">
        <v>136</v>
      </c>
    </row>
    <row r="240" spans="2:65" s="1" customFormat="1" ht="16.5" customHeight="1">
      <c r="B240" s="32"/>
      <c r="C240" s="172" t="s">
        <v>403</v>
      </c>
      <c r="D240" s="172" t="s">
        <v>425</v>
      </c>
      <c r="E240" s="173" t="s">
        <v>1621</v>
      </c>
      <c r="F240" s="174" t="s">
        <v>1622</v>
      </c>
      <c r="G240" s="175" t="s">
        <v>226</v>
      </c>
      <c r="H240" s="176">
        <v>5</v>
      </c>
      <c r="I240" s="177"/>
      <c r="J240" s="178">
        <f>ROUND(I240*H240,2)</f>
        <v>0</v>
      </c>
      <c r="K240" s="174" t="s">
        <v>146</v>
      </c>
      <c r="L240" s="179"/>
      <c r="M240" s="180" t="s">
        <v>1</v>
      </c>
      <c r="N240" s="181" t="s">
        <v>42</v>
      </c>
      <c r="P240" s="141">
        <f>O240*H240</f>
        <v>0</v>
      </c>
      <c r="Q240" s="141">
        <v>7.3000000000000001E-3</v>
      </c>
      <c r="R240" s="141">
        <f>Q240*H240</f>
        <v>3.6499999999999998E-2</v>
      </c>
      <c r="S240" s="141">
        <v>0</v>
      </c>
      <c r="T240" s="142">
        <f>S240*H240</f>
        <v>0</v>
      </c>
      <c r="AR240" s="143" t="s">
        <v>190</v>
      </c>
      <c r="AT240" s="143" t="s">
        <v>425</v>
      </c>
      <c r="AU240" s="143" t="s">
        <v>87</v>
      </c>
      <c r="AY240" s="17" t="s">
        <v>136</v>
      </c>
      <c r="BE240" s="144">
        <f>IF(N240="základní",J240,0)</f>
        <v>0</v>
      </c>
      <c r="BF240" s="144">
        <f>IF(N240="snížená",J240,0)</f>
        <v>0</v>
      </c>
      <c r="BG240" s="144">
        <f>IF(N240="zákl. přenesená",J240,0)</f>
        <v>0</v>
      </c>
      <c r="BH240" s="144">
        <f>IF(N240="sníž. přenesená",J240,0)</f>
        <v>0</v>
      </c>
      <c r="BI240" s="144">
        <f>IF(N240="nulová",J240,0)</f>
        <v>0</v>
      </c>
      <c r="BJ240" s="17" t="s">
        <v>85</v>
      </c>
      <c r="BK240" s="144">
        <f>ROUND(I240*H240,2)</f>
        <v>0</v>
      </c>
      <c r="BL240" s="17" t="s">
        <v>135</v>
      </c>
      <c r="BM240" s="143" t="s">
        <v>1623</v>
      </c>
    </row>
    <row r="241" spans="2:65" s="1" customFormat="1">
      <c r="B241" s="32"/>
      <c r="D241" s="145" t="s">
        <v>149</v>
      </c>
      <c r="F241" s="146" t="s">
        <v>1622</v>
      </c>
      <c r="I241" s="147"/>
      <c r="L241" s="32"/>
      <c r="M241" s="148"/>
      <c r="T241" s="56"/>
      <c r="AT241" s="17" t="s">
        <v>149</v>
      </c>
      <c r="AU241" s="17" t="s">
        <v>87</v>
      </c>
    </row>
    <row r="242" spans="2:65" s="13" customFormat="1">
      <c r="B242" s="155"/>
      <c r="D242" s="145" t="s">
        <v>150</v>
      </c>
      <c r="E242" s="156" t="s">
        <v>1</v>
      </c>
      <c r="F242" s="157" t="s">
        <v>1624</v>
      </c>
      <c r="H242" s="158">
        <v>5</v>
      </c>
      <c r="I242" s="159"/>
      <c r="L242" s="155"/>
      <c r="M242" s="160"/>
      <c r="T242" s="161"/>
      <c r="AT242" s="156" t="s">
        <v>150</v>
      </c>
      <c r="AU242" s="156" t="s">
        <v>87</v>
      </c>
      <c r="AV242" s="13" t="s">
        <v>87</v>
      </c>
      <c r="AW242" s="13" t="s">
        <v>33</v>
      </c>
      <c r="AX242" s="13" t="s">
        <v>85</v>
      </c>
      <c r="AY242" s="156" t="s">
        <v>136</v>
      </c>
    </row>
    <row r="243" spans="2:65" s="1" customFormat="1" ht="16.5" customHeight="1">
      <c r="B243" s="32"/>
      <c r="C243" s="172" t="s">
        <v>410</v>
      </c>
      <c r="D243" s="172" t="s">
        <v>425</v>
      </c>
      <c r="E243" s="173" t="s">
        <v>1625</v>
      </c>
      <c r="F243" s="174" t="s">
        <v>1626</v>
      </c>
      <c r="G243" s="175" t="s">
        <v>226</v>
      </c>
      <c r="H243" s="176">
        <v>5</v>
      </c>
      <c r="I243" s="177"/>
      <c r="J243" s="178">
        <f>ROUND(I243*H243,2)</f>
        <v>0</v>
      </c>
      <c r="K243" s="174" t="s">
        <v>146</v>
      </c>
      <c r="L243" s="179"/>
      <c r="M243" s="180" t="s">
        <v>1</v>
      </c>
      <c r="N243" s="181" t="s">
        <v>42</v>
      </c>
      <c r="P243" s="141">
        <f>O243*H243</f>
        <v>0</v>
      </c>
      <c r="Q243" s="141">
        <v>8.9999999999999998E-4</v>
      </c>
      <c r="R243" s="141">
        <f>Q243*H243</f>
        <v>4.4999999999999997E-3</v>
      </c>
      <c r="S243" s="141">
        <v>0</v>
      </c>
      <c r="T243" s="142">
        <f>S243*H243</f>
        <v>0</v>
      </c>
      <c r="AR243" s="143" t="s">
        <v>190</v>
      </c>
      <c r="AT243" s="143" t="s">
        <v>425</v>
      </c>
      <c r="AU243" s="143" t="s">
        <v>87</v>
      </c>
      <c r="AY243" s="17" t="s">
        <v>136</v>
      </c>
      <c r="BE243" s="144">
        <f>IF(N243="základní",J243,0)</f>
        <v>0</v>
      </c>
      <c r="BF243" s="144">
        <f>IF(N243="snížená",J243,0)</f>
        <v>0</v>
      </c>
      <c r="BG243" s="144">
        <f>IF(N243="zákl. přenesená",J243,0)</f>
        <v>0</v>
      </c>
      <c r="BH243" s="144">
        <f>IF(N243="sníž. přenesená",J243,0)</f>
        <v>0</v>
      </c>
      <c r="BI243" s="144">
        <f>IF(N243="nulová",J243,0)</f>
        <v>0</v>
      </c>
      <c r="BJ243" s="17" t="s">
        <v>85</v>
      </c>
      <c r="BK243" s="144">
        <f>ROUND(I243*H243,2)</f>
        <v>0</v>
      </c>
      <c r="BL243" s="17" t="s">
        <v>135</v>
      </c>
      <c r="BM243" s="143" t="s">
        <v>1627</v>
      </c>
    </row>
    <row r="244" spans="2:65" s="1" customFormat="1">
      <c r="B244" s="32"/>
      <c r="D244" s="145" t="s">
        <v>149</v>
      </c>
      <c r="F244" s="146" t="s">
        <v>1626</v>
      </c>
      <c r="I244" s="147"/>
      <c r="L244" s="32"/>
      <c r="M244" s="148"/>
      <c r="T244" s="56"/>
      <c r="AT244" s="17" t="s">
        <v>149</v>
      </c>
      <c r="AU244" s="17" t="s">
        <v>87</v>
      </c>
    </row>
    <row r="245" spans="2:65" s="13" customFormat="1">
      <c r="B245" s="155"/>
      <c r="D245" s="145" t="s">
        <v>150</v>
      </c>
      <c r="E245" s="156" t="s">
        <v>1</v>
      </c>
      <c r="F245" s="157" t="s">
        <v>1624</v>
      </c>
      <c r="H245" s="158">
        <v>5</v>
      </c>
      <c r="I245" s="159"/>
      <c r="L245" s="155"/>
      <c r="M245" s="160"/>
      <c r="T245" s="161"/>
      <c r="AT245" s="156" t="s">
        <v>150</v>
      </c>
      <c r="AU245" s="156" t="s">
        <v>87</v>
      </c>
      <c r="AV245" s="13" t="s">
        <v>87</v>
      </c>
      <c r="AW245" s="13" t="s">
        <v>33</v>
      </c>
      <c r="AX245" s="13" t="s">
        <v>85</v>
      </c>
      <c r="AY245" s="156" t="s">
        <v>136</v>
      </c>
    </row>
    <row r="246" spans="2:65" s="1" customFormat="1" ht="16.5" customHeight="1">
      <c r="B246" s="32"/>
      <c r="C246" s="132" t="s">
        <v>416</v>
      </c>
      <c r="D246" s="132" t="s">
        <v>142</v>
      </c>
      <c r="E246" s="133" t="s">
        <v>1324</v>
      </c>
      <c r="F246" s="134" t="s">
        <v>1325</v>
      </c>
      <c r="G246" s="135" t="s">
        <v>317</v>
      </c>
      <c r="H246" s="136">
        <v>49.5</v>
      </c>
      <c r="I246" s="137"/>
      <c r="J246" s="138">
        <f>ROUND(I246*H246,2)</f>
        <v>0</v>
      </c>
      <c r="K246" s="134" t="s">
        <v>146</v>
      </c>
      <c r="L246" s="32"/>
      <c r="M246" s="139" t="s">
        <v>1</v>
      </c>
      <c r="N246" s="140" t="s">
        <v>42</v>
      </c>
      <c r="P246" s="141">
        <f>O246*H246</f>
        <v>0</v>
      </c>
      <c r="Q246" s="141">
        <v>1.9000000000000001E-4</v>
      </c>
      <c r="R246" s="141">
        <f>Q246*H246</f>
        <v>9.4050000000000002E-3</v>
      </c>
      <c r="S246" s="141">
        <v>0</v>
      </c>
      <c r="T246" s="142">
        <f>S246*H246</f>
        <v>0</v>
      </c>
      <c r="AR246" s="143" t="s">
        <v>135</v>
      </c>
      <c r="AT246" s="143" t="s">
        <v>142</v>
      </c>
      <c r="AU246" s="143" t="s">
        <v>87</v>
      </c>
      <c r="AY246" s="17" t="s">
        <v>136</v>
      </c>
      <c r="BE246" s="144">
        <f>IF(N246="základní",J246,0)</f>
        <v>0</v>
      </c>
      <c r="BF246" s="144">
        <f>IF(N246="snížená",J246,0)</f>
        <v>0</v>
      </c>
      <c r="BG246" s="144">
        <f>IF(N246="zákl. přenesená",J246,0)</f>
        <v>0</v>
      </c>
      <c r="BH246" s="144">
        <f>IF(N246="sníž. přenesená",J246,0)</f>
        <v>0</v>
      </c>
      <c r="BI246" s="144">
        <f>IF(N246="nulová",J246,0)</f>
        <v>0</v>
      </c>
      <c r="BJ246" s="17" t="s">
        <v>85</v>
      </c>
      <c r="BK246" s="144">
        <f>ROUND(I246*H246,2)</f>
        <v>0</v>
      </c>
      <c r="BL246" s="17" t="s">
        <v>135</v>
      </c>
      <c r="BM246" s="143" t="s">
        <v>1628</v>
      </c>
    </row>
    <row r="247" spans="2:65" s="1" customFormat="1">
      <c r="B247" s="32"/>
      <c r="D247" s="145" t="s">
        <v>149</v>
      </c>
      <c r="F247" s="146" t="s">
        <v>1327</v>
      </c>
      <c r="I247" s="147"/>
      <c r="L247" s="32"/>
      <c r="M247" s="148"/>
      <c r="T247" s="56"/>
      <c r="AT247" s="17" t="s">
        <v>149</v>
      </c>
      <c r="AU247" s="17" t="s">
        <v>87</v>
      </c>
    </row>
    <row r="248" spans="2:65" s="12" customFormat="1">
      <c r="B248" s="149"/>
      <c r="D248" s="145" t="s">
        <v>150</v>
      </c>
      <c r="E248" s="150" t="s">
        <v>1</v>
      </c>
      <c r="F248" s="151" t="s">
        <v>1629</v>
      </c>
      <c r="H248" s="150" t="s">
        <v>1</v>
      </c>
      <c r="I248" s="152"/>
      <c r="L248" s="149"/>
      <c r="M248" s="153"/>
      <c r="T248" s="154"/>
      <c r="AT248" s="150" t="s">
        <v>150</v>
      </c>
      <c r="AU248" s="150" t="s">
        <v>87</v>
      </c>
      <c r="AV248" s="12" t="s">
        <v>85</v>
      </c>
      <c r="AW248" s="12" t="s">
        <v>33</v>
      </c>
      <c r="AX248" s="12" t="s">
        <v>77</v>
      </c>
      <c r="AY248" s="150" t="s">
        <v>136</v>
      </c>
    </row>
    <row r="249" spans="2:65" s="13" customFormat="1">
      <c r="B249" s="155"/>
      <c r="D249" s="145" t="s">
        <v>150</v>
      </c>
      <c r="E249" s="156" t="s">
        <v>1</v>
      </c>
      <c r="F249" s="157" t="s">
        <v>1630</v>
      </c>
      <c r="H249" s="158">
        <v>49.5</v>
      </c>
      <c r="I249" s="159"/>
      <c r="L249" s="155"/>
      <c r="M249" s="160"/>
      <c r="T249" s="161"/>
      <c r="AT249" s="156" t="s">
        <v>150</v>
      </c>
      <c r="AU249" s="156" t="s">
        <v>87</v>
      </c>
      <c r="AV249" s="13" t="s">
        <v>87</v>
      </c>
      <c r="AW249" s="13" t="s">
        <v>33</v>
      </c>
      <c r="AX249" s="13" t="s">
        <v>85</v>
      </c>
      <c r="AY249" s="156" t="s">
        <v>136</v>
      </c>
    </row>
    <row r="250" spans="2:65" s="12" customFormat="1">
      <c r="B250" s="149"/>
      <c r="D250" s="145" t="s">
        <v>150</v>
      </c>
      <c r="E250" s="150" t="s">
        <v>1</v>
      </c>
      <c r="F250" s="151" t="s">
        <v>1631</v>
      </c>
      <c r="H250" s="150" t="s">
        <v>1</v>
      </c>
      <c r="I250" s="152"/>
      <c r="L250" s="149"/>
      <c r="M250" s="153"/>
      <c r="T250" s="154"/>
      <c r="AT250" s="150" t="s">
        <v>150</v>
      </c>
      <c r="AU250" s="150" t="s">
        <v>87</v>
      </c>
      <c r="AV250" s="12" t="s">
        <v>85</v>
      </c>
      <c r="AW250" s="12" t="s">
        <v>33</v>
      </c>
      <c r="AX250" s="12" t="s">
        <v>77</v>
      </c>
      <c r="AY250" s="150" t="s">
        <v>136</v>
      </c>
    </row>
    <row r="251" spans="2:65" s="11" customFormat="1" ht="22.95" customHeight="1">
      <c r="B251" s="120"/>
      <c r="D251" s="121" t="s">
        <v>76</v>
      </c>
      <c r="E251" s="130" t="s">
        <v>1079</v>
      </c>
      <c r="F251" s="130" t="s">
        <v>1080</v>
      </c>
      <c r="I251" s="123"/>
      <c r="J251" s="131">
        <f>BK251</f>
        <v>0</v>
      </c>
      <c r="L251" s="120"/>
      <c r="M251" s="125"/>
      <c r="P251" s="126">
        <f>SUM(P252:P253)</f>
        <v>0</v>
      </c>
      <c r="R251" s="126">
        <f>SUM(R252:R253)</f>
        <v>0</v>
      </c>
      <c r="T251" s="127">
        <f>SUM(T252:T253)</f>
        <v>0</v>
      </c>
      <c r="AR251" s="121" t="s">
        <v>85</v>
      </c>
      <c r="AT251" s="128" t="s">
        <v>76</v>
      </c>
      <c r="AU251" s="128" t="s">
        <v>85</v>
      </c>
      <c r="AY251" s="121" t="s">
        <v>136</v>
      </c>
      <c r="BK251" s="129">
        <f>SUM(BK252:BK253)</f>
        <v>0</v>
      </c>
    </row>
    <row r="252" spans="2:65" s="1" customFormat="1" ht="16.5" customHeight="1">
      <c r="B252" s="32"/>
      <c r="C252" s="132" t="s">
        <v>424</v>
      </c>
      <c r="D252" s="132" t="s">
        <v>142</v>
      </c>
      <c r="E252" s="133" t="s">
        <v>1339</v>
      </c>
      <c r="F252" s="134" t="s">
        <v>1340</v>
      </c>
      <c r="G252" s="135" t="s">
        <v>406</v>
      </c>
      <c r="H252" s="136">
        <v>54.41</v>
      </c>
      <c r="I252" s="137"/>
      <c r="J252" s="138">
        <f>ROUND(I252*H252,2)</f>
        <v>0</v>
      </c>
      <c r="K252" s="134" t="s">
        <v>146</v>
      </c>
      <c r="L252" s="32"/>
      <c r="M252" s="139" t="s">
        <v>1</v>
      </c>
      <c r="N252" s="140" t="s">
        <v>42</v>
      </c>
      <c r="P252" s="141">
        <f>O252*H252</f>
        <v>0</v>
      </c>
      <c r="Q252" s="141">
        <v>0</v>
      </c>
      <c r="R252" s="141">
        <f>Q252*H252</f>
        <v>0</v>
      </c>
      <c r="S252" s="141">
        <v>0</v>
      </c>
      <c r="T252" s="142">
        <f>S252*H252</f>
        <v>0</v>
      </c>
      <c r="AR252" s="143" t="s">
        <v>135</v>
      </c>
      <c r="AT252" s="143" t="s">
        <v>142</v>
      </c>
      <c r="AU252" s="143" t="s">
        <v>87</v>
      </c>
      <c r="AY252" s="17" t="s">
        <v>136</v>
      </c>
      <c r="BE252" s="144">
        <f>IF(N252="základní",J252,0)</f>
        <v>0</v>
      </c>
      <c r="BF252" s="144">
        <f>IF(N252="snížená",J252,0)</f>
        <v>0</v>
      </c>
      <c r="BG252" s="144">
        <f>IF(N252="zákl. přenesená",J252,0)</f>
        <v>0</v>
      </c>
      <c r="BH252" s="144">
        <f>IF(N252="sníž. přenesená",J252,0)</f>
        <v>0</v>
      </c>
      <c r="BI252" s="144">
        <f>IF(N252="nulová",J252,0)</f>
        <v>0</v>
      </c>
      <c r="BJ252" s="17" t="s">
        <v>85</v>
      </c>
      <c r="BK252" s="144">
        <f>ROUND(I252*H252,2)</f>
        <v>0</v>
      </c>
      <c r="BL252" s="17" t="s">
        <v>135</v>
      </c>
      <c r="BM252" s="143" t="s">
        <v>1632</v>
      </c>
    </row>
    <row r="253" spans="2:65" s="1" customFormat="1" ht="19.2">
      <c r="B253" s="32"/>
      <c r="D253" s="145" t="s">
        <v>149</v>
      </c>
      <c r="F253" s="146" t="s">
        <v>1342</v>
      </c>
      <c r="I253" s="147"/>
      <c r="L253" s="32"/>
      <c r="M253" s="192"/>
      <c r="N253" s="193"/>
      <c r="O253" s="193"/>
      <c r="P253" s="193"/>
      <c r="Q253" s="193"/>
      <c r="R253" s="193"/>
      <c r="S253" s="193"/>
      <c r="T253" s="194"/>
      <c r="AT253" s="17" t="s">
        <v>149</v>
      </c>
      <c r="AU253" s="17" t="s">
        <v>87</v>
      </c>
    </row>
    <row r="254" spans="2:65" s="1" customFormat="1" ht="6.9" customHeight="1">
      <c r="B254" s="44"/>
      <c r="C254" s="45"/>
      <c r="D254" s="45"/>
      <c r="E254" s="45"/>
      <c r="F254" s="45"/>
      <c r="G254" s="45"/>
      <c r="H254" s="45"/>
      <c r="I254" s="45"/>
      <c r="J254" s="45"/>
      <c r="K254" s="45"/>
      <c r="L254" s="32"/>
    </row>
  </sheetData>
  <sheetProtection algorithmName="SHA-512" hashValue="VYxq5DuP3QtQvfp45FAvCFMROmGxkdCufT4OM2Y4p7jLFV68orl6AKsAVFynng4DZwA5R+yvviJdyE6GGz9umw==" saltValue="Kkfu+EaNa6yVEo/Z4gTuEtbC3L+A585X3WULHUzBInpEcTfzYuNcZLPMD8eaLprXDb1DwSTTbPMHzfnpjk9Lig==" spinCount="100000" sheet="1" objects="1" scenarios="1" formatColumns="0" formatRows="0" autoFilter="0"/>
  <autoFilter ref="C120:K253" xr:uid="{00000000-0009-0000-0000-000005000000}"/>
  <mergeCells count="9">
    <mergeCell ref="E87:H87"/>
    <mergeCell ref="E111:H111"/>
    <mergeCell ref="E113:H113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B2:BM303"/>
  <sheetViews>
    <sheetView showGridLines="0" workbookViewId="0"/>
  </sheetViews>
  <sheetFormatPr defaultRowHeight="10.199999999999999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100.85546875" customWidth="1"/>
    <col min="7" max="7" width="7.42578125" customWidth="1"/>
    <col min="8" max="8" width="14" customWidth="1"/>
    <col min="9" max="9" width="15.85546875" customWidth="1"/>
    <col min="10" max="11" width="22.28515625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>
      <c r="L2" s="195"/>
      <c r="M2" s="195"/>
      <c r="N2" s="195"/>
      <c r="O2" s="195"/>
      <c r="P2" s="195"/>
      <c r="Q2" s="195"/>
      <c r="R2" s="195"/>
      <c r="S2" s="195"/>
      <c r="T2" s="195"/>
      <c r="U2" s="195"/>
      <c r="V2" s="195"/>
      <c r="AT2" s="17" t="s">
        <v>104</v>
      </c>
    </row>
    <row r="3" spans="2:46" ht="6.9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87</v>
      </c>
    </row>
    <row r="4" spans="2:46" ht="24.9" customHeight="1">
      <c r="B4" s="20"/>
      <c r="D4" s="21" t="s">
        <v>105</v>
      </c>
      <c r="L4" s="20"/>
      <c r="M4" s="88" t="s">
        <v>10</v>
      </c>
      <c r="AT4" s="17" t="s">
        <v>4</v>
      </c>
    </row>
    <row r="5" spans="2:46" ht="6.9" customHeight="1">
      <c r="B5" s="20"/>
      <c r="L5" s="20"/>
    </row>
    <row r="6" spans="2:46" ht="12" customHeight="1">
      <c r="B6" s="20"/>
      <c r="D6" s="27" t="s">
        <v>16</v>
      </c>
      <c r="L6" s="20"/>
    </row>
    <row r="7" spans="2:46" ht="16.5" customHeight="1">
      <c r="B7" s="20"/>
      <c r="E7" s="234" t="str">
        <f>'Rekapitulace stavby'!K6</f>
        <v>Stavební úpravy MK v ulici Daskabát v Třeboni</v>
      </c>
      <c r="F7" s="235"/>
      <c r="G7" s="235"/>
      <c r="H7" s="235"/>
      <c r="L7" s="20"/>
    </row>
    <row r="8" spans="2:46" s="1" customFormat="1" ht="12" customHeight="1">
      <c r="B8" s="32"/>
      <c r="D8" s="27" t="s">
        <v>106</v>
      </c>
      <c r="L8" s="32"/>
    </row>
    <row r="9" spans="2:46" s="1" customFormat="1" ht="16.5" customHeight="1">
      <c r="B9" s="32"/>
      <c r="E9" s="224" t="s">
        <v>1633</v>
      </c>
      <c r="F9" s="233"/>
      <c r="G9" s="233"/>
      <c r="H9" s="233"/>
      <c r="L9" s="32"/>
    </row>
    <row r="10" spans="2:46" s="1" customFormat="1">
      <c r="B10" s="32"/>
      <c r="L10" s="32"/>
    </row>
    <row r="11" spans="2:46" s="1" customFormat="1" ht="12" customHeight="1">
      <c r="B11" s="32"/>
      <c r="D11" s="27" t="s">
        <v>18</v>
      </c>
      <c r="F11" s="25" t="s">
        <v>1</v>
      </c>
      <c r="I11" s="27" t="s">
        <v>19</v>
      </c>
      <c r="J11" s="25" t="s">
        <v>1</v>
      </c>
      <c r="L11" s="32"/>
    </row>
    <row r="12" spans="2:46" s="1" customFormat="1" ht="12" customHeight="1">
      <c r="B12" s="32"/>
      <c r="D12" s="27" t="s">
        <v>20</v>
      </c>
      <c r="F12" s="25" t="s">
        <v>21</v>
      </c>
      <c r="I12" s="27" t="s">
        <v>22</v>
      </c>
      <c r="J12" s="52" t="str">
        <f>'Rekapitulace stavby'!AN8</f>
        <v>15. 2. 2023</v>
      </c>
      <c r="L12" s="32"/>
    </row>
    <row r="13" spans="2:46" s="1" customFormat="1" ht="10.95" customHeight="1">
      <c r="B13" s="32"/>
      <c r="L13" s="32"/>
    </row>
    <row r="14" spans="2:46" s="1" customFormat="1" ht="12" customHeight="1">
      <c r="B14" s="32"/>
      <c r="D14" s="27" t="s">
        <v>24</v>
      </c>
      <c r="I14" s="27" t="s">
        <v>25</v>
      </c>
      <c r="J14" s="25" t="s">
        <v>1</v>
      </c>
      <c r="L14" s="32"/>
    </row>
    <row r="15" spans="2:46" s="1" customFormat="1" ht="18" customHeight="1">
      <c r="B15" s="32"/>
      <c r="E15" s="25" t="s">
        <v>26</v>
      </c>
      <c r="I15" s="27" t="s">
        <v>27</v>
      </c>
      <c r="J15" s="25" t="s">
        <v>1</v>
      </c>
      <c r="L15" s="32"/>
    </row>
    <row r="16" spans="2:46" s="1" customFormat="1" ht="6.9" customHeight="1">
      <c r="B16" s="32"/>
      <c r="L16" s="32"/>
    </row>
    <row r="17" spans="2:12" s="1" customFormat="1" ht="12" customHeight="1">
      <c r="B17" s="32"/>
      <c r="D17" s="27" t="s">
        <v>28</v>
      </c>
      <c r="I17" s="27" t="s">
        <v>25</v>
      </c>
      <c r="J17" s="28" t="str">
        <f>'Rekapitulace stavby'!AN13</f>
        <v>Vyplň údaj</v>
      </c>
      <c r="L17" s="32"/>
    </row>
    <row r="18" spans="2:12" s="1" customFormat="1" ht="18" customHeight="1">
      <c r="B18" s="32"/>
      <c r="E18" s="236" t="str">
        <f>'Rekapitulace stavby'!E14</f>
        <v>Vyplň údaj</v>
      </c>
      <c r="F18" s="206"/>
      <c r="G18" s="206"/>
      <c r="H18" s="206"/>
      <c r="I18" s="27" t="s">
        <v>27</v>
      </c>
      <c r="J18" s="28" t="str">
        <f>'Rekapitulace stavby'!AN14</f>
        <v>Vyplň údaj</v>
      </c>
      <c r="L18" s="32"/>
    </row>
    <row r="19" spans="2:12" s="1" customFormat="1" ht="6.9" customHeight="1">
      <c r="B19" s="32"/>
      <c r="L19" s="32"/>
    </row>
    <row r="20" spans="2:12" s="1" customFormat="1" ht="12" customHeight="1">
      <c r="B20" s="32"/>
      <c r="D20" s="27" t="s">
        <v>30</v>
      </c>
      <c r="I20" s="27" t="s">
        <v>25</v>
      </c>
      <c r="J20" s="25" t="s">
        <v>1</v>
      </c>
      <c r="L20" s="32"/>
    </row>
    <row r="21" spans="2:12" s="1" customFormat="1" ht="18" customHeight="1">
      <c r="B21" s="32"/>
      <c r="E21" s="25" t="s">
        <v>1634</v>
      </c>
      <c r="I21" s="27" t="s">
        <v>27</v>
      </c>
      <c r="J21" s="25" t="s">
        <v>1</v>
      </c>
      <c r="L21" s="32"/>
    </row>
    <row r="22" spans="2:12" s="1" customFormat="1" ht="6.9" customHeight="1">
      <c r="B22" s="32"/>
      <c r="L22" s="32"/>
    </row>
    <row r="23" spans="2:12" s="1" customFormat="1" ht="12" customHeight="1">
      <c r="B23" s="32"/>
      <c r="D23" s="27" t="s">
        <v>34</v>
      </c>
      <c r="I23" s="27" t="s">
        <v>25</v>
      </c>
      <c r="J23" s="25" t="s">
        <v>1</v>
      </c>
      <c r="L23" s="32"/>
    </row>
    <row r="24" spans="2:12" s="1" customFormat="1" ht="18" customHeight="1">
      <c r="B24" s="32"/>
      <c r="E24" s="25" t="s">
        <v>1634</v>
      </c>
      <c r="I24" s="27" t="s">
        <v>27</v>
      </c>
      <c r="J24" s="25" t="s">
        <v>1</v>
      </c>
      <c r="L24" s="32"/>
    </row>
    <row r="25" spans="2:12" s="1" customFormat="1" ht="6.9" customHeight="1">
      <c r="B25" s="32"/>
      <c r="L25" s="32"/>
    </row>
    <row r="26" spans="2:12" s="1" customFormat="1" ht="12" customHeight="1">
      <c r="B26" s="32"/>
      <c r="D26" s="27" t="s">
        <v>36</v>
      </c>
      <c r="L26" s="32"/>
    </row>
    <row r="27" spans="2:12" s="7" customFormat="1" ht="16.5" customHeight="1">
      <c r="B27" s="89"/>
      <c r="E27" s="210" t="s">
        <v>1</v>
      </c>
      <c r="F27" s="210"/>
      <c r="G27" s="210"/>
      <c r="H27" s="210"/>
      <c r="L27" s="89"/>
    </row>
    <row r="28" spans="2:12" s="1" customFormat="1" ht="6.9" customHeight="1">
      <c r="B28" s="32"/>
      <c r="L28" s="32"/>
    </row>
    <row r="29" spans="2:12" s="1" customFormat="1" ht="6.9" customHeight="1">
      <c r="B29" s="32"/>
      <c r="D29" s="53"/>
      <c r="E29" s="53"/>
      <c r="F29" s="53"/>
      <c r="G29" s="53"/>
      <c r="H29" s="53"/>
      <c r="I29" s="53"/>
      <c r="J29" s="53"/>
      <c r="K29" s="53"/>
      <c r="L29" s="32"/>
    </row>
    <row r="30" spans="2:12" s="1" customFormat="1" ht="25.35" customHeight="1">
      <c r="B30" s="32"/>
      <c r="D30" s="90" t="s">
        <v>37</v>
      </c>
      <c r="J30" s="66">
        <f>ROUND(J123, 2)</f>
        <v>0</v>
      </c>
      <c r="L30" s="32"/>
    </row>
    <row r="31" spans="2:12" s="1" customFormat="1" ht="6.9" customHeight="1">
      <c r="B31" s="32"/>
      <c r="D31" s="53"/>
      <c r="E31" s="53"/>
      <c r="F31" s="53"/>
      <c r="G31" s="53"/>
      <c r="H31" s="53"/>
      <c r="I31" s="53"/>
      <c r="J31" s="53"/>
      <c r="K31" s="53"/>
      <c r="L31" s="32"/>
    </row>
    <row r="32" spans="2:12" s="1" customFormat="1" ht="14.4" customHeight="1">
      <c r="B32" s="32"/>
      <c r="F32" s="35" t="s">
        <v>39</v>
      </c>
      <c r="I32" s="35" t="s">
        <v>38</v>
      </c>
      <c r="J32" s="35" t="s">
        <v>40</v>
      </c>
      <c r="L32" s="32"/>
    </row>
    <row r="33" spans="2:12" s="1" customFormat="1" ht="14.4" customHeight="1">
      <c r="B33" s="32"/>
      <c r="D33" s="55" t="s">
        <v>41</v>
      </c>
      <c r="E33" s="27" t="s">
        <v>42</v>
      </c>
      <c r="F33" s="91">
        <f>ROUND((SUM(BE123:BE302)),  2)</f>
        <v>0</v>
      </c>
      <c r="I33" s="92">
        <v>0.21</v>
      </c>
      <c r="J33" s="91">
        <f>ROUND(((SUM(BE123:BE302))*I33),  2)</f>
        <v>0</v>
      </c>
      <c r="L33" s="32"/>
    </row>
    <row r="34" spans="2:12" s="1" customFormat="1" ht="14.4" customHeight="1">
      <c r="B34" s="32"/>
      <c r="E34" s="27" t="s">
        <v>43</v>
      </c>
      <c r="F34" s="91">
        <f>ROUND((SUM(BF123:BF302)),  2)</f>
        <v>0</v>
      </c>
      <c r="I34" s="92">
        <v>0.15</v>
      </c>
      <c r="J34" s="91">
        <f>ROUND(((SUM(BF123:BF302))*I34),  2)</f>
        <v>0</v>
      </c>
      <c r="L34" s="32"/>
    </row>
    <row r="35" spans="2:12" s="1" customFormat="1" ht="14.4" hidden="1" customHeight="1">
      <c r="B35" s="32"/>
      <c r="E35" s="27" t="s">
        <v>44</v>
      </c>
      <c r="F35" s="91">
        <f>ROUND((SUM(BG123:BG302)),  2)</f>
        <v>0</v>
      </c>
      <c r="I35" s="92">
        <v>0.21</v>
      </c>
      <c r="J35" s="91">
        <f>0</f>
        <v>0</v>
      </c>
      <c r="L35" s="32"/>
    </row>
    <row r="36" spans="2:12" s="1" customFormat="1" ht="14.4" hidden="1" customHeight="1">
      <c r="B36" s="32"/>
      <c r="E36" s="27" t="s">
        <v>45</v>
      </c>
      <c r="F36" s="91">
        <f>ROUND((SUM(BH123:BH302)),  2)</f>
        <v>0</v>
      </c>
      <c r="I36" s="92">
        <v>0.15</v>
      </c>
      <c r="J36" s="91">
        <f>0</f>
        <v>0</v>
      </c>
      <c r="L36" s="32"/>
    </row>
    <row r="37" spans="2:12" s="1" customFormat="1" ht="14.4" hidden="1" customHeight="1">
      <c r="B37" s="32"/>
      <c r="E37" s="27" t="s">
        <v>46</v>
      </c>
      <c r="F37" s="91">
        <f>ROUND((SUM(BI123:BI302)),  2)</f>
        <v>0</v>
      </c>
      <c r="I37" s="92">
        <v>0</v>
      </c>
      <c r="J37" s="91">
        <f>0</f>
        <v>0</v>
      </c>
      <c r="L37" s="32"/>
    </row>
    <row r="38" spans="2:12" s="1" customFormat="1" ht="6.9" customHeight="1">
      <c r="B38" s="32"/>
      <c r="L38" s="32"/>
    </row>
    <row r="39" spans="2:12" s="1" customFormat="1" ht="25.35" customHeight="1">
      <c r="B39" s="32"/>
      <c r="C39" s="93"/>
      <c r="D39" s="94" t="s">
        <v>47</v>
      </c>
      <c r="E39" s="57"/>
      <c r="F39" s="57"/>
      <c r="G39" s="95" t="s">
        <v>48</v>
      </c>
      <c r="H39" s="96" t="s">
        <v>49</v>
      </c>
      <c r="I39" s="57"/>
      <c r="J39" s="97">
        <f>SUM(J30:J37)</f>
        <v>0</v>
      </c>
      <c r="K39" s="98"/>
      <c r="L39" s="32"/>
    </row>
    <row r="40" spans="2:12" s="1" customFormat="1" ht="14.4" customHeight="1">
      <c r="B40" s="32"/>
      <c r="L40" s="32"/>
    </row>
    <row r="41" spans="2:12" ht="14.4" customHeight="1">
      <c r="B41" s="20"/>
      <c r="L41" s="20"/>
    </row>
    <row r="42" spans="2:12" ht="14.4" customHeight="1">
      <c r="B42" s="20"/>
      <c r="L42" s="20"/>
    </row>
    <row r="43" spans="2:12" ht="14.4" customHeight="1">
      <c r="B43" s="20"/>
      <c r="L43" s="20"/>
    </row>
    <row r="44" spans="2:12" ht="14.4" customHeight="1">
      <c r="B44" s="20"/>
      <c r="L44" s="20"/>
    </row>
    <row r="45" spans="2:12" ht="14.4" customHeight="1">
      <c r="B45" s="20"/>
      <c r="L45" s="20"/>
    </row>
    <row r="46" spans="2:12" ht="14.4" customHeight="1">
      <c r="B46" s="20"/>
      <c r="L46" s="20"/>
    </row>
    <row r="47" spans="2:12" ht="14.4" customHeight="1">
      <c r="B47" s="20"/>
      <c r="L47" s="20"/>
    </row>
    <row r="48" spans="2:12" ht="14.4" customHeight="1">
      <c r="B48" s="20"/>
      <c r="L48" s="20"/>
    </row>
    <row r="49" spans="2:12" ht="14.4" customHeight="1">
      <c r="B49" s="20"/>
      <c r="L49" s="20"/>
    </row>
    <row r="50" spans="2:12" s="1" customFormat="1" ht="14.4" customHeight="1">
      <c r="B50" s="32"/>
      <c r="D50" s="41" t="s">
        <v>50</v>
      </c>
      <c r="E50" s="42"/>
      <c r="F50" s="42"/>
      <c r="G50" s="41" t="s">
        <v>51</v>
      </c>
      <c r="H50" s="42"/>
      <c r="I50" s="42"/>
      <c r="J50" s="42"/>
      <c r="K50" s="42"/>
      <c r="L50" s="32"/>
    </row>
    <row r="51" spans="2:12">
      <c r="B51" s="20"/>
      <c r="L51" s="20"/>
    </row>
    <row r="52" spans="2:12">
      <c r="B52" s="20"/>
      <c r="L52" s="20"/>
    </row>
    <row r="53" spans="2:12">
      <c r="B53" s="20"/>
      <c r="L53" s="20"/>
    </row>
    <row r="54" spans="2:12">
      <c r="B54" s="20"/>
      <c r="L54" s="20"/>
    </row>
    <row r="55" spans="2:12">
      <c r="B55" s="20"/>
      <c r="L55" s="20"/>
    </row>
    <row r="56" spans="2:12">
      <c r="B56" s="20"/>
      <c r="L56" s="20"/>
    </row>
    <row r="57" spans="2:12">
      <c r="B57" s="20"/>
      <c r="L57" s="20"/>
    </row>
    <row r="58" spans="2:12">
      <c r="B58" s="20"/>
      <c r="L58" s="20"/>
    </row>
    <row r="59" spans="2:12">
      <c r="B59" s="20"/>
      <c r="L59" s="20"/>
    </row>
    <row r="60" spans="2:12">
      <c r="B60" s="20"/>
      <c r="L60" s="20"/>
    </row>
    <row r="61" spans="2:12" s="1" customFormat="1" ht="13.2">
      <c r="B61" s="32"/>
      <c r="D61" s="43" t="s">
        <v>52</v>
      </c>
      <c r="E61" s="34"/>
      <c r="F61" s="99" t="s">
        <v>53</v>
      </c>
      <c r="G61" s="43" t="s">
        <v>52</v>
      </c>
      <c r="H61" s="34"/>
      <c r="I61" s="34"/>
      <c r="J61" s="100" t="s">
        <v>53</v>
      </c>
      <c r="K61" s="34"/>
      <c r="L61" s="32"/>
    </row>
    <row r="62" spans="2:12">
      <c r="B62" s="20"/>
      <c r="L62" s="20"/>
    </row>
    <row r="63" spans="2:12">
      <c r="B63" s="20"/>
      <c r="L63" s="20"/>
    </row>
    <row r="64" spans="2:12">
      <c r="B64" s="20"/>
      <c r="L64" s="20"/>
    </row>
    <row r="65" spans="2:12" s="1" customFormat="1" ht="13.2">
      <c r="B65" s="32"/>
      <c r="D65" s="41" t="s">
        <v>54</v>
      </c>
      <c r="E65" s="42"/>
      <c r="F65" s="42"/>
      <c r="G65" s="41" t="s">
        <v>55</v>
      </c>
      <c r="H65" s="42"/>
      <c r="I65" s="42"/>
      <c r="J65" s="42"/>
      <c r="K65" s="42"/>
      <c r="L65" s="32"/>
    </row>
    <row r="66" spans="2:12">
      <c r="B66" s="20"/>
      <c r="L66" s="20"/>
    </row>
    <row r="67" spans="2:12">
      <c r="B67" s="20"/>
      <c r="L67" s="20"/>
    </row>
    <row r="68" spans="2:12">
      <c r="B68" s="20"/>
      <c r="L68" s="20"/>
    </row>
    <row r="69" spans="2:12">
      <c r="B69" s="20"/>
      <c r="L69" s="20"/>
    </row>
    <row r="70" spans="2:12">
      <c r="B70" s="20"/>
      <c r="L70" s="20"/>
    </row>
    <row r="71" spans="2:12">
      <c r="B71" s="20"/>
      <c r="L71" s="20"/>
    </row>
    <row r="72" spans="2:12">
      <c r="B72" s="20"/>
      <c r="L72" s="20"/>
    </row>
    <row r="73" spans="2:12">
      <c r="B73" s="20"/>
      <c r="L73" s="20"/>
    </row>
    <row r="74" spans="2:12">
      <c r="B74" s="20"/>
      <c r="L74" s="20"/>
    </row>
    <row r="75" spans="2:12">
      <c r="B75" s="20"/>
      <c r="L75" s="20"/>
    </row>
    <row r="76" spans="2:12" s="1" customFormat="1" ht="13.2">
      <c r="B76" s="32"/>
      <c r="D76" s="43" t="s">
        <v>52</v>
      </c>
      <c r="E76" s="34"/>
      <c r="F76" s="99" t="s">
        <v>53</v>
      </c>
      <c r="G76" s="43" t="s">
        <v>52</v>
      </c>
      <c r="H76" s="34"/>
      <c r="I76" s="34"/>
      <c r="J76" s="100" t="s">
        <v>53</v>
      </c>
      <c r="K76" s="34"/>
      <c r="L76" s="32"/>
    </row>
    <row r="77" spans="2:12" s="1" customFormat="1" ht="14.4" customHeight="1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2"/>
    </row>
    <row r="81" spans="2:47" s="1" customFormat="1" ht="6.9" customHeight="1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2"/>
    </row>
    <row r="82" spans="2:47" s="1" customFormat="1" ht="24.9" customHeight="1">
      <c r="B82" s="32"/>
      <c r="C82" s="21" t="s">
        <v>108</v>
      </c>
      <c r="L82" s="32"/>
    </row>
    <row r="83" spans="2:47" s="1" customFormat="1" ht="6.9" customHeight="1">
      <c r="B83" s="32"/>
      <c r="L83" s="32"/>
    </row>
    <row r="84" spans="2:47" s="1" customFormat="1" ht="12" customHeight="1">
      <c r="B84" s="32"/>
      <c r="C84" s="27" t="s">
        <v>16</v>
      </c>
      <c r="L84" s="32"/>
    </row>
    <row r="85" spans="2:47" s="1" customFormat="1" ht="16.5" customHeight="1">
      <c r="B85" s="32"/>
      <c r="E85" s="234" t="str">
        <f>E7</f>
        <v>Stavební úpravy MK v ulici Daskabát v Třeboni</v>
      </c>
      <c r="F85" s="235"/>
      <c r="G85" s="235"/>
      <c r="H85" s="235"/>
      <c r="L85" s="32"/>
    </row>
    <row r="86" spans="2:47" s="1" customFormat="1" ht="12" customHeight="1">
      <c r="B86" s="32"/>
      <c r="C86" s="27" t="s">
        <v>106</v>
      </c>
      <c r="L86" s="32"/>
    </row>
    <row r="87" spans="2:47" s="1" customFormat="1" ht="16.5" customHeight="1">
      <c r="B87" s="32"/>
      <c r="E87" s="224" t="str">
        <f>E9</f>
        <v>401 - Veřejné osvětlení</v>
      </c>
      <c r="F87" s="233"/>
      <c r="G87" s="233"/>
      <c r="H87" s="233"/>
      <c r="L87" s="32"/>
    </row>
    <row r="88" spans="2:47" s="1" customFormat="1" ht="6.9" customHeight="1">
      <c r="B88" s="32"/>
      <c r="L88" s="32"/>
    </row>
    <row r="89" spans="2:47" s="1" customFormat="1" ht="12" customHeight="1">
      <c r="B89" s="32"/>
      <c r="C89" s="27" t="s">
        <v>20</v>
      </c>
      <c r="F89" s="25" t="str">
        <f>F12</f>
        <v>Třeboň</v>
      </c>
      <c r="I89" s="27" t="s">
        <v>22</v>
      </c>
      <c r="J89" s="52" t="str">
        <f>IF(J12="","",J12)</f>
        <v>15. 2. 2023</v>
      </c>
      <c r="L89" s="32"/>
    </row>
    <row r="90" spans="2:47" s="1" customFormat="1" ht="6.9" customHeight="1">
      <c r="B90" s="32"/>
      <c r="L90" s="32"/>
    </row>
    <row r="91" spans="2:47" s="1" customFormat="1" ht="15.15" customHeight="1">
      <c r="B91" s="32"/>
      <c r="C91" s="27" t="s">
        <v>24</v>
      </c>
      <c r="F91" s="25" t="str">
        <f>E15</f>
        <v>Město Třeboň</v>
      </c>
      <c r="I91" s="27" t="s">
        <v>30</v>
      </c>
      <c r="J91" s="30" t="str">
        <f>E21</f>
        <v>Ing.Jakub Kašparů</v>
      </c>
      <c r="L91" s="32"/>
    </row>
    <row r="92" spans="2:47" s="1" customFormat="1" ht="15.15" customHeight="1">
      <c r="B92" s="32"/>
      <c r="C92" s="27" t="s">
        <v>28</v>
      </c>
      <c r="F92" s="25" t="str">
        <f>IF(E18="","",E18)</f>
        <v>Vyplň údaj</v>
      </c>
      <c r="I92" s="27" t="s">
        <v>34</v>
      </c>
      <c r="J92" s="30" t="str">
        <f>E24</f>
        <v>Ing.Jakub Kašparů</v>
      </c>
      <c r="L92" s="32"/>
    </row>
    <row r="93" spans="2:47" s="1" customFormat="1" ht="10.35" customHeight="1">
      <c r="B93" s="32"/>
      <c r="L93" s="32"/>
    </row>
    <row r="94" spans="2:47" s="1" customFormat="1" ht="29.25" customHeight="1">
      <c r="B94" s="32"/>
      <c r="C94" s="101" t="s">
        <v>109</v>
      </c>
      <c r="D94" s="93"/>
      <c r="E94" s="93"/>
      <c r="F94" s="93"/>
      <c r="G94" s="93"/>
      <c r="H94" s="93"/>
      <c r="I94" s="93"/>
      <c r="J94" s="102" t="s">
        <v>110</v>
      </c>
      <c r="K94" s="93"/>
      <c r="L94" s="32"/>
    </row>
    <row r="95" spans="2:47" s="1" customFormat="1" ht="10.35" customHeight="1">
      <c r="B95" s="32"/>
      <c r="L95" s="32"/>
    </row>
    <row r="96" spans="2:47" s="1" customFormat="1" ht="22.95" customHeight="1">
      <c r="B96" s="32"/>
      <c r="C96" s="103" t="s">
        <v>111</v>
      </c>
      <c r="J96" s="66">
        <f>J123</f>
        <v>0</v>
      </c>
      <c r="L96" s="32"/>
      <c r="AU96" s="17" t="s">
        <v>112</v>
      </c>
    </row>
    <row r="97" spans="2:12" s="8" customFormat="1" ht="24.9" customHeight="1">
      <c r="B97" s="104"/>
      <c r="D97" s="105" t="s">
        <v>1635</v>
      </c>
      <c r="E97" s="106"/>
      <c r="F97" s="106"/>
      <c r="G97" s="106"/>
      <c r="H97" s="106"/>
      <c r="I97" s="106"/>
      <c r="J97" s="107">
        <f>J124</f>
        <v>0</v>
      </c>
      <c r="L97" s="104"/>
    </row>
    <row r="98" spans="2:12" s="9" customFormat="1" ht="19.95" customHeight="1">
      <c r="B98" s="108"/>
      <c r="D98" s="109" t="s">
        <v>1636</v>
      </c>
      <c r="E98" s="110"/>
      <c r="F98" s="110"/>
      <c r="G98" s="110"/>
      <c r="H98" s="110"/>
      <c r="I98" s="110"/>
      <c r="J98" s="111">
        <f>J125</f>
        <v>0</v>
      </c>
      <c r="L98" s="108"/>
    </row>
    <row r="99" spans="2:12" s="8" customFormat="1" ht="24.9" customHeight="1">
      <c r="B99" s="104"/>
      <c r="D99" s="105" t="s">
        <v>1637</v>
      </c>
      <c r="E99" s="106"/>
      <c r="F99" s="106"/>
      <c r="G99" s="106"/>
      <c r="H99" s="106"/>
      <c r="I99" s="106"/>
      <c r="J99" s="107">
        <f>J140</f>
        <v>0</v>
      </c>
      <c r="L99" s="104"/>
    </row>
    <row r="100" spans="2:12" s="9" customFormat="1" ht="19.95" customHeight="1">
      <c r="B100" s="108"/>
      <c r="D100" s="109" t="s">
        <v>1638</v>
      </c>
      <c r="E100" s="110"/>
      <c r="F100" s="110"/>
      <c r="G100" s="110"/>
      <c r="H100" s="110"/>
      <c r="I100" s="110"/>
      <c r="J100" s="111">
        <f>J141</f>
        <v>0</v>
      </c>
      <c r="L100" s="108"/>
    </row>
    <row r="101" spans="2:12" s="9" customFormat="1" ht="19.95" customHeight="1">
      <c r="B101" s="108"/>
      <c r="D101" s="109" t="s">
        <v>1639</v>
      </c>
      <c r="E101" s="110"/>
      <c r="F101" s="110"/>
      <c r="G101" s="110"/>
      <c r="H101" s="110"/>
      <c r="I101" s="110"/>
      <c r="J101" s="111">
        <f>J219</f>
        <v>0</v>
      </c>
      <c r="L101" s="108"/>
    </row>
    <row r="102" spans="2:12" s="9" customFormat="1" ht="19.95" customHeight="1">
      <c r="B102" s="108"/>
      <c r="D102" s="109" t="s">
        <v>248</v>
      </c>
      <c r="E102" s="110"/>
      <c r="F102" s="110"/>
      <c r="G102" s="110"/>
      <c r="H102" s="110"/>
      <c r="I102" s="110"/>
      <c r="J102" s="111">
        <f>J285</f>
        <v>0</v>
      </c>
      <c r="L102" s="108"/>
    </row>
    <row r="103" spans="2:12" s="8" customFormat="1" ht="24.9" customHeight="1">
      <c r="B103" s="104"/>
      <c r="D103" s="105" t="s">
        <v>113</v>
      </c>
      <c r="E103" s="106"/>
      <c r="F103" s="106"/>
      <c r="G103" s="106"/>
      <c r="H103" s="106"/>
      <c r="I103" s="106"/>
      <c r="J103" s="107">
        <f>J298</f>
        <v>0</v>
      </c>
      <c r="L103" s="104"/>
    </row>
    <row r="104" spans="2:12" s="1" customFormat="1" ht="21.75" customHeight="1">
      <c r="B104" s="32"/>
      <c r="L104" s="32"/>
    </row>
    <row r="105" spans="2:12" s="1" customFormat="1" ht="6.9" customHeight="1">
      <c r="B105" s="44"/>
      <c r="C105" s="45"/>
      <c r="D105" s="45"/>
      <c r="E105" s="45"/>
      <c r="F105" s="45"/>
      <c r="G105" s="45"/>
      <c r="H105" s="45"/>
      <c r="I105" s="45"/>
      <c r="J105" s="45"/>
      <c r="K105" s="45"/>
      <c r="L105" s="32"/>
    </row>
    <row r="109" spans="2:12" s="1" customFormat="1" ht="6.9" customHeight="1">
      <c r="B109" s="46"/>
      <c r="C109" s="47"/>
      <c r="D109" s="47"/>
      <c r="E109" s="47"/>
      <c r="F109" s="47"/>
      <c r="G109" s="47"/>
      <c r="H109" s="47"/>
      <c r="I109" s="47"/>
      <c r="J109" s="47"/>
      <c r="K109" s="47"/>
      <c r="L109" s="32"/>
    </row>
    <row r="110" spans="2:12" s="1" customFormat="1" ht="24.9" customHeight="1">
      <c r="B110" s="32"/>
      <c r="C110" s="21" t="s">
        <v>120</v>
      </c>
      <c r="L110" s="32"/>
    </row>
    <row r="111" spans="2:12" s="1" customFormat="1" ht="6.9" customHeight="1">
      <c r="B111" s="32"/>
      <c r="L111" s="32"/>
    </row>
    <row r="112" spans="2:12" s="1" customFormat="1" ht="12" customHeight="1">
      <c r="B112" s="32"/>
      <c r="C112" s="27" t="s">
        <v>16</v>
      </c>
      <c r="L112" s="32"/>
    </row>
    <row r="113" spans="2:65" s="1" customFormat="1" ht="16.5" customHeight="1">
      <c r="B113" s="32"/>
      <c r="E113" s="234" t="str">
        <f>E7</f>
        <v>Stavební úpravy MK v ulici Daskabát v Třeboni</v>
      </c>
      <c r="F113" s="235"/>
      <c r="G113" s="235"/>
      <c r="H113" s="235"/>
      <c r="L113" s="32"/>
    </row>
    <row r="114" spans="2:65" s="1" customFormat="1" ht="12" customHeight="1">
      <c r="B114" s="32"/>
      <c r="C114" s="27" t="s">
        <v>106</v>
      </c>
      <c r="L114" s="32"/>
    </row>
    <row r="115" spans="2:65" s="1" customFormat="1" ht="16.5" customHeight="1">
      <c r="B115" s="32"/>
      <c r="E115" s="224" t="str">
        <f>E9</f>
        <v>401 - Veřejné osvětlení</v>
      </c>
      <c r="F115" s="233"/>
      <c r="G115" s="233"/>
      <c r="H115" s="233"/>
      <c r="L115" s="32"/>
    </row>
    <row r="116" spans="2:65" s="1" customFormat="1" ht="6.9" customHeight="1">
      <c r="B116" s="32"/>
      <c r="L116" s="32"/>
    </row>
    <row r="117" spans="2:65" s="1" customFormat="1" ht="12" customHeight="1">
      <c r="B117" s="32"/>
      <c r="C117" s="27" t="s">
        <v>20</v>
      </c>
      <c r="F117" s="25" t="str">
        <f>F12</f>
        <v>Třeboň</v>
      </c>
      <c r="I117" s="27" t="s">
        <v>22</v>
      </c>
      <c r="J117" s="52" t="str">
        <f>IF(J12="","",J12)</f>
        <v>15. 2. 2023</v>
      </c>
      <c r="L117" s="32"/>
    </row>
    <row r="118" spans="2:65" s="1" customFormat="1" ht="6.9" customHeight="1">
      <c r="B118" s="32"/>
      <c r="L118" s="32"/>
    </row>
    <row r="119" spans="2:65" s="1" customFormat="1" ht="15.15" customHeight="1">
      <c r="B119" s="32"/>
      <c r="C119" s="27" t="s">
        <v>24</v>
      </c>
      <c r="F119" s="25" t="str">
        <f>E15</f>
        <v>Město Třeboň</v>
      </c>
      <c r="I119" s="27" t="s">
        <v>30</v>
      </c>
      <c r="J119" s="30" t="str">
        <f>E21</f>
        <v>Ing.Jakub Kašparů</v>
      </c>
      <c r="L119" s="32"/>
    </row>
    <row r="120" spans="2:65" s="1" customFormat="1" ht="15.15" customHeight="1">
      <c r="B120" s="32"/>
      <c r="C120" s="27" t="s">
        <v>28</v>
      </c>
      <c r="F120" s="25" t="str">
        <f>IF(E18="","",E18)</f>
        <v>Vyplň údaj</v>
      </c>
      <c r="I120" s="27" t="s">
        <v>34</v>
      </c>
      <c r="J120" s="30" t="str">
        <f>E24</f>
        <v>Ing.Jakub Kašparů</v>
      </c>
      <c r="L120" s="32"/>
    </row>
    <row r="121" spans="2:65" s="1" customFormat="1" ht="10.35" customHeight="1">
      <c r="B121" s="32"/>
      <c r="L121" s="32"/>
    </row>
    <row r="122" spans="2:65" s="10" customFormat="1" ht="29.25" customHeight="1">
      <c r="B122" s="112"/>
      <c r="C122" s="113" t="s">
        <v>121</v>
      </c>
      <c r="D122" s="114" t="s">
        <v>62</v>
      </c>
      <c r="E122" s="114" t="s">
        <v>58</v>
      </c>
      <c r="F122" s="114" t="s">
        <v>59</v>
      </c>
      <c r="G122" s="114" t="s">
        <v>122</v>
      </c>
      <c r="H122" s="114" t="s">
        <v>123</v>
      </c>
      <c r="I122" s="114" t="s">
        <v>124</v>
      </c>
      <c r="J122" s="114" t="s">
        <v>110</v>
      </c>
      <c r="K122" s="115" t="s">
        <v>125</v>
      </c>
      <c r="L122" s="112"/>
      <c r="M122" s="59" t="s">
        <v>1</v>
      </c>
      <c r="N122" s="60" t="s">
        <v>41</v>
      </c>
      <c r="O122" s="60" t="s">
        <v>126</v>
      </c>
      <c r="P122" s="60" t="s">
        <v>127</v>
      </c>
      <c r="Q122" s="60" t="s">
        <v>128</v>
      </c>
      <c r="R122" s="60" t="s">
        <v>129</v>
      </c>
      <c r="S122" s="60" t="s">
        <v>130</v>
      </c>
      <c r="T122" s="61" t="s">
        <v>131</v>
      </c>
    </row>
    <row r="123" spans="2:65" s="1" customFormat="1" ht="22.95" customHeight="1">
      <c r="B123" s="32"/>
      <c r="C123" s="64" t="s">
        <v>132</v>
      </c>
      <c r="J123" s="116">
        <f>BK123</f>
        <v>0</v>
      </c>
      <c r="L123" s="32"/>
      <c r="M123" s="62"/>
      <c r="N123" s="53"/>
      <c r="O123" s="53"/>
      <c r="P123" s="117">
        <f>P124+P140+P298</f>
        <v>0</v>
      </c>
      <c r="Q123" s="53"/>
      <c r="R123" s="117">
        <f>R124+R140+R298</f>
        <v>12.3982326</v>
      </c>
      <c r="S123" s="53"/>
      <c r="T123" s="118">
        <f>T124+T140+T298</f>
        <v>0</v>
      </c>
      <c r="AT123" s="17" t="s">
        <v>76</v>
      </c>
      <c r="AU123" s="17" t="s">
        <v>112</v>
      </c>
      <c r="BK123" s="119">
        <f>BK124+BK140+BK298</f>
        <v>0</v>
      </c>
    </row>
    <row r="124" spans="2:65" s="11" customFormat="1" ht="25.95" customHeight="1">
      <c r="B124" s="120"/>
      <c r="D124" s="121" t="s">
        <v>76</v>
      </c>
      <c r="E124" s="122" t="s">
        <v>1640</v>
      </c>
      <c r="F124" s="122" t="s">
        <v>1641</v>
      </c>
      <c r="I124" s="123"/>
      <c r="J124" s="124">
        <f>BK124</f>
        <v>0</v>
      </c>
      <c r="L124" s="120"/>
      <c r="M124" s="125"/>
      <c r="P124" s="126">
        <f>P125</f>
        <v>0</v>
      </c>
      <c r="R124" s="126">
        <f>R125</f>
        <v>0.179839</v>
      </c>
      <c r="T124" s="127">
        <f>T125</f>
        <v>0</v>
      </c>
      <c r="AR124" s="121" t="s">
        <v>87</v>
      </c>
      <c r="AT124" s="128" t="s">
        <v>76</v>
      </c>
      <c r="AU124" s="128" t="s">
        <v>77</v>
      </c>
      <c r="AY124" s="121" t="s">
        <v>136</v>
      </c>
      <c r="BK124" s="129">
        <f>BK125</f>
        <v>0</v>
      </c>
    </row>
    <row r="125" spans="2:65" s="11" customFormat="1" ht="22.95" customHeight="1">
      <c r="B125" s="120"/>
      <c r="D125" s="121" t="s">
        <v>76</v>
      </c>
      <c r="E125" s="130" t="s">
        <v>1642</v>
      </c>
      <c r="F125" s="130" t="s">
        <v>1643</v>
      </c>
      <c r="I125" s="123"/>
      <c r="J125" s="131">
        <f>BK125</f>
        <v>0</v>
      </c>
      <c r="L125" s="120"/>
      <c r="M125" s="125"/>
      <c r="P125" s="126">
        <f>SUM(P126:P139)</f>
        <v>0</v>
      </c>
      <c r="R125" s="126">
        <f>SUM(R126:R139)</f>
        <v>0.179839</v>
      </c>
      <c r="T125" s="127">
        <f>SUM(T126:T139)</f>
        <v>0</v>
      </c>
      <c r="AR125" s="121" t="s">
        <v>87</v>
      </c>
      <c r="AT125" s="128" t="s">
        <v>76</v>
      </c>
      <c r="AU125" s="128" t="s">
        <v>85</v>
      </c>
      <c r="AY125" s="121" t="s">
        <v>136</v>
      </c>
      <c r="BK125" s="129">
        <f>SUM(BK126:BK139)</f>
        <v>0</v>
      </c>
    </row>
    <row r="126" spans="2:65" s="1" customFormat="1" ht="16.5" customHeight="1">
      <c r="B126" s="32"/>
      <c r="C126" s="132" t="s">
        <v>85</v>
      </c>
      <c r="D126" s="132" t="s">
        <v>142</v>
      </c>
      <c r="E126" s="133" t="s">
        <v>1644</v>
      </c>
      <c r="F126" s="134" t="s">
        <v>1645</v>
      </c>
      <c r="G126" s="135" t="s">
        <v>317</v>
      </c>
      <c r="H126" s="136">
        <v>572</v>
      </c>
      <c r="I126" s="137"/>
      <c r="J126" s="138">
        <f>ROUND(I126*H126,2)</f>
        <v>0</v>
      </c>
      <c r="K126" s="134" t="s">
        <v>146</v>
      </c>
      <c r="L126" s="32"/>
      <c r="M126" s="139" t="s">
        <v>1</v>
      </c>
      <c r="N126" s="140" t="s">
        <v>42</v>
      </c>
      <c r="P126" s="141">
        <f>O126*H126</f>
        <v>0</v>
      </c>
      <c r="Q126" s="141">
        <v>0</v>
      </c>
      <c r="R126" s="141">
        <f>Q126*H126</f>
        <v>0</v>
      </c>
      <c r="S126" s="141">
        <v>0</v>
      </c>
      <c r="T126" s="142">
        <f>S126*H126</f>
        <v>0</v>
      </c>
      <c r="AR126" s="143" t="s">
        <v>333</v>
      </c>
      <c r="AT126" s="143" t="s">
        <v>142</v>
      </c>
      <c r="AU126" s="143" t="s">
        <v>87</v>
      </c>
      <c r="AY126" s="17" t="s">
        <v>136</v>
      </c>
      <c r="BE126" s="144">
        <f>IF(N126="základní",J126,0)</f>
        <v>0</v>
      </c>
      <c r="BF126" s="144">
        <f>IF(N126="snížená",J126,0)</f>
        <v>0</v>
      </c>
      <c r="BG126" s="144">
        <f>IF(N126="zákl. přenesená",J126,0)</f>
        <v>0</v>
      </c>
      <c r="BH126" s="144">
        <f>IF(N126="sníž. přenesená",J126,0)</f>
        <v>0</v>
      </c>
      <c r="BI126" s="144">
        <f>IF(N126="nulová",J126,0)</f>
        <v>0</v>
      </c>
      <c r="BJ126" s="17" t="s">
        <v>85</v>
      </c>
      <c r="BK126" s="144">
        <f>ROUND(I126*H126,2)</f>
        <v>0</v>
      </c>
      <c r="BL126" s="17" t="s">
        <v>333</v>
      </c>
      <c r="BM126" s="143" t="s">
        <v>87</v>
      </c>
    </row>
    <row r="127" spans="2:65" s="1" customFormat="1">
      <c r="B127" s="32"/>
      <c r="D127" s="145" t="s">
        <v>149</v>
      </c>
      <c r="F127" s="146" t="s">
        <v>1646</v>
      </c>
      <c r="I127" s="147"/>
      <c r="L127" s="32"/>
      <c r="M127" s="148"/>
      <c r="T127" s="56"/>
      <c r="AT127" s="17" t="s">
        <v>149</v>
      </c>
      <c r="AU127" s="17" t="s">
        <v>87</v>
      </c>
    </row>
    <row r="128" spans="2:65" s="13" customFormat="1">
      <c r="B128" s="155"/>
      <c r="D128" s="145" t="s">
        <v>150</v>
      </c>
      <c r="E128" s="156" t="s">
        <v>1</v>
      </c>
      <c r="F128" s="157" t="s">
        <v>1647</v>
      </c>
      <c r="H128" s="158">
        <v>572</v>
      </c>
      <c r="I128" s="159"/>
      <c r="L128" s="155"/>
      <c r="M128" s="160"/>
      <c r="T128" s="161"/>
      <c r="AT128" s="156" t="s">
        <v>150</v>
      </c>
      <c r="AU128" s="156" t="s">
        <v>87</v>
      </c>
      <c r="AV128" s="13" t="s">
        <v>87</v>
      </c>
      <c r="AW128" s="13" t="s">
        <v>33</v>
      </c>
      <c r="AX128" s="13" t="s">
        <v>77</v>
      </c>
      <c r="AY128" s="156" t="s">
        <v>136</v>
      </c>
    </row>
    <row r="129" spans="2:65" s="14" customFormat="1">
      <c r="B129" s="165"/>
      <c r="D129" s="145" t="s">
        <v>150</v>
      </c>
      <c r="E129" s="166" t="s">
        <v>1</v>
      </c>
      <c r="F129" s="167" t="s">
        <v>278</v>
      </c>
      <c r="H129" s="168">
        <v>572</v>
      </c>
      <c r="I129" s="169"/>
      <c r="L129" s="165"/>
      <c r="M129" s="170"/>
      <c r="T129" s="171"/>
      <c r="AT129" s="166" t="s">
        <v>150</v>
      </c>
      <c r="AU129" s="166" t="s">
        <v>87</v>
      </c>
      <c r="AV129" s="14" t="s">
        <v>135</v>
      </c>
      <c r="AW129" s="14" t="s">
        <v>33</v>
      </c>
      <c r="AX129" s="14" t="s">
        <v>85</v>
      </c>
      <c r="AY129" s="166" t="s">
        <v>136</v>
      </c>
    </row>
    <row r="130" spans="2:65" s="1" customFormat="1" ht="16.5" customHeight="1">
      <c r="B130" s="32"/>
      <c r="C130" s="172" t="s">
        <v>87</v>
      </c>
      <c r="D130" s="172" t="s">
        <v>425</v>
      </c>
      <c r="E130" s="173" t="s">
        <v>1648</v>
      </c>
      <c r="F130" s="174" t="s">
        <v>1649</v>
      </c>
      <c r="G130" s="175" t="s">
        <v>317</v>
      </c>
      <c r="H130" s="176">
        <v>572</v>
      </c>
      <c r="I130" s="177"/>
      <c r="J130" s="178">
        <f>ROUND(I130*H130,2)</f>
        <v>0</v>
      </c>
      <c r="K130" s="174" t="s">
        <v>146</v>
      </c>
      <c r="L130" s="179"/>
      <c r="M130" s="180" t="s">
        <v>1</v>
      </c>
      <c r="N130" s="181" t="s">
        <v>42</v>
      </c>
      <c r="P130" s="141">
        <f>O130*H130</f>
        <v>0</v>
      </c>
      <c r="Q130" s="141">
        <v>2.5999999999999998E-4</v>
      </c>
      <c r="R130" s="141">
        <f>Q130*H130</f>
        <v>0.14871999999999999</v>
      </c>
      <c r="S130" s="141">
        <v>0</v>
      </c>
      <c r="T130" s="142">
        <f>S130*H130</f>
        <v>0</v>
      </c>
      <c r="AR130" s="143" t="s">
        <v>456</v>
      </c>
      <c r="AT130" s="143" t="s">
        <v>425</v>
      </c>
      <c r="AU130" s="143" t="s">
        <v>87</v>
      </c>
      <c r="AY130" s="17" t="s">
        <v>136</v>
      </c>
      <c r="BE130" s="144">
        <f>IF(N130="základní",J130,0)</f>
        <v>0</v>
      </c>
      <c r="BF130" s="144">
        <f>IF(N130="snížená",J130,0)</f>
        <v>0</v>
      </c>
      <c r="BG130" s="144">
        <f>IF(N130="zákl. přenesená",J130,0)</f>
        <v>0</v>
      </c>
      <c r="BH130" s="144">
        <f>IF(N130="sníž. přenesená",J130,0)</f>
        <v>0</v>
      </c>
      <c r="BI130" s="144">
        <f>IF(N130="nulová",J130,0)</f>
        <v>0</v>
      </c>
      <c r="BJ130" s="17" t="s">
        <v>85</v>
      </c>
      <c r="BK130" s="144">
        <f>ROUND(I130*H130,2)</f>
        <v>0</v>
      </c>
      <c r="BL130" s="17" t="s">
        <v>333</v>
      </c>
      <c r="BM130" s="143" t="s">
        <v>135</v>
      </c>
    </row>
    <row r="131" spans="2:65" s="1" customFormat="1">
      <c r="B131" s="32"/>
      <c r="D131" s="145" t="s">
        <v>149</v>
      </c>
      <c r="F131" s="146" t="s">
        <v>1649</v>
      </c>
      <c r="I131" s="147"/>
      <c r="L131" s="32"/>
      <c r="M131" s="148"/>
      <c r="T131" s="56"/>
      <c r="AT131" s="17" t="s">
        <v>149</v>
      </c>
      <c r="AU131" s="17" t="s">
        <v>87</v>
      </c>
    </row>
    <row r="132" spans="2:65" s="13" customFormat="1">
      <c r="B132" s="155"/>
      <c r="D132" s="145" t="s">
        <v>150</v>
      </c>
      <c r="E132" s="156" t="s">
        <v>1</v>
      </c>
      <c r="F132" s="157" t="s">
        <v>1650</v>
      </c>
      <c r="H132" s="158">
        <v>572</v>
      </c>
      <c r="I132" s="159"/>
      <c r="L132" s="155"/>
      <c r="M132" s="160"/>
      <c r="T132" s="161"/>
      <c r="AT132" s="156" t="s">
        <v>150</v>
      </c>
      <c r="AU132" s="156" t="s">
        <v>87</v>
      </c>
      <c r="AV132" s="13" t="s">
        <v>87</v>
      </c>
      <c r="AW132" s="13" t="s">
        <v>33</v>
      </c>
      <c r="AX132" s="13" t="s">
        <v>77</v>
      </c>
      <c r="AY132" s="156" t="s">
        <v>136</v>
      </c>
    </row>
    <row r="133" spans="2:65" s="14" customFormat="1">
      <c r="B133" s="165"/>
      <c r="D133" s="145" t="s">
        <v>150</v>
      </c>
      <c r="E133" s="166" t="s">
        <v>1</v>
      </c>
      <c r="F133" s="167" t="s">
        <v>278</v>
      </c>
      <c r="H133" s="168">
        <v>572</v>
      </c>
      <c r="I133" s="169"/>
      <c r="L133" s="165"/>
      <c r="M133" s="170"/>
      <c r="T133" s="171"/>
      <c r="AT133" s="166" t="s">
        <v>150</v>
      </c>
      <c r="AU133" s="166" t="s">
        <v>87</v>
      </c>
      <c r="AV133" s="14" t="s">
        <v>135</v>
      </c>
      <c r="AW133" s="14" t="s">
        <v>33</v>
      </c>
      <c r="AX133" s="14" t="s">
        <v>85</v>
      </c>
      <c r="AY133" s="166" t="s">
        <v>136</v>
      </c>
    </row>
    <row r="134" spans="2:65" s="1" customFormat="1" ht="16.5" customHeight="1">
      <c r="B134" s="32"/>
      <c r="C134" s="132" t="s">
        <v>158</v>
      </c>
      <c r="D134" s="132" t="s">
        <v>142</v>
      </c>
      <c r="E134" s="133" t="s">
        <v>1651</v>
      </c>
      <c r="F134" s="134" t="s">
        <v>1652</v>
      </c>
      <c r="G134" s="135" t="s">
        <v>317</v>
      </c>
      <c r="H134" s="136">
        <v>45.1</v>
      </c>
      <c r="I134" s="137"/>
      <c r="J134" s="138">
        <f>ROUND(I134*H134,2)</f>
        <v>0</v>
      </c>
      <c r="K134" s="134" t="s">
        <v>146</v>
      </c>
      <c r="L134" s="32"/>
      <c r="M134" s="139" t="s">
        <v>1</v>
      </c>
      <c r="N134" s="140" t="s">
        <v>42</v>
      </c>
      <c r="P134" s="141">
        <f>O134*H134</f>
        <v>0</v>
      </c>
      <c r="Q134" s="141">
        <v>0</v>
      </c>
      <c r="R134" s="141">
        <f>Q134*H134</f>
        <v>0</v>
      </c>
      <c r="S134" s="141">
        <v>0</v>
      </c>
      <c r="T134" s="142">
        <f>S134*H134</f>
        <v>0</v>
      </c>
      <c r="AR134" s="143" t="s">
        <v>333</v>
      </c>
      <c r="AT134" s="143" t="s">
        <v>142</v>
      </c>
      <c r="AU134" s="143" t="s">
        <v>87</v>
      </c>
      <c r="AY134" s="17" t="s">
        <v>136</v>
      </c>
      <c r="BE134" s="144">
        <f>IF(N134="základní",J134,0)</f>
        <v>0</v>
      </c>
      <c r="BF134" s="144">
        <f>IF(N134="snížená",J134,0)</f>
        <v>0</v>
      </c>
      <c r="BG134" s="144">
        <f>IF(N134="zákl. přenesená",J134,0)</f>
        <v>0</v>
      </c>
      <c r="BH134" s="144">
        <f>IF(N134="sníž. přenesená",J134,0)</f>
        <v>0</v>
      </c>
      <c r="BI134" s="144">
        <f>IF(N134="nulová",J134,0)</f>
        <v>0</v>
      </c>
      <c r="BJ134" s="17" t="s">
        <v>85</v>
      </c>
      <c r="BK134" s="144">
        <f>ROUND(I134*H134,2)</f>
        <v>0</v>
      </c>
      <c r="BL134" s="17" t="s">
        <v>333</v>
      </c>
      <c r="BM134" s="143" t="s">
        <v>175</v>
      </c>
    </row>
    <row r="135" spans="2:65" s="1" customFormat="1">
      <c r="B135" s="32"/>
      <c r="D135" s="145" t="s">
        <v>149</v>
      </c>
      <c r="F135" s="146" t="s">
        <v>1653</v>
      </c>
      <c r="I135" s="147"/>
      <c r="L135" s="32"/>
      <c r="M135" s="148"/>
      <c r="T135" s="56"/>
      <c r="AT135" s="17" t="s">
        <v>149</v>
      </c>
      <c r="AU135" s="17" t="s">
        <v>87</v>
      </c>
    </row>
    <row r="136" spans="2:65" s="13" customFormat="1">
      <c r="B136" s="155"/>
      <c r="D136" s="145" t="s">
        <v>150</v>
      </c>
      <c r="E136" s="156" t="s">
        <v>1</v>
      </c>
      <c r="F136" s="157" t="s">
        <v>1654</v>
      </c>
      <c r="H136" s="158">
        <v>45.1</v>
      </c>
      <c r="I136" s="159"/>
      <c r="L136" s="155"/>
      <c r="M136" s="160"/>
      <c r="T136" s="161"/>
      <c r="AT136" s="156" t="s">
        <v>150</v>
      </c>
      <c r="AU136" s="156" t="s">
        <v>87</v>
      </c>
      <c r="AV136" s="13" t="s">
        <v>87</v>
      </c>
      <c r="AW136" s="13" t="s">
        <v>33</v>
      </c>
      <c r="AX136" s="13" t="s">
        <v>85</v>
      </c>
      <c r="AY136" s="156" t="s">
        <v>136</v>
      </c>
    </row>
    <row r="137" spans="2:65" s="1" customFormat="1" ht="16.5" customHeight="1">
      <c r="B137" s="32"/>
      <c r="C137" s="172" t="s">
        <v>135</v>
      </c>
      <c r="D137" s="172" t="s">
        <v>425</v>
      </c>
      <c r="E137" s="173" t="s">
        <v>1655</v>
      </c>
      <c r="F137" s="174" t="s">
        <v>1656</v>
      </c>
      <c r="G137" s="175" t="s">
        <v>317</v>
      </c>
      <c r="H137" s="176">
        <v>45.1</v>
      </c>
      <c r="I137" s="177"/>
      <c r="J137" s="178">
        <f>ROUND(I137*H137,2)</f>
        <v>0</v>
      </c>
      <c r="K137" s="174" t="s">
        <v>146</v>
      </c>
      <c r="L137" s="179"/>
      <c r="M137" s="180" t="s">
        <v>1</v>
      </c>
      <c r="N137" s="181" t="s">
        <v>42</v>
      </c>
      <c r="P137" s="141">
        <f>O137*H137</f>
        <v>0</v>
      </c>
      <c r="Q137" s="141">
        <v>6.8999999999999997E-4</v>
      </c>
      <c r="R137" s="141">
        <f>Q137*H137</f>
        <v>3.1119000000000001E-2</v>
      </c>
      <c r="S137" s="141">
        <v>0</v>
      </c>
      <c r="T137" s="142">
        <f>S137*H137</f>
        <v>0</v>
      </c>
      <c r="AR137" s="143" t="s">
        <v>456</v>
      </c>
      <c r="AT137" s="143" t="s">
        <v>425</v>
      </c>
      <c r="AU137" s="143" t="s">
        <v>87</v>
      </c>
      <c r="AY137" s="17" t="s">
        <v>136</v>
      </c>
      <c r="BE137" s="144">
        <f>IF(N137="základní",J137,0)</f>
        <v>0</v>
      </c>
      <c r="BF137" s="144">
        <f>IF(N137="snížená",J137,0)</f>
        <v>0</v>
      </c>
      <c r="BG137" s="144">
        <f>IF(N137="zákl. přenesená",J137,0)</f>
        <v>0</v>
      </c>
      <c r="BH137" s="144">
        <f>IF(N137="sníž. přenesená",J137,0)</f>
        <v>0</v>
      </c>
      <c r="BI137" s="144">
        <f>IF(N137="nulová",J137,0)</f>
        <v>0</v>
      </c>
      <c r="BJ137" s="17" t="s">
        <v>85</v>
      </c>
      <c r="BK137" s="144">
        <f>ROUND(I137*H137,2)</f>
        <v>0</v>
      </c>
      <c r="BL137" s="17" t="s">
        <v>333</v>
      </c>
      <c r="BM137" s="143" t="s">
        <v>190</v>
      </c>
    </row>
    <row r="138" spans="2:65" s="1" customFormat="1">
      <c r="B138" s="32"/>
      <c r="D138" s="145" t="s">
        <v>149</v>
      </c>
      <c r="F138" s="146" t="s">
        <v>1656</v>
      </c>
      <c r="I138" s="147"/>
      <c r="L138" s="32"/>
      <c r="M138" s="148"/>
      <c r="T138" s="56"/>
      <c r="AT138" s="17" t="s">
        <v>149</v>
      </c>
      <c r="AU138" s="17" t="s">
        <v>87</v>
      </c>
    </row>
    <row r="139" spans="2:65" s="13" customFormat="1">
      <c r="B139" s="155"/>
      <c r="D139" s="145" t="s">
        <v>150</v>
      </c>
      <c r="E139" s="156" t="s">
        <v>1</v>
      </c>
      <c r="F139" s="157" t="s">
        <v>1657</v>
      </c>
      <c r="H139" s="158">
        <v>45.1</v>
      </c>
      <c r="I139" s="159"/>
      <c r="L139" s="155"/>
      <c r="M139" s="160"/>
      <c r="T139" s="161"/>
      <c r="AT139" s="156" t="s">
        <v>150</v>
      </c>
      <c r="AU139" s="156" t="s">
        <v>87</v>
      </c>
      <c r="AV139" s="13" t="s">
        <v>87</v>
      </c>
      <c r="AW139" s="13" t="s">
        <v>33</v>
      </c>
      <c r="AX139" s="13" t="s">
        <v>85</v>
      </c>
      <c r="AY139" s="156" t="s">
        <v>136</v>
      </c>
    </row>
    <row r="140" spans="2:65" s="11" customFormat="1" ht="25.95" customHeight="1">
      <c r="B140" s="120"/>
      <c r="D140" s="121" t="s">
        <v>76</v>
      </c>
      <c r="E140" s="122" t="s">
        <v>425</v>
      </c>
      <c r="F140" s="122" t="s">
        <v>1658</v>
      </c>
      <c r="I140" s="123"/>
      <c r="J140" s="124">
        <f>BK140</f>
        <v>0</v>
      </c>
      <c r="L140" s="120"/>
      <c r="M140" s="125"/>
      <c r="P140" s="126">
        <f>P141+P219+P285</f>
        <v>0</v>
      </c>
      <c r="R140" s="126">
        <f>R141+R219+R285</f>
        <v>12.218393600000001</v>
      </c>
      <c r="T140" s="127">
        <f>T141+T219+T285</f>
        <v>0</v>
      </c>
      <c r="AR140" s="121" t="s">
        <v>158</v>
      </c>
      <c r="AT140" s="128" t="s">
        <v>76</v>
      </c>
      <c r="AU140" s="128" t="s">
        <v>77</v>
      </c>
      <c r="AY140" s="121" t="s">
        <v>136</v>
      </c>
      <c r="BK140" s="129">
        <f>BK141+BK219+BK285</f>
        <v>0</v>
      </c>
    </row>
    <row r="141" spans="2:65" s="11" customFormat="1" ht="22.95" customHeight="1">
      <c r="B141" s="120"/>
      <c r="D141" s="121" t="s">
        <v>76</v>
      </c>
      <c r="E141" s="130" t="s">
        <v>1659</v>
      </c>
      <c r="F141" s="130" t="s">
        <v>1660</v>
      </c>
      <c r="I141" s="123"/>
      <c r="J141" s="131">
        <f>BK141</f>
        <v>0</v>
      </c>
      <c r="L141" s="120"/>
      <c r="M141" s="125"/>
      <c r="P141" s="126">
        <f>SUM(P142:P218)</f>
        <v>0</v>
      </c>
      <c r="R141" s="126">
        <f>SUM(R142:R218)</f>
        <v>1.7017600000000002</v>
      </c>
      <c r="T141" s="127">
        <f>SUM(T142:T218)</f>
        <v>0</v>
      </c>
      <c r="AR141" s="121" t="s">
        <v>158</v>
      </c>
      <c r="AT141" s="128" t="s">
        <v>76</v>
      </c>
      <c r="AU141" s="128" t="s">
        <v>85</v>
      </c>
      <c r="AY141" s="121" t="s">
        <v>136</v>
      </c>
      <c r="BK141" s="129">
        <f>SUM(BK142:BK218)</f>
        <v>0</v>
      </c>
    </row>
    <row r="142" spans="2:65" s="1" customFormat="1" ht="16.5" customHeight="1">
      <c r="B142" s="32"/>
      <c r="C142" s="132" t="s">
        <v>139</v>
      </c>
      <c r="D142" s="132" t="s">
        <v>142</v>
      </c>
      <c r="E142" s="133" t="s">
        <v>1661</v>
      </c>
      <c r="F142" s="134" t="s">
        <v>1662</v>
      </c>
      <c r="G142" s="135" t="s">
        <v>226</v>
      </c>
      <c r="H142" s="136">
        <v>9</v>
      </c>
      <c r="I142" s="137"/>
      <c r="J142" s="138">
        <f>ROUND(I142*H142,2)</f>
        <v>0</v>
      </c>
      <c r="K142" s="134" t="s">
        <v>146</v>
      </c>
      <c r="L142" s="32"/>
      <c r="M142" s="139" t="s">
        <v>1</v>
      </c>
      <c r="N142" s="140" t="s">
        <v>42</v>
      </c>
      <c r="P142" s="141">
        <f>O142*H142</f>
        <v>0</v>
      </c>
      <c r="Q142" s="141">
        <v>0</v>
      </c>
      <c r="R142" s="141">
        <f>Q142*H142</f>
        <v>0</v>
      </c>
      <c r="S142" s="141">
        <v>0</v>
      </c>
      <c r="T142" s="142">
        <f>S142*H142</f>
        <v>0</v>
      </c>
      <c r="AR142" s="143" t="s">
        <v>661</v>
      </c>
      <c r="AT142" s="143" t="s">
        <v>142</v>
      </c>
      <c r="AU142" s="143" t="s">
        <v>87</v>
      </c>
      <c r="AY142" s="17" t="s">
        <v>136</v>
      </c>
      <c r="BE142" s="144">
        <f>IF(N142="základní",J142,0)</f>
        <v>0</v>
      </c>
      <c r="BF142" s="144">
        <f>IF(N142="snížená",J142,0)</f>
        <v>0</v>
      </c>
      <c r="BG142" s="144">
        <f>IF(N142="zákl. přenesená",J142,0)</f>
        <v>0</v>
      </c>
      <c r="BH142" s="144">
        <f>IF(N142="sníž. přenesená",J142,0)</f>
        <v>0</v>
      </c>
      <c r="BI142" s="144">
        <f>IF(N142="nulová",J142,0)</f>
        <v>0</v>
      </c>
      <c r="BJ142" s="17" t="s">
        <v>85</v>
      </c>
      <c r="BK142" s="144">
        <f>ROUND(I142*H142,2)</f>
        <v>0</v>
      </c>
      <c r="BL142" s="17" t="s">
        <v>661</v>
      </c>
      <c r="BM142" s="143" t="s">
        <v>203</v>
      </c>
    </row>
    <row r="143" spans="2:65" s="1" customFormat="1">
      <c r="B143" s="32"/>
      <c r="D143" s="145" t="s">
        <v>149</v>
      </c>
      <c r="F143" s="146" t="s">
        <v>1662</v>
      </c>
      <c r="I143" s="147"/>
      <c r="L143" s="32"/>
      <c r="M143" s="148"/>
      <c r="T143" s="56"/>
      <c r="AT143" s="17" t="s">
        <v>149</v>
      </c>
      <c r="AU143" s="17" t="s">
        <v>87</v>
      </c>
    </row>
    <row r="144" spans="2:65" s="13" customFormat="1">
      <c r="B144" s="155"/>
      <c r="D144" s="145" t="s">
        <v>150</v>
      </c>
      <c r="E144" s="156" t="s">
        <v>1</v>
      </c>
      <c r="F144" s="157" t="s">
        <v>1663</v>
      </c>
      <c r="H144" s="158">
        <v>9</v>
      </c>
      <c r="I144" s="159"/>
      <c r="L144" s="155"/>
      <c r="M144" s="160"/>
      <c r="T144" s="161"/>
      <c r="AT144" s="156" t="s">
        <v>150</v>
      </c>
      <c r="AU144" s="156" t="s">
        <v>87</v>
      </c>
      <c r="AV144" s="13" t="s">
        <v>87</v>
      </c>
      <c r="AW144" s="13" t="s">
        <v>33</v>
      </c>
      <c r="AX144" s="13" t="s">
        <v>85</v>
      </c>
      <c r="AY144" s="156" t="s">
        <v>136</v>
      </c>
    </row>
    <row r="145" spans="2:65" s="1" customFormat="1" ht="16.5" customHeight="1">
      <c r="B145" s="32"/>
      <c r="C145" s="172" t="s">
        <v>175</v>
      </c>
      <c r="D145" s="172" t="s">
        <v>425</v>
      </c>
      <c r="E145" s="173" t="s">
        <v>1664</v>
      </c>
      <c r="F145" s="174" t="s">
        <v>1665</v>
      </c>
      <c r="G145" s="175" t="s">
        <v>226</v>
      </c>
      <c r="H145" s="176">
        <v>9</v>
      </c>
      <c r="I145" s="177"/>
      <c r="J145" s="178">
        <f>ROUND(I145*H145,2)</f>
        <v>0</v>
      </c>
      <c r="K145" s="174" t="s">
        <v>1</v>
      </c>
      <c r="L145" s="179"/>
      <c r="M145" s="180" t="s">
        <v>1</v>
      </c>
      <c r="N145" s="181" t="s">
        <v>42</v>
      </c>
      <c r="P145" s="141">
        <f>O145*H145</f>
        <v>0</v>
      </c>
      <c r="Q145" s="141">
        <v>1.0999999999999999E-2</v>
      </c>
      <c r="R145" s="141">
        <f>Q145*H145</f>
        <v>9.8999999999999991E-2</v>
      </c>
      <c r="S145" s="141">
        <v>0</v>
      </c>
      <c r="T145" s="142">
        <f>S145*H145</f>
        <v>0</v>
      </c>
      <c r="AR145" s="143" t="s">
        <v>1666</v>
      </c>
      <c r="AT145" s="143" t="s">
        <v>425</v>
      </c>
      <c r="AU145" s="143" t="s">
        <v>87</v>
      </c>
      <c r="AY145" s="17" t="s">
        <v>136</v>
      </c>
      <c r="BE145" s="144">
        <f>IF(N145="základní",J145,0)</f>
        <v>0</v>
      </c>
      <c r="BF145" s="144">
        <f>IF(N145="snížená",J145,0)</f>
        <v>0</v>
      </c>
      <c r="BG145" s="144">
        <f>IF(N145="zákl. přenesená",J145,0)</f>
        <v>0</v>
      </c>
      <c r="BH145" s="144">
        <f>IF(N145="sníž. přenesená",J145,0)</f>
        <v>0</v>
      </c>
      <c r="BI145" s="144">
        <f>IF(N145="nulová",J145,0)</f>
        <v>0</v>
      </c>
      <c r="BJ145" s="17" t="s">
        <v>85</v>
      </c>
      <c r="BK145" s="144">
        <f>ROUND(I145*H145,2)</f>
        <v>0</v>
      </c>
      <c r="BL145" s="17" t="s">
        <v>661</v>
      </c>
      <c r="BM145" s="143" t="s">
        <v>216</v>
      </c>
    </row>
    <row r="146" spans="2:65" s="1" customFormat="1">
      <c r="B146" s="32"/>
      <c r="D146" s="145" t="s">
        <v>149</v>
      </c>
      <c r="F146" s="146" t="s">
        <v>1665</v>
      </c>
      <c r="I146" s="147"/>
      <c r="L146" s="32"/>
      <c r="M146" s="148"/>
      <c r="T146" s="56"/>
      <c r="AT146" s="17" t="s">
        <v>149</v>
      </c>
      <c r="AU146" s="17" t="s">
        <v>87</v>
      </c>
    </row>
    <row r="147" spans="2:65" s="13" customFormat="1">
      <c r="B147" s="155"/>
      <c r="D147" s="145" t="s">
        <v>150</v>
      </c>
      <c r="E147" s="156" t="s">
        <v>1</v>
      </c>
      <c r="F147" s="157" t="s">
        <v>1667</v>
      </c>
      <c r="H147" s="158">
        <v>9</v>
      </c>
      <c r="I147" s="159"/>
      <c r="L147" s="155"/>
      <c r="M147" s="160"/>
      <c r="T147" s="161"/>
      <c r="AT147" s="156" t="s">
        <v>150</v>
      </c>
      <c r="AU147" s="156" t="s">
        <v>87</v>
      </c>
      <c r="AV147" s="13" t="s">
        <v>87</v>
      </c>
      <c r="AW147" s="13" t="s">
        <v>33</v>
      </c>
      <c r="AX147" s="13" t="s">
        <v>85</v>
      </c>
      <c r="AY147" s="156" t="s">
        <v>136</v>
      </c>
    </row>
    <row r="148" spans="2:65" s="1" customFormat="1" ht="16.5" customHeight="1">
      <c r="B148" s="32"/>
      <c r="C148" s="132" t="s">
        <v>181</v>
      </c>
      <c r="D148" s="132" t="s">
        <v>142</v>
      </c>
      <c r="E148" s="133" t="s">
        <v>1668</v>
      </c>
      <c r="F148" s="134" t="s">
        <v>1669</v>
      </c>
      <c r="G148" s="135" t="s">
        <v>226</v>
      </c>
      <c r="H148" s="136">
        <v>9</v>
      </c>
      <c r="I148" s="137"/>
      <c r="J148" s="138">
        <f>ROUND(I148*H148,2)</f>
        <v>0</v>
      </c>
      <c r="K148" s="134" t="s">
        <v>146</v>
      </c>
      <c r="L148" s="32"/>
      <c r="M148" s="139" t="s">
        <v>1</v>
      </c>
      <c r="N148" s="140" t="s">
        <v>42</v>
      </c>
      <c r="P148" s="141">
        <f>O148*H148</f>
        <v>0</v>
      </c>
      <c r="Q148" s="141">
        <v>0</v>
      </c>
      <c r="R148" s="141">
        <f>Q148*H148</f>
        <v>0</v>
      </c>
      <c r="S148" s="141">
        <v>0</v>
      </c>
      <c r="T148" s="142">
        <f>S148*H148</f>
        <v>0</v>
      </c>
      <c r="AR148" s="143" t="s">
        <v>661</v>
      </c>
      <c r="AT148" s="143" t="s">
        <v>142</v>
      </c>
      <c r="AU148" s="143" t="s">
        <v>87</v>
      </c>
      <c r="AY148" s="17" t="s">
        <v>136</v>
      </c>
      <c r="BE148" s="144">
        <f>IF(N148="základní",J148,0)</f>
        <v>0</v>
      </c>
      <c r="BF148" s="144">
        <f>IF(N148="snížená",J148,0)</f>
        <v>0</v>
      </c>
      <c r="BG148" s="144">
        <f>IF(N148="zákl. přenesená",J148,0)</f>
        <v>0</v>
      </c>
      <c r="BH148" s="144">
        <f>IF(N148="sníž. přenesená",J148,0)</f>
        <v>0</v>
      </c>
      <c r="BI148" s="144">
        <f>IF(N148="nulová",J148,0)</f>
        <v>0</v>
      </c>
      <c r="BJ148" s="17" t="s">
        <v>85</v>
      </c>
      <c r="BK148" s="144">
        <f>ROUND(I148*H148,2)</f>
        <v>0</v>
      </c>
      <c r="BL148" s="17" t="s">
        <v>661</v>
      </c>
      <c r="BM148" s="143" t="s">
        <v>235</v>
      </c>
    </row>
    <row r="149" spans="2:65" s="1" customFormat="1">
      <c r="B149" s="32"/>
      <c r="D149" s="145" t="s">
        <v>149</v>
      </c>
      <c r="F149" s="146" t="s">
        <v>1670</v>
      </c>
      <c r="I149" s="147"/>
      <c r="L149" s="32"/>
      <c r="M149" s="148"/>
      <c r="T149" s="56"/>
      <c r="AT149" s="17" t="s">
        <v>149</v>
      </c>
      <c r="AU149" s="17" t="s">
        <v>87</v>
      </c>
    </row>
    <row r="150" spans="2:65" s="13" customFormat="1">
      <c r="B150" s="155"/>
      <c r="D150" s="145" t="s">
        <v>150</v>
      </c>
      <c r="E150" s="156" t="s">
        <v>1</v>
      </c>
      <c r="F150" s="157" t="s">
        <v>1671</v>
      </c>
      <c r="H150" s="158">
        <v>9</v>
      </c>
      <c r="I150" s="159"/>
      <c r="L150" s="155"/>
      <c r="M150" s="160"/>
      <c r="T150" s="161"/>
      <c r="AT150" s="156" t="s">
        <v>150</v>
      </c>
      <c r="AU150" s="156" t="s">
        <v>87</v>
      </c>
      <c r="AV150" s="13" t="s">
        <v>87</v>
      </c>
      <c r="AW150" s="13" t="s">
        <v>33</v>
      </c>
      <c r="AX150" s="13" t="s">
        <v>85</v>
      </c>
      <c r="AY150" s="156" t="s">
        <v>136</v>
      </c>
    </row>
    <row r="151" spans="2:65" s="12" customFormat="1">
      <c r="B151" s="149"/>
      <c r="D151" s="145" t="s">
        <v>150</v>
      </c>
      <c r="E151" s="150" t="s">
        <v>1</v>
      </c>
      <c r="F151" s="151" t="s">
        <v>1672</v>
      </c>
      <c r="H151" s="150" t="s">
        <v>1</v>
      </c>
      <c r="I151" s="152"/>
      <c r="L151" s="149"/>
      <c r="M151" s="153"/>
      <c r="T151" s="154"/>
      <c r="AT151" s="150" t="s">
        <v>150</v>
      </c>
      <c r="AU151" s="150" t="s">
        <v>87</v>
      </c>
      <c r="AV151" s="12" t="s">
        <v>85</v>
      </c>
      <c r="AW151" s="12" t="s">
        <v>33</v>
      </c>
      <c r="AX151" s="12" t="s">
        <v>77</v>
      </c>
      <c r="AY151" s="150" t="s">
        <v>136</v>
      </c>
    </row>
    <row r="152" spans="2:65" s="1" customFormat="1" ht="16.5" customHeight="1">
      <c r="B152" s="32"/>
      <c r="C152" s="172" t="s">
        <v>190</v>
      </c>
      <c r="D152" s="172" t="s">
        <v>425</v>
      </c>
      <c r="E152" s="173" t="s">
        <v>1673</v>
      </c>
      <c r="F152" s="174" t="s">
        <v>1674</v>
      </c>
      <c r="G152" s="175" t="s">
        <v>226</v>
      </c>
      <c r="H152" s="176">
        <v>9</v>
      </c>
      <c r="I152" s="177"/>
      <c r="J152" s="178">
        <f>ROUND(I152*H152,2)</f>
        <v>0</v>
      </c>
      <c r="K152" s="174" t="s">
        <v>146</v>
      </c>
      <c r="L152" s="179"/>
      <c r="M152" s="180" t="s">
        <v>1</v>
      </c>
      <c r="N152" s="181" t="s">
        <v>42</v>
      </c>
      <c r="P152" s="141">
        <f>O152*H152</f>
        <v>0</v>
      </c>
      <c r="Q152" s="141">
        <v>6.2E-2</v>
      </c>
      <c r="R152" s="141">
        <f>Q152*H152</f>
        <v>0.55800000000000005</v>
      </c>
      <c r="S152" s="141">
        <v>0</v>
      </c>
      <c r="T152" s="142">
        <f>S152*H152</f>
        <v>0</v>
      </c>
      <c r="AR152" s="143" t="s">
        <v>1666</v>
      </c>
      <c r="AT152" s="143" t="s">
        <v>425</v>
      </c>
      <c r="AU152" s="143" t="s">
        <v>87</v>
      </c>
      <c r="AY152" s="17" t="s">
        <v>136</v>
      </c>
      <c r="BE152" s="144">
        <f>IF(N152="základní",J152,0)</f>
        <v>0</v>
      </c>
      <c r="BF152" s="144">
        <f>IF(N152="snížená",J152,0)</f>
        <v>0</v>
      </c>
      <c r="BG152" s="144">
        <f>IF(N152="zákl. přenesená",J152,0)</f>
        <v>0</v>
      </c>
      <c r="BH152" s="144">
        <f>IF(N152="sníž. přenesená",J152,0)</f>
        <v>0</v>
      </c>
      <c r="BI152" s="144">
        <f>IF(N152="nulová",J152,0)</f>
        <v>0</v>
      </c>
      <c r="BJ152" s="17" t="s">
        <v>85</v>
      </c>
      <c r="BK152" s="144">
        <f>ROUND(I152*H152,2)</f>
        <v>0</v>
      </c>
      <c r="BL152" s="17" t="s">
        <v>661</v>
      </c>
      <c r="BM152" s="143" t="s">
        <v>1675</v>
      </c>
    </row>
    <row r="153" spans="2:65" s="1" customFormat="1">
      <c r="B153" s="32"/>
      <c r="D153" s="145" t="s">
        <v>149</v>
      </c>
      <c r="F153" s="146" t="s">
        <v>1674</v>
      </c>
      <c r="I153" s="147"/>
      <c r="L153" s="32"/>
      <c r="M153" s="148"/>
      <c r="T153" s="56"/>
      <c r="AT153" s="17" t="s">
        <v>149</v>
      </c>
      <c r="AU153" s="17" t="s">
        <v>87</v>
      </c>
    </row>
    <row r="154" spans="2:65" s="13" customFormat="1">
      <c r="B154" s="155"/>
      <c r="D154" s="145" t="s">
        <v>150</v>
      </c>
      <c r="E154" s="156" t="s">
        <v>1</v>
      </c>
      <c r="F154" s="157" t="s">
        <v>1676</v>
      </c>
      <c r="H154" s="158">
        <v>9</v>
      </c>
      <c r="I154" s="159"/>
      <c r="L154" s="155"/>
      <c r="M154" s="160"/>
      <c r="T154" s="161"/>
      <c r="AT154" s="156" t="s">
        <v>150</v>
      </c>
      <c r="AU154" s="156" t="s">
        <v>87</v>
      </c>
      <c r="AV154" s="13" t="s">
        <v>87</v>
      </c>
      <c r="AW154" s="13" t="s">
        <v>33</v>
      </c>
      <c r="AX154" s="13" t="s">
        <v>85</v>
      </c>
      <c r="AY154" s="156" t="s">
        <v>136</v>
      </c>
    </row>
    <row r="155" spans="2:65" s="1" customFormat="1" ht="16.5" customHeight="1">
      <c r="B155" s="32"/>
      <c r="C155" s="132" t="s">
        <v>197</v>
      </c>
      <c r="D155" s="132" t="s">
        <v>142</v>
      </c>
      <c r="E155" s="133" t="s">
        <v>1677</v>
      </c>
      <c r="F155" s="134" t="s">
        <v>1678</v>
      </c>
      <c r="G155" s="135" t="s">
        <v>226</v>
      </c>
      <c r="H155" s="136">
        <v>9</v>
      </c>
      <c r="I155" s="137"/>
      <c r="J155" s="138">
        <f>ROUND(I155*H155,2)</f>
        <v>0</v>
      </c>
      <c r="K155" s="134" t="s">
        <v>146</v>
      </c>
      <c r="L155" s="32"/>
      <c r="M155" s="139" t="s">
        <v>1</v>
      </c>
      <c r="N155" s="140" t="s">
        <v>42</v>
      </c>
      <c r="P155" s="141">
        <f>O155*H155</f>
        <v>0</v>
      </c>
      <c r="Q155" s="141">
        <v>0</v>
      </c>
      <c r="R155" s="141">
        <f>Q155*H155</f>
        <v>0</v>
      </c>
      <c r="S155" s="141">
        <v>0</v>
      </c>
      <c r="T155" s="142">
        <f>S155*H155</f>
        <v>0</v>
      </c>
      <c r="AR155" s="143" t="s">
        <v>661</v>
      </c>
      <c r="AT155" s="143" t="s">
        <v>142</v>
      </c>
      <c r="AU155" s="143" t="s">
        <v>87</v>
      </c>
      <c r="AY155" s="17" t="s">
        <v>136</v>
      </c>
      <c r="BE155" s="144">
        <f>IF(N155="základní",J155,0)</f>
        <v>0</v>
      </c>
      <c r="BF155" s="144">
        <f>IF(N155="snížená",J155,0)</f>
        <v>0</v>
      </c>
      <c r="BG155" s="144">
        <f>IF(N155="zákl. přenesená",J155,0)</f>
        <v>0</v>
      </c>
      <c r="BH155" s="144">
        <f>IF(N155="sníž. přenesená",J155,0)</f>
        <v>0</v>
      </c>
      <c r="BI155" s="144">
        <f>IF(N155="nulová",J155,0)</f>
        <v>0</v>
      </c>
      <c r="BJ155" s="17" t="s">
        <v>85</v>
      </c>
      <c r="BK155" s="144">
        <f>ROUND(I155*H155,2)</f>
        <v>0</v>
      </c>
      <c r="BL155" s="17" t="s">
        <v>661</v>
      </c>
      <c r="BM155" s="143" t="s">
        <v>385</v>
      </c>
    </row>
    <row r="156" spans="2:65" s="1" customFormat="1">
      <c r="B156" s="32"/>
      <c r="D156" s="145" t="s">
        <v>149</v>
      </c>
      <c r="F156" s="146" t="s">
        <v>1678</v>
      </c>
      <c r="I156" s="147"/>
      <c r="L156" s="32"/>
      <c r="M156" s="148"/>
      <c r="T156" s="56"/>
      <c r="AT156" s="17" t="s">
        <v>149</v>
      </c>
      <c r="AU156" s="17" t="s">
        <v>87</v>
      </c>
    </row>
    <row r="157" spans="2:65" s="13" customFormat="1">
      <c r="B157" s="155"/>
      <c r="D157" s="145" t="s">
        <v>150</v>
      </c>
      <c r="E157" s="156" t="s">
        <v>1</v>
      </c>
      <c r="F157" s="157" t="s">
        <v>1679</v>
      </c>
      <c r="H157" s="158">
        <v>9</v>
      </c>
      <c r="I157" s="159"/>
      <c r="L157" s="155"/>
      <c r="M157" s="160"/>
      <c r="T157" s="161"/>
      <c r="AT157" s="156" t="s">
        <v>150</v>
      </c>
      <c r="AU157" s="156" t="s">
        <v>87</v>
      </c>
      <c r="AV157" s="13" t="s">
        <v>87</v>
      </c>
      <c r="AW157" s="13" t="s">
        <v>33</v>
      </c>
      <c r="AX157" s="13" t="s">
        <v>77</v>
      </c>
      <c r="AY157" s="156" t="s">
        <v>136</v>
      </c>
    </row>
    <row r="158" spans="2:65" s="14" customFormat="1">
      <c r="B158" s="165"/>
      <c r="D158" s="145" t="s">
        <v>150</v>
      </c>
      <c r="E158" s="166" t="s">
        <v>1</v>
      </c>
      <c r="F158" s="167" t="s">
        <v>278</v>
      </c>
      <c r="H158" s="168">
        <v>9</v>
      </c>
      <c r="I158" s="169"/>
      <c r="L158" s="165"/>
      <c r="M158" s="170"/>
      <c r="T158" s="171"/>
      <c r="AT158" s="166" t="s">
        <v>150</v>
      </c>
      <c r="AU158" s="166" t="s">
        <v>87</v>
      </c>
      <c r="AV158" s="14" t="s">
        <v>135</v>
      </c>
      <c r="AW158" s="14" t="s">
        <v>33</v>
      </c>
      <c r="AX158" s="14" t="s">
        <v>85</v>
      </c>
      <c r="AY158" s="166" t="s">
        <v>136</v>
      </c>
    </row>
    <row r="159" spans="2:65" s="1" customFormat="1" ht="16.5" customHeight="1">
      <c r="B159" s="32"/>
      <c r="C159" s="172" t="s">
        <v>203</v>
      </c>
      <c r="D159" s="172" t="s">
        <v>425</v>
      </c>
      <c r="E159" s="173" t="s">
        <v>1680</v>
      </c>
      <c r="F159" s="174" t="s">
        <v>1681</v>
      </c>
      <c r="G159" s="175" t="s">
        <v>226</v>
      </c>
      <c r="H159" s="176">
        <v>9</v>
      </c>
      <c r="I159" s="177"/>
      <c r="J159" s="178">
        <f>ROUND(I159*H159,2)</f>
        <v>0</v>
      </c>
      <c r="K159" s="174" t="s">
        <v>1</v>
      </c>
      <c r="L159" s="179"/>
      <c r="M159" s="180" t="s">
        <v>1</v>
      </c>
      <c r="N159" s="181" t="s">
        <v>42</v>
      </c>
      <c r="P159" s="141">
        <f>O159*H159</f>
        <v>0</v>
      </c>
      <c r="Q159" s="141">
        <v>0</v>
      </c>
      <c r="R159" s="141">
        <f>Q159*H159</f>
        <v>0</v>
      </c>
      <c r="S159" s="141">
        <v>0</v>
      </c>
      <c r="T159" s="142">
        <f>S159*H159</f>
        <v>0</v>
      </c>
      <c r="AR159" s="143" t="s">
        <v>1666</v>
      </c>
      <c r="AT159" s="143" t="s">
        <v>425</v>
      </c>
      <c r="AU159" s="143" t="s">
        <v>87</v>
      </c>
      <c r="AY159" s="17" t="s">
        <v>136</v>
      </c>
      <c r="BE159" s="144">
        <f>IF(N159="základní",J159,0)</f>
        <v>0</v>
      </c>
      <c r="BF159" s="144">
        <f>IF(N159="snížená",J159,0)</f>
        <v>0</v>
      </c>
      <c r="BG159" s="144">
        <f>IF(N159="zákl. přenesená",J159,0)</f>
        <v>0</v>
      </c>
      <c r="BH159" s="144">
        <f>IF(N159="sníž. přenesená",J159,0)</f>
        <v>0</v>
      </c>
      <c r="BI159" s="144">
        <f>IF(N159="nulová",J159,0)</f>
        <v>0</v>
      </c>
      <c r="BJ159" s="17" t="s">
        <v>85</v>
      </c>
      <c r="BK159" s="144">
        <f>ROUND(I159*H159,2)</f>
        <v>0</v>
      </c>
      <c r="BL159" s="17" t="s">
        <v>661</v>
      </c>
      <c r="BM159" s="143" t="s">
        <v>1682</v>
      </c>
    </row>
    <row r="160" spans="2:65" s="1" customFormat="1">
      <c r="B160" s="32"/>
      <c r="D160" s="145" t="s">
        <v>149</v>
      </c>
      <c r="F160" s="146" t="s">
        <v>1681</v>
      </c>
      <c r="I160" s="147"/>
      <c r="L160" s="32"/>
      <c r="M160" s="148"/>
      <c r="T160" s="56"/>
      <c r="AT160" s="17" t="s">
        <v>149</v>
      </c>
      <c r="AU160" s="17" t="s">
        <v>87</v>
      </c>
    </row>
    <row r="161" spans="2:65" s="1" customFormat="1" ht="24.15" customHeight="1">
      <c r="B161" s="32"/>
      <c r="C161" s="132" t="s">
        <v>208</v>
      </c>
      <c r="D161" s="132" t="s">
        <v>142</v>
      </c>
      <c r="E161" s="133" t="s">
        <v>1683</v>
      </c>
      <c r="F161" s="134" t="s">
        <v>1684</v>
      </c>
      <c r="G161" s="135" t="s">
        <v>317</v>
      </c>
      <c r="H161" s="136">
        <v>589</v>
      </c>
      <c r="I161" s="137"/>
      <c r="J161" s="138">
        <f>ROUND(I161*H161,2)</f>
        <v>0</v>
      </c>
      <c r="K161" s="134" t="s">
        <v>146</v>
      </c>
      <c r="L161" s="32"/>
      <c r="M161" s="139" t="s">
        <v>1</v>
      </c>
      <c r="N161" s="140" t="s">
        <v>42</v>
      </c>
      <c r="P161" s="141">
        <f>O161*H161</f>
        <v>0</v>
      </c>
      <c r="Q161" s="141">
        <v>0</v>
      </c>
      <c r="R161" s="141">
        <f>Q161*H161</f>
        <v>0</v>
      </c>
      <c r="S161" s="141">
        <v>0</v>
      </c>
      <c r="T161" s="142">
        <f>S161*H161</f>
        <v>0</v>
      </c>
      <c r="AR161" s="143" t="s">
        <v>661</v>
      </c>
      <c r="AT161" s="143" t="s">
        <v>142</v>
      </c>
      <c r="AU161" s="143" t="s">
        <v>87</v>
      </c>
      <c r="AY161" s="17" t="s">
        <v>136</v>
      </c>
      <c r="BE161" s="144">
        <f>IF(N161="základní",J161,0)</f>
        <v>0</v>
      </c>
      <c r="BF161" s="144">
        <f>IF(N161="snížená",J161,0)</f>
        <v>0</v>
      </c>
      <c r="BG161" s="144">
        <f>IF(N161="zákl. přenesená",J161,0)</f>
        <v>0</v>
      </c>
      <c r="BH161" s="144">
        <f>IF(N161="sníž. přenesená",J161,0)</f>
        <v>0</v>
      </c>
      <c r="BI161" s="144">
        <f>IF(N161="nulová",J161,0)</f>
        <v>0</v>
      </c>
      <c r="BJ161" s="17" t="s">
        <v>85</v>
      </c>
      <c r="BK161" s="144">
        <f>ROUND(I161*H161,2)</f>
        <v>0</v>
      </c>
      <c r="BL161" s="17" t="s">
        <v>661</v>
      </c>
      <c r="BM161" s="143" t="s">
        <v>416</v>
      </c>
    </row>
    <row r="162" spans="2:65" s="1" customFormat="1" ht="19.2">
      <c r="B162" s="32"/>
      <c r="D162" s="145" t="s">
        <v>149</v>
      </c>
      <c r="F162" s="146" t="s">
        <v>1685</v>
      </c>
      <c r="I162" s="147"/>
      <c r="L162" s="32"/>
      <c r="M162" s="148"/>
      <c r="T162" s="56"/>
      <c r="AT162" s="17" t="s">
        <v>149</v>
      </c>
      <c r="AU162" s="17" t="s">
        <v>87</v>
      </c>
    </row>
    <row r="163" spans="2:65" s="13" customFormat="1">
      <c r="B163" s="155"/>
      <c r="D163" s="145" t="s">
        <v>150</v>
      </c>
      <c r="E163" s="156" t="s">
        <v>1</v>
      </c>
      <c r="F163" s="157" t="s">
        <v>1686</v>
      </c>
      <c r="H163" s="158">
        <v>589</v>
      </c>
      <c r="I163" s="159"/>
      <c r="L163" s="155"/>
      <c r="M163" s="160"/>
      <c r="T163" s="161"/>
      <c r="AT163" s="156" t="s">
        <v>150</v>
      </c>
      <c r="AU163" s="156" t="s">
        <v>87</v>
      </c>
      <c r="AV163" s="13" t="s">
        <v>87</v>
      </c>
      <c r="AW163" s="13" t="s">
        <v>33</v>
      </c>
      <c r="AX163" s="13" t="s">
        <v>85</v>
      </c>
      <c r="AY163" s="156" t="s">
        <v>136</v>
      </c>
    </row>
    <row r="164" spans="2:65" s="12" customFormat="1">
      <c r="B164" s="149"/>
      <c r="D164" s="145" t="s">
        <v>150</v>
      </c>
      <c r="E164" s="150" t="s">
        <v>1</v>
      </c>
      <c r="F164" s="151" t="s">
        <v>1687</v>
      </c>
      <c r="H164" s="150" t="s">
        <v>1</v>
      </c>
      <c r="I164" s="152"/>
      <c r="L164" s="149"/>
      <c r="M164" s="153"/>
      <c r="T164" s="154"/>
      <c r="AT164" s="150" t="s">
        <v>150</v>
      </c>
      <c r="AU164" s="150" t="s">
        <v>87</v>
      </c>
      <c r="AV164" s="12" t="s">
        <v>85</v>
      </c>
      <c r="AW164" s="12" t="s">
        <v>33</v>
      </c>
      <c r="AX164" s="12" t="s">
        <v>77</v>
      </c>
      <c r="AY164" s="150" t="s">
        <v>136</v>
      </c>
    </row>
    <row r="165" spans="2:65" s="1" customFormat="1" ht="16.5" customHeight="1">
      <c r="B165" s="32"/>
      <c r="C165" s="172" t="s">
        <v>216</v>
      </c>
      <c r="D165" s="172" t="s">
        <v>425</v>
      </c>
      <c r="E165" s="173" t="s">
        <v>1688</v>
      </c>
      <c r="F165" s="174" t="s">
        <v>1689</v>
      </c>
      <c r="G165" s="175" t="s">
        <v>226</v>
      </c>
      <c r="H165" s="176">
        <v>9</v>
      </c>
      <c r="I165" s="177"/>
      <c r="J165" s="178">
        <f>ROUND(I165*H165,2)</f>
        <v>0</v>
      </c>
      <c r="K165" s="174" t="s">
        <v>1</v>
      </c>
      <c r="L165" s="179"/>
      <c r="M165" s="180" t="s">
        <v>1</v>
      </c>
      <c r="N165" s="181" t="s">
        <v>42</v>
      </c>
      <c r="P165" s="141">
        <f>O165*H165</f>
        <v>0</v>
      </c>
      <c r="Q165" s="141">
        <v>0</v>
      </c>
      <c r="R165" s="141">
        <f>Q165*H165</f>
        <v>0</v>
      </c>
      <c r="S165" s="141">
        <v>0</v>
      </c>
      <c r="T165" s="142">
        <f>S165*H165</f>
        <v>0</v>
      </c>
      <c r="AR165" s="143" t="s">
        <v>1666</v>
      </c>
      <c r="AT165" s="143" t="s">
        <v>425</v>
      </c>
      <c r="AU165" s="143" t="s">
        <v>87</v>
      </c>
      <c r="AY165" s="17" t="s">
        <v>136</v>
      </c>
      <c r="BE165" s="144">
        <f>IF(N165="základní",J165,0)</f>
        <v>0</v>
      </c>
      <c r="BF165" s="144">
        <f>IF(N165="snížená",J165,0)</f>
        <v>0</v>
      </c>
      <c r="BG165" s="144">
        <f>IF(N165="zákl. přenesená",J165,0)</f>
        <v>0</v>
      </c>
      <c r="BH165" s="144">
        <f>IF(N165="sníž. přenesená",J165,0)</f>
        <v>0</v>
      </c>
      <c r="BI165" s="144">
        <f>IF(N165="nulová",J165,0)</f>
        <v>0</v>
      </c>
      <c r="BJ165" s="17" t="s">
        <v>85</v>
      </c>
      <c r="BK165" s="144">
        <f>ROUND(I165*H165,2)</f>
        <v>0</v>
      </c>
      <c r="BL165" s="17" t="s">
        <v>661</v>
      </c>
      <c r="BM165" s="143" t="s">
        <v>434</v>
      </c>
    </row>
    <row r="166" spans="2:65" s="1" customFormat="1">
      <c r="B166" s="32"/>
      <c r="D166" s="145" t="s">
        <v>149</v>
      </c>
      <c r="F166" s="146" t="s">
        <v>1689</v>
      </c>
      <c r="I166" s="147"/>
      <c r="L166" s="32"/>
      <c r="M166" s="148"/>
      <c r="T166" s="56"/>
      <c r="AT166" s="17" t="s">
        <v>149</v>
      </c>
      <c r="AU166" s="17" t="s">
        <v>87</v>
      </c>
    </row>
    <row r="167" spans="2:65" s="13" customFormat="1">
      <c r="B167" s="155"/>
      <c r="D167" s="145" t="s">
        <v>150</v>
      </c>
      <c r="E167" s="156" t="s">
        <v>1</v>
      </c>
      <c r="F167" s="157" t="s">
        <v>1690</v>
      </c>
      <c r="H167" s="158">
        <v>9</v>
      </c>
      <c r="I167" s="159"/>
      <c r="L167" s="155"/>
      <c r="M167" s="160"/>
      <c r="T167" s="161"/>
      <c r="AT167" s="156" t="s">
        <v>150</v>
      </c>
      <c r="AU167" s="156" t="s">
        <v>87</v>
      </c>
      <c r="AV167" s="13" t="s">
        <v>87</v>
      </c>
      <c r="AW167" s="13" t="s">
        <v>33</v>
      </c>
      <c r="AX167" s="13" t="s">
        <v>85</v>
      </c>
      <c r="AY167" s="156" t="s">
        <v>136</v>
      </c>
    </row>
    <row r="168" spans="2:65" s="1" customFormat="1" ht="16.5" customHeight="1">
      <c r="B168" s="32"/>
      <c r="C168" s="172" t="s">
        <v>223</v>
      </c>
      <c r="D168" s="172" t="s">
        <v>425</v>
      </c>
      <c r="E168" s="173" t="s">
        <v>1691</v>
      </c>
      <c r="F168" s="174" t="s">
        <v>1692</v>
      </c>
      <c r="G168" s="175" t="s">
        <v>488</v>
      </c>
      <c r="H168" s="176">
        <v>589</v>
      </c>
      <c r="I168" s="177"/>
      <c r="J168" s="178">
        <f>ROUND(I168*H168,2)</f>
        <v>0</v>
      </c>
      <c r="K168" s="174" t="s">
        <v>146</v>
      </c>
      <c r="L168" s="179"/>
      <c r="M168" s="180" t="s">
        <v>1</v>
      </c>
      <c r="N168" s="181" t="s">
        <v>42</v>
      </c>
      <c r="P168" s="141">
        <f>O168*H168</f>
        <v>0</v>
      </c>
      <c r="Q168" s="141">
        <v>1E-3</v>
      </c>
      <c r="R168" s="141">
        <f>Q168*H168</f>
        <v>0.58899999999999997</v>
      </c>
      <c r="S168" s="141">
        <v>0</v>
      </c>
      <c r="T168" s="142">
        <f>S168*H168</f>
        <v>0</v>
      </c>
      <c r="AR168" s="143" t="s">
        <v>1666</v>
      </c>
      <c r="AT168" s="143" t="s">
        <v>425</v>
      </c>
      <c r="AU168" s="143" t="s">
        <v>87</v>
      </c>
      <c r="AY168" s="17" t="s">
        <v>136</v>
      </c>
      <c r="BE168" s="144">
        <f>IF(N168="základní",J168,0)</f>
        <v>0</v>
      </c>
      <c r="BF168" s="144">
        <f>IF(N168="snížená",J168,0)</f>
        <v>0</v>
      </c>
      <c r="BG168" s="144">
        <f>IF(N168="zákl. přenesená",J168,0)</f>
        <v>0</v>
      </c>
      <c r="BH168" s="144">
        <f>IF(N168="sníž. přenesená",J168,0)</f>
        <v>0</v>
      </c>
      <c r="BI168" s="144">
        <f>IF(N168="nulová",J168,0)</f>
        <v>0</v>
      </c>
      <c r="BJ168" s="17" t="s">
        <v>85</v>
      </c>
      <c r="BK168" s="144">
        <f>ROUND(I168*H168,2)</f>
        <v>0</v>
      </c>
      <c r="BL168" s="17" t="s">
        <v>661</v>
      </c>
      <c r="BM168" s="143" t="s">
        <v>456</v>
      </c>
    </row>
    <row r="169" spans="2:65" s="1" customFormat="1">
      <c r="B169" s="32"/>
      <c r="D169" s="145" t="s">
        <v>149</v>
      </c>
      <c r="F169" s="146" t="s">
        <v>1692</v>
      </c>
      <c r="I169" s="147"/>
      <c r="L169" s="32"/>
      <c r="M169" s="148"/>
      <c r="T169" s="56"/>
      <c r="AT169" s="17" t="s">
        <v>149</v>
      </c>
      <c r="AU169" s="17" t="s">
        <v>87</v>
      </c>
    </row>
    <row r="170" spans="2:65" s="13" customFormat="1">
      <c r="B170" s="155"/>
      <c r="D170" s="145" t="s">
        <v>150</v>
      </c>
      <c r="E170" s="156" t="s">
        <v>1</v>
      </c>
      <c r="F170" s="157" t="s">
        <v>1693</v>
      </c>
      <c r="H170" s="158">
        <v>589</v>
      </c>
      <c r="I170" s="159"/>
      <c r="L170" s="155"/>
      <c r="M170" s="160"/>
      <c r="T170" s="161"/>
      <c r="AT170" s="156" t="s">
        <v>150</v>
      </c>
      <c r="AU170" s="156" t="s">
        <v>87</v>
      </c>
      <c r="AV170" s="13" t="s">
        <v>87</v>
      </c>
      <c r="AW170" s="13" t="s">
        <v>33</v>
      </c>
      <c r="AX170" s="13" t="s">
        <v>85</v>
      </c>
      <c r="AY170" s="156" t="s">
        <v>136</v>
      </c>
    </row>
    <row r="171" spans="2:65" s="1" customFormat="1" ht="16.5" customHeight="1">
      <c r="B171" s="32"/>
      <c r="C171" s="132" t="s">
        <v>235</v>
      </c>
      <c r="D171" s="132" t="s">
        <v>142</v>
      </c>
      <c r="E171" s="133" t="s">
        <v>1694</v>
      </c>
      <c r="F171" s="134" t="s">
        <v>1695</v>
      </c>
      <c r="G171" s="135" t="s">
        <v>226</v>
      </c>
      <c r="H171" s="136">
        <v>18</v>
      </c>
      <c r="I171" s="137"/>
      <c r="J171" s="138">
        <f>ROUND(I171*H171,2)</f>
        <v>0</v>
      </c>
      <c r="K171" s="134" t="s">
        <v>146</v>
      </c>
      <c r="L171" s="32"/>
      <c r="M171" s="139" t="s">
        <v>1</v>
      </c>
      <c r="N171" s="140" t="s">
        <v>42</v>
      </c>
      <c r="P171" s="141">
        <f>O171*H171</f>
        <v>0</v>
      </c>
      <c r="Q171" s="141">
        <v>0</v>
      </c>
      <c r="R171" s="141">
        <f>Q171*H171</f>
        <v>0</v>
      </c>
      <c r="S171" s="141">
        <v>0</v>
      </c>
      <c r="T171" s="142">
        <f>S171*H171</f>
        <v>0</v>
      </c>
      <c r="AR171" s="143" t="s">
        <v>661</v>
      </c>
      <c r="AT171" s="143" t="s">
        <v>142</v>
      </c>
      <c r="AU171" s="143" t="s">
        <v>87</v>
      </c>
      <c r="AY171" s="17" t="s">
        <v>136</v>
      </c>
      <c r="BE171" s="144">
        <f>IF(N171="základní",J171,0)</f>
        <v>0</v>
      </c>
      <c r="BF171" s="144">
        <f>IF(N171="snížená",J171,0)</f>
        <v>0</v>
      </c>
      <c r="BG171" s="144">
        <f>IF(N171="zákl. přenesená",J171,0)</f>
        <v>0</v>
      </c>
      <c r="BH171" s="144">
        <f>IF(N171="sníž. přenesená",J171,0)</f>
        <v>0</v>
      </c>
      <c r="BI171" s="144">
        <f>IF(N171="nulová",J171,0)</f>
        <v>0</v>
      </c>
      <c r="BJ171" s="17" t="s">
        <v>85</v>
      </c>
      <c r="BK171" s="144">
        <f>ROUND(I171*H171,2)</f>
        <v>0</v>
      </c>
      <c r="BL171" s="17" t="s">
        <v>661</v>
      </c>
      <c r="BM171" s="143" t="s">
        <v>467</v>
      </c>
    </row>
    <row r="172" spans="2:65" s="1" customFormat="1">
      <c r="B172" s="32"/>
      <c r="D172" s="145" t="s">
        <v>149</v>
      </c>
      <c r="F172" s="146" t="s">
        <v>1696</v>
      </c>
      <c r="I172" s="147"/>
      <c r="L172" s="32"/>
      <c r="M172" s="148"/>
      <c r="T172" s="56"/>
      <c r="AT172" s="17" t="s">
        <v>149</v>
      </c>
      <c r="AU172" s="17" t="s">
        <v>87</v>
      </c>
    </row>
    <row r="173" spans="2:65" s="13" customFormat="1">
      <c r="B173" s="155"/>
      <c r="D173" s="145" t="s">
        <v>150</v>
      </c>
      <c r="E173" s="156" t="s">
        <v>1</v>
      </c>
      <c r="F173" s="157" t="s">
        <v>1697</v>
      </c>
      <c r="H173" s="158">
        <v>18</v>
      </c>
      <c r="I173" s="159"/>
      <c r="L173" s="155"/>
      <c r="M173" s="160"/>
      <c r="T173" s="161"/>
      <c r="AT173" s="156" t="s">
        <v>150</v>
      </c>
      <c r="AU173" s="156" t="s">
        <v>87</v>
      </c>
      <c r="AV173" s="13" t="s">
        <v>87</v>
      </c>
      <c r="AW173" s="13" t="s">
        <v>33</v>
      </c>
      <c r="AX173" s="13" t="s">
        <v>85</v>
      </c>
      <c r="AY173" s="156" t="s">
        <v>136</v>
      </c>
    </row>
    <row r="174" spans="2:65" s="1" customFormat="1" ht="16.5" customHeight="1">
      <c r="B174" s="32"/>
      <c r="C174" s="172" t="s">
        <v>8</v>
      </c>
      <c r="D174" s="172" t="s">
        <v>425</v>
      </c>
      <c r="E174" s="173" t="s">
        <v>1698</v>
      </c>
      <c r="F174" s="174" t="s">
        <v>1699</v>
      </c>
      <c r="G174" s="175" t="s">
        <v>226</v>
      </c>
      <c r="H174" s="176">
        <v>18</v>
      </c>
      <c r="I174" s="177"/>
      <c r="J174" s="178">
        <f>ROUND(I174*H174,2)</f>
        <v>0</v>
      </c>
      <c r="K174" s="174" t="s">
        <v>146</v>
      </c>
      <c r="L174" s="179"/>
      <c r="M174" s="180" t="s">
        <v>1</v>
      </c>
      <c r="N174" s="181" t="s">
        <v>42</v>
      </c>
      <c r="P174" s="141">
        <f>O174*H174</f>
        <v>0</v>
      </c>
      <c r="Q174" s="141">
        <v>6.9999999999999999E-4</v>
      </c>
      <c r="R174" s="141">
        <f>Q174*H174</f>
        <v>1.26E-2</v>
      </c>
      <c r="S174" s="141">
        <v>0</v>
      </c>
      <c r="T174" s="142">
        <f>S174*H174</f>
        <v>0</v>
      </c>
      <c r="AR174" s="143" t="s">
        <v>1666</v>
      </c>
      <c r="AT174" s="143" t="s">
        <v>425</v>
      </c>
      <c r="AU174" s="143" t="s">
        <v>87</v>
      </c>
      <c r="AY174" s="17" t="s">
        <v>136</v>
      </c>
      <c r="BE174" s="144">
        <f>IF(N174="základní",J174,0)</f>
        <v>0</v>
      </c>
      <c r="BF174" s="144">
        <f>IF(N174="snížená",J174,0)</f>
        <v>0</v>
      </c>
      <c r="BG174" s="144">
        <f>IF(N174="zákl. přenesená",J174,0)</f>
        <v>0</v>
      </c>
      <c r="BH174" s="144">
        <f>IF(N174="sníž. přenesená",J174,0)</f>
        <v>0</v>
      </c>
      <c r="BI174" s="144">
        <f>IF(N174="nulová",J174,0)</f>
        <v>0</v>
      </c>
      <c r="BJ174" s="17" t="s">
        <v>85</v>
      </c>
      <c r="BK174" s="144">
        <f>ROUND(I174*H174,2)</f>
        <v>0</v>
      </c>
      <c r="BL174" s="17" t="s">
        <v>661</v>
      </c>
      <c r="BM174" s="143" t="s">
        <v>479</v>
      </c>
    </row>
    <row r="175" spans="2:65" s="1" customFormat="1">
      <c r="B175" s="32"/>
      <c r="D175" s="145" t="s">
        <v>149</v>
      </c>
      <c r="F175" s="146" t="s">
        <v>1699</v>
      </c>
      <c r="I175" s="147"/>
      <c r="L175" s="32"/>
      <c r="M175" s="148"/>
      <c r="T175" s="56"/>
      <c r="AT175" s="17" t="s">
        <v>149</v>
      </c>
      <c r="AU175" s="17" t="s">
        <v>87</v>
      </c>
    </row>
    <row r="176" spans="2:65" s="13" customFormat="1">
      <c r="B176" s="155"/>
      <c r="D176" s="145" t="s">
        <v>150</v>
      </c>
      <c r="E176" s="156" t="s">
        <v>1</v>
      </c>
      <c r="F176" s="157" t="s">
        <v>1700</v>
      </c>
      <c r="H176" s="158">
        <v>18</v>
      </c>
      <c r="I176" s="159"/>
      <c r="L176" s="155"/>
      <c r="M176" s="160"/>
      <c r="T176" s="161"/>
      <c r="AT176" s="156" t="s">
        <v>150</v>
      </c>
      <c r="AU176" s="156" t="s">
        <v>87</v>
      </c>
      <c r="AV176" s="13" t="s">
        <v>87</v>
      </c>
      <c r="AW176" s="13" t="s">
        <v>33</v>
      </c>
      <c r="AX176" s="13" t="s">
        <v>85</v>
      </c>
      <c r="AY176" s="156" t="s">
        <v>136</v>
      </c>
    </row>
    <row r="177" spans="2:65" s="1" customFormat="1" ht="24.15" customHeight="1">
      <c r="B177" s="32"/>
      <c r="C177" s="132" t="s">
        <v>333</v>
      </c>
      <c r="D177" s="132" t="s">
        <v>142</v>
      </c>
      <c r="E177" s="133" t="s">
        <v>1701</v>
      </c>
      <c r="F177" s="134" t="s">
        <v>1702</v>
      </c>
      <c r="G177" s="135" t="s">
        <v>317</v>
      </c>
      <c r="H177" s="136">
        <v>54</v>
      </c>
      <c r="I177" s="137"/>
      <c r="J177" s="138">
        <f>ROUND(I177*H177,2)</f>
        <v>0</v>
      </c>
      <c r="K177" s="134" t="s">
        <v>146</v>
      </c>
      <c r="L177" s="32"/>
      <c r="M177" s="139" t="s">
        <v>1</v>
      </c>
      <c r="N177" s="140" t="s">
        <v>42</v>
      </c>
      <c r="P177" s="141">
        <f>O177*H177</f>
        <v>0</v>
      </c>
      <c r="Q177" s="141">
        <v>0</v>
      </c>
      <c r="R177" s="141">
        <f>Q177*H177</f>
        <v>0</v>
      </c>
      <c r="S177" s="141">
        <v>0</v>
      </c>
      <c r="T177" s="142">
        <f>S177*H177</f>
        <v>0</v>
      </c>
      <c r="AR177" s="143" t="s">
        <v>661</v>
      </c>
      <c r="AT177" s="143" t="s">
        <v>142</v>
      </c>
      <c r="AU177" s="143" t="s">
        <v>87</v>
      </c>
      <c r="AY177" s="17" t="s">
        <v>136</v>
      </c>
      <c r="BE177" s="144">
        <f>IF(N177="základní",J177,0)</f>
        <v>0</v>
      </c>
      <c r="BF177" s="144">
        <f>IF(N177="snížená",J177,0)</f>
        <v>0</v>
      </c>
      <c r="BG177" s="144">
        <f>IF(N177="zákl. přenesená",J177,0)</f>
        <v>0</v>
      </c>
      <c r="BH177" s="144">
        <f>IF(N177="sníž. přenesená",J177,0)</f>
        <v>0</v>
      </c>
      <c r="BI177" s="144">
        <f>IF(N177="nulová",J177,0)</f>
        <v>0</v>
      </c>
      <c r="BJ177" s="17" t="s">
        <v>85</v>
      </c>
      <c r="BK177" s="144">
        <f>ROUND(I177*H177,2)</f>
        <v>0</v>
      </c>
      <c r="BL177" s="17" t="s">
        <v>661</v>
      </c>
      <c r="BM177" s="143" t="s">
        <v>492</v>
      </c>
    </row>
    <row r="178" spans="2:65" s="1" customFormat="1" ht="19.2">
      <c r="B178" s="32"/>
      <c r="D178" s="145" t="s">
        <v>149</v>
      </c>
      <c r="F178" s="146" t="s">
        <v>1703</v>
      </c>
      <c r="I178" s="147"/>
      <c r="L178" s="32"/>
      <c r="M178" s="148"/>
      <c r="T178" s="56"/>
      <c r="AT178" s="17" t="s">
        <v>149</v>
      </c>
      <c r="AU178" s="17" t="s">
        <v>87</v>
      </c>
    </row>
    <row r="179" spans="2:65" s="13" customFormat="1">
      <c r="B179" s="155"/>
      <c r="D179" s="145" t="s">
        <v>150</v>
      </c>
      <c r="E179" s="156" t="s">
        <v>1</v>
      </c>
      <c r="F179" s="157" t="s">
        <v>1704</v>
      </c>
      <c r="H179" s="158">
        <v>54</v>
      </c>
      <c r="I179" s="159"/>
      <c r="L179" s="155"/>
      <c r="M179" s="160"/>
      <c r="T179" s="161"/>
      <c r="AT179" s="156" t="s">
        <v>150</v>
      </c>
      <c r="AU179" s="156" t="s">
        <v>87</v>
      </c>
      <c r="AV179" s="13" t="s">
        <v>87</v>
      </c>
      <c r="AW179" s="13" t="s">
        <v>33</v>
      </c>
      <c r="AX179" s="13" t="s">
        <v>85</v>
      </c>
      <c r="AY179" s="156" t="s">
        <v>136</v>
      </c>
    </row>
    <row r="180" spans="2:65" s="1" customFormat="1" ht="16.5" customHeight="1">
      <c r="B180" s="32"/>
      <c r="C180" s="172" t="s">
        <v>340</v>
      </c>
      <c r="D180" s="172" t="s">
        <v>425</v>
      </c>
      <c r="E180" s="173" t="s">
        <v>1705</v>
      </c>
      <c r="F180" s="174" t="s">
        <v>1706</v>
      </c>
      <c r="G180" s="175" t="s">
        <v>317</v>
      </c>
      <c r="H180" s="176">
        <v>54</v>
      </c>
      <c r="I180" s="177"/>
      <c r="J180" s="178">
        <f>ROUND(I180*H180,2)</f>
        <v>0</v>
      </c>
      <c r="K180" s="174" t="s">
        <v>146</v>
      </c>
      <c r="L180" s="179"/>
      <c r="M180" s="180" t="s">
        <v>1</v>
      </c>
      <c r="N180" s="181" t="s">
        <v>42</v>
      </c>
      <c r="P180" s="141">
        <f>O180*H180</f>
        <v>0</v>
      </c>
      <c r="Q180" s="141">
        <v>1.2E-4</v>
      </c>
      <c r="R180" s="141">
        <f>Q180*H180</f>
        <v>6.4800000000000005E-3</v>
      </c>
      <c r="S180" s="141">
        <v>0</v>
      </c>
      <c r="T180" s="142">
        <f>S180*H180</f>
        <v>0</v>
      </c>
      <c r="AR180" s="143" t="s">
        <v>1666</v>
      </c>
      <c r="AT180" s="143" t="s">
        <v>425</v>
      </c>
      <c r="AU180" s="143" t="s">
        <v>87</v>
      </c>
      <c r="AY180" s="17" t="s">
        <v>136</v>
      </c>
      <c r="BE180" s="144">
        <f>IF(N180="základní",J180,0)</f>
        <v>0</v>
      </c>
      <c r="BF180" s="144">
        <f>IF(N180="snížená",J180,0)</f>
        <v>0</v>
      </c>
      <c r="BG180" s="144">
        <f>IF(N180="zákl. přenesená",J180,0)</f>
        <v>0</v>
      </c>
      <c r="BH180" s="144">
        <f>IF(N180="sníž. přenesená",J180,0)</f>
        <v>0</v>
      </c>
      <c r="BI180" s="144">
        <f>IF(N180="nulová",J180,0)</f>
        <v>0</v>
      </c>
      <c r="BJ180" s="17" t="s">
        <v>85</v>
      </c>
      <c r="BK180" s="144">
        <f>ROUND(I180*H180,2)</f>
        <v>0</v>
      </c>
      <c r="BL180" s="17" t="s">
        <v>661</v>
      </c>
      <c r="BM180" s="143" t="s">
        <v>505</v>
      </c>
    </row>
    <row r="181" spans="2:65" s="1" customFormat="1">
      <c r="B181" s="32"/>
      <c r="D181" s="145" t="s">
        <v>149</v>
      </c>
      <c r="F181" s="146" t="s">
        <v>1706</v>
      </c>
      <c r="I181" s="147"/>
      <c r="L181" s="32"/>
      <c r="M181" s="148"/>
      <c r="T181" s="56"/>
      <c r="AT181" s="17" t="s">
        <v>149</v>
      </c>
      <c r="AU181" s="17" t="s">
        <v>87</v>
      </c>
    </row>
    <row r="182" spans="2:65" s="13" customFormat="1">
      <c r="B182" s="155"/>
      <c r="D182" s="145" t="s">
        <v>150</v>
      </c>
      <c r="E182" s="156" t="s">
        <v>1</v>
      </c>
      <c r="F182" s="157" t="s">
        <v>1707</v>
      </c>
      <c r="H182" s="158">
        <v>54</v>
      </c>
      <c r="I182" s="159"/>
      <c r="L182" s="155"/>
      <c r="M182" s="160"/>
      <c r="T182" s="161"/>
      <c r="AT182" s="156" t="s">
        <v>150</v>
      </c>
      <c r="AU182" s="156" t="s">
        <v>87</v>
      </c>
      <c r="AV182" s="13" t="s">
        <v>87</v>
      </c>
      <c r="AW182" s="13" t="s">
        <v>33</v>
      </c>
      <c r="AX182" s="13" t="s">
        <v>85</v>
      </c>
      <c r="AY182" s="156" t="s">
        <v>136</v>
      </c>
    </row>
    <row r="183" spans="2:65" s="1" customFormat="1" ht="24.15" customHeight="1">
      <c r="B183" s="32"/>
      <c r="C183" s="132" t="s">
        <v>347</v>
      </c>
      <c r="D183" s="132" t="s">
        <v>142</v>
      </c>
      <c r="E183" s="133" t="s">
        <v>1708</v>
      </c>
      <c r="F183" s="134" t="s">
        <v>1709</v>
      </c>
      <c r="G183" s="135" t="s">
        <v>317</v>
      </c>
      <c r="H183" s="136">
        <v>432</v>
      </c>
      <c r="I183" s="137"/>
      <c r="J183" s="138">
        <f>ROUND(I183*H183,2)</f>
        <v>0</v>
      </c>
      <c r="K183" s="134" t="s">
        <v>146</v>
      </c>
      <c r="L183" s="32"/>
      <c r="M183" s="139" t="s">
        <v>1</v>
      </c>
      <c r="N183" s="140" t="s">
        <v>42</v>
      </c>
      <c r="P183" s="141">
        <f>O183*H183</f>
        <v>0</v>
      </c>
      <c r="Q183" s="141">
        <v>0</v>
      </c>
      <c r="R183" s="141">
        <f>Q183*H183</f>
        <v>0</v>
      </c>
      <c r="S183" s="141">
        <v>0</v>
      </c>
      <c r="T183" s="142">
        <f>S183*H183</f>
        <v>0</v>
      </c>
      <c r="AR183" s="143" t="s">
        <v>661</v>
      </c>
      <c r="AT183" s="143" t="s">
        <v>142</v>
      </c>
      <c r="AU183" s="143" t="s">
        <v>87</v>
      </c>
      <c r="AY183" s="17" t="s">
        <v>136</v>
      </c>
      <c r="BE183" s="144">
        <f>IF(N183="základní",J183,0)</f>
        <v>0</v>
      </c>
      <c r="BF183" s="144">
        <f>IF(N183="snížená",J183,0)</f>
        <v>0</v>
      </c>
      <c r="BG183" s="144">
        <f>IF(N183="zákl. přenesená",J183,0)</f>
        <v>0</v>
      </c>
      <c r="BH183" s="144">
        <f>IF(N183="sníž. přenesená",J183,0)</f>
        <v>0</v>
      </c>
      <c r="BI183" s="144">
        <f>IF(N183="nulová",J183,0)</f>
        <v>0</v>
      </c>
      <c r="BJ183" s="17" t="s">
        <v>85</v>
      </c>
      <c r="BK183" s="144">
        <f>ROUND(I183*H183,2)</f>
        <v>0</v>
      </c>
      <c r="BL183" s="17" t="s">
        <v>661</v>
      </c>
      <c r="BM183" s="143" t="s">
        <v>518</v>
      </c>
    </row>
    <row r="184" spans="2:65" s="1" customFormat="1" ht="19.2">
      <c r="B184" s="32"/>
      <c r="D184" s="145" t="s">
        <v>149</v>
      </c>
      <c r="F184" s="146" t="s">
        <v>1710</v>
      </c>
      <c r="I184" s="147"/>
      <c r="L184" s="32"/>
      <c r="M184" s="148"/>
      <c r="T184" s="56"/>
      <c r="AT184" s="17" t="s">
        <v>149</v>
      </c>
      <c r="AU184" s="17" t="s">
        <v>87</v>
      </c>
    </row>
    <row r="185" spans="2:65" s="13" customFormat="1">
      <c r="B185" s="155"/>
      <c r="D185" s="145" t="s">
        <v>150</v>
      </c>
      <c r="E185" s="156" t="s">
        <v>1</v>
      </c>
      <c r="F185" s="157" t="s">
        <v>1711</v>
      </c>
      <c r="H185" s="158">
        <v>432</v>
      </c>
      <c r="I185" s="159"/>
      <c r="L185" s="155"/>
      <c r="M185" s="160"/>
      <c r="T185" s="161"/>
      <c r="AT185" s="156" t="s">
        <v>150</v>
      </c>
      <c r="AU185" s="156" t="s">
        <v>87</v>
      </c>
      <c r="AV185" s="13" t="s">
        <v>87</v>
      </c>
      <c r="AW185" s="13" t="s">
        <v>33</v>
      </c>
      <c r="AX185" s="13" t="s">
        <v>85</v>
      </c>
      <c r="AY185" s="156" t="s">
        <v>136</v>
      </c>
    </row>
    <row r="186" spans="2:65" s="1" customFormat="1" ht="16.5" customHeight="1">
      <c r="B186" s="32"/>
      <c r="C186" s="172" t="s">
        <v>353</v>
      </c>
      <c r="D186" s="172" t="s">
        <v>425</v>
      </c>
      <c r="E186" s="173" t="s">
        <v>1712</v>
      </c>
      <c r="F186" s="174" t="s">
        <v>1713</v>
      </c>
      <c r="G186" s="175" t="s">
        <v>317</v>
      </c>
      <c r="H186" s="176">
        <v>432</v>
      </c>
      <c r="I186" s="177"/>
      <c r="J186" s="178">
        <f>ROUND(I186*H186,2)</f>
        <v>0</v>
      </c>
      <c r="K186" s="174" t="s">
        <v>146</v>
      </c>
      <c r="L186" s="179"/>
      <c r="M186" s="180" t="s">
        <v>1</v>
      </c>
      <c r="N186" s="181" t="s">
        <v>42</v>
      </c>
      <c r="P186" s="141">
        <f>O186*H186</f>
        <v>0</v>
      </c>
      <c r="Q186" s="141">
        <v>6.4000000000000005E-4</v>
      </c>
      <c r="R186" s="141">
        <f>Q186*H186</f>
        <v>0.27648</v>
      </c>
      <c r="S186" s="141">
        <v>0</v>
      </c>
      <c r="T186" s="142">
        <f>S186*H186</f>
        <v>0</v>
      </c>
      <c r="AR186" s="143" t="s">
        <v>1666</v>
      </c>
      <c r="AT186" s="143" t="s">
        <v>425</v>
      </c>
      <c r="AU186" s="143" t="s">
        <v>87</v>
      </c>
      <c r="AY186" s="17" t="s">
        <v>136</v>
      </c>
      <c r="BE186" s="144">
        <f>IF(N186="základní",J186,0)</f>
        <v>0</v>
      </c>
      <c r="BF186" s="144">
        <f>IF(N186="snížená",J186,0)</f>
        <v>0</v>
      </c>
      <c r="BG186" s="144">
        <f>IF(N186="zákl. přenesená",J186,0)</f>
        <v>0</v>
      </c>
      <c r="BH186" s="144">
        <f>IF(N186="sníž. přenesená",J186,0)</f>
        <v>0</v>
      </c>
      <c r="BI186" s="144">
        <f>IF(N186="nulová",J186,0)</f>
        <v>0</v>
      </c>
      <c r="BJ186" s="17" t="s">
        <v>85</v>
      </c>
      <c r="BK186" s="144">
        <f>ROUND(I186*H186,2)</f>
        <v>0</v>
      </c>
      <c r="BL186" s="17" t="s">
        <v>661</v>
      </c>
      <c r="BM186" s="143" t="s">
        <v>529</v>
      </c>
    </row>
    <row r="187" spans="2:65" s="1" customFormat="1">
      <c r="B187" s="32"/>
      <c r="D187" s="145" t="s">
        <v>149</v>
      </c>
      <c r="F187" s="146" t="s">
        <v>1713</v>
      </c>
      <c r="I187" s="147"/>
      <c r="L187" s="32"/>
      <c r="M187" s="148"/>
      <c r="T187" s="56"/>
      <c r="AT187" s="17" t="s">
        <v>149</v>
      </c>
      <c r="AU187" s="17" t="s">
        <v>87</v>
      </c>
    </row>
    <row r="188" spans="2:65" s="13" customFormat="1">
      <c r="B188" s="155"/>
      <c r="D188" s="145" t="s">
        <v>150</v>
      </c>
      <c r="E188" s="156" t="s">
        <v>1</v>
      </c>
      <c r="F188" s="157" t="s">
        <v>1714</v>
      </c>
      <c r="H188" s="158">
        <v>432</v>
      </c>
      <c r="I188" s="159"/>
      <c r="L188" s="155"/>
      <c r="M188" s="160"/>
      <c r="T188" s="161"/>
      <c r="AT188" s="156" t="s">
        <v>150</v>
      </c>
      <c r="AU188" s="156" t="s">
        <v>87</v>
      </c>
      <c r="AV188" s="13" t="s">
        <v>87</v>
      </c>
      <c r="AW188" s="13" t="s">
        <v>33</v>
      </c>
      <c r="AX188" s="13" t="s">
        <v>77</v>
      </c>
      <c r="AY188" s="156" t="s">
        <v>136</v>
      </c>
    </row>
    <row r="189" spans="2:65" s="14" customFormat="1">
      <c r="B189" s="165"/>
      <c r="D189" s="145" t="s">
        <v>150</v>
      </c>
      <c r="E189" s="166" t="s">
        <v>1</v>
      </c>
      <c r="F189" s="167" t="s">
        <v>278</v>
      </c>
      <c r="H189" s="168">
        <v>432</v>
      </c>
      <c r="I189" s="169"/>
      <c r="L189" s="165"/>
      <c r="M189" s="170"/>
      <c r="T189" s="171"/>
      <c r="AT189" s="166" t="s">
        <v>150</v>
      </c>
      <c r="AU189" s="166" t="s">
        <v>87</v>
      </c>
      <c r="AV189" s="14" t="s">
        <v>135</v>
      </c>
      <c r="AW189" s="14" t="s">
        <v>33</v>
      </c>
      <c r="AX189" s="14" t="s">
        <v>85</v>
      </c>
      <c r="AY189" s="166" t="s">
        <v>136</v>
      </c>
    </row>
    <row r="190" spans="2:65" s="1" customFormat="1" ht="21.75" customHeight="1">
      <c r="B190" s="32"/>
      <c r="C190" s="132" t="s">
        <v>360</v>
      </c>
      <c r="D190" s="132" t="s">
        <v>142</v>
      </c>
      <c r="E190" s="133" t="s">
        <v>1715</v>
      </c>
      <c r="F190" s="134" t="s">
        <v>1716</v>
      </c>
      <c r="G190" s="135" t="s">
        <v>226</v>
      </c>
      <c r="H190" s="136">
        <v>11</v>
      </c>
      <c r="I190" s="137"/>
      <c r="J190" s="138">
        <f>ROUND(I190*H190,2)</f>
        <v>0</v>
      </c>
      <c r="K190" s="134" t="s">
        <v>146</v>
      </c>
      <c r="L190" s="32"/>
      <c r="M190" s="139" t="s">
        <v>1</v>
      </c>
      <c r="N190" s="140" t="s">
        <v>42</v>
      </c>
      <c r="P190" s="141">
        <f>O190*H190</f>
        <v>0</v>
      </c>
      <c r="Q190" s="141">
        <v>0</v>
      </c>
      <c r="R190" s="141">
        <f>Q190*H190</f>
        <v>0</v>
      </c>
      <c r="S190" s="141">
        <v>0</v>
      </c>
      <c r="T190" s="142">
        <f>S190*H190</f>
        <v>0</v>
      </c>
      <c r="AR190" s="143" t="s">
        <v>661</v>
      </c>
      <c r="AT190" s="143" t="s">
        <v>142</v>
      </c>
      <c r="AU190" s="143" t="s">
        <v>87</v>
      </c>
      <c r="AY190" s="17" t="s">
        <v>136</v>
      </c>
      <c r="BE190" s="144">
        <f>IF(N190="základní",J190,0)</f>
        <v>0</v>
      </c>
      <c r="BF190" s="144">
        <f>IF(N190="snížená",J190,0)</f>
        <v>0</v>
      </c>
      <c r="BG190" s="144">
        <f>IF(N190="zákl. přenesená",J190,0)</f>
        <v>0</v>
      </c>
      <c r="BH190" s="144">
        <f>IF(N190="sníž. přenesená",J190,0)</f>
        <v>0</v>
      </c>
      <c r="BI190" s="144">
        <f>IF(N190="nulová",J190,0)</f>
        <v>0</v>
      </c>
      <c r="BJ190" s="17" t="s">
        <v>85</v>
      </c>
      <c r="BK190" s="144">
        <f>ROUND(I190*H190,2)</f>
        <v>0</v>
      </c>
      <c r="BL190" s="17" t="s">
        <v>661</v>
      </c>
      <c r="BM190" s="143" t="s">
        <v>541</v>
      </c>
    </row>
    <row r="191" spans="2:65" s="1" customFormat="1">
      <c r="B191" s="32"/>
      <c r="D191" s="145" t="s">
        <v>149</v>
      </c>
      <c r="F191" s="146" t="s">
        <v>1717</v>
      </c>
      <c r="I191" s="147"/>
      <c r="L191" s="32"/>
      <c r="M191" s="148"/>
      <c r="T191" s="56"/>
      <c r="AT191" s="17" t="s">
        <v>149</v>
      </c>
      <c r="AU191" s="17" t="s">
        <v>87</v>
      </c>
    </row>
    <row r="192" spans="2:65" s="13" customFormat="1">
      <c r="B192" s="155"/>
      <c r="D192" s="145" t="s">
        <v>150</v>
      </c>
      <c r="E192" s="156" t="s">
        <v>1</v>
      </c>
      <c r="F192" s="157" t="s">
        <v>1718</v>
      </c>
      <c r="H192" s="158">
        <v>11</v>
      </c>
      <c r="I192" s="159"/>
      <c r="L192" s="155"/>
      <c r="M192" s="160"/>
      <c r="T192" s="161"/>
      <c r="AT192" s="156" t="s">
        <v>150</v>
      </c>
      <c r="AU192" s="156" t="s">
        <v>87</v>
      </c>
      <c r="AV192" s="13" t="s">
        <v>87</v>
      </c>
      <c r="AW192" s="13" t="s">
        <v>33</v>
      </c>
      <c r="AX192" s="13" t="s">
        <v>85</v>
      </c>
      <c r="AY192" s="156" t="s">
        <v>136</v>
      </c>
    </row>
    <row r="193" spans="2:65" s="1" customFormat="1" ht="24.15" customHeight="1">
      <c r="B193" s="32"/>
      <c r="C193" s="132" t="s">
        <v>7</v>
      </c>
      <c r="D193" s="132" t="s">
        <v>142</v>
      </c>
      <c r="E193" s="133" t="s">
        <v>1719</v>
      </c>
      <c r="F193" s="134" t="s">
        <v>1720</v>
      </c>
      <c r="G193" s="135" t="s">
        <v>317</v>
      </c>
      <c r="H193" s="136">
        <v>178</v>
      </c>
      <c r="I193" s="137"/>
      <c r="J193" s="138">
        <f>ROUND(I193*H193,2)</f>
        <v>0</v>
      </c>
      <c r="K193" s="134" t="s">
        <v>146</v>
      </c>
      <c r="L193" s="32"/>
      <c r="M193" s="139" t="s">
        <v>1</v>
      </c>
      <c r="N193" s="140" t="s">
        <v>42</v>
      </c>
      <c r="P193" s="141">
        <f>O193*H193</f>
        <v>0</v>
      </c>
      <c r="Q193" s="141">
        <v>0</v>
      </c>
      <c r="R193" s="141">
        <f>Q193*H193</f>
        <v>0</v>
      </c>
      <c r="S193" s="141">
        <v>0</v>
      </c>
      <c r="T193" s="142">
        <f>S193*H193</f>
        <v>0</v>
      </c>
      <c r="AR193" s="143" t="s">
        <v>661</v>
      </c>
      <c r="AT193" s="143" t="s">
        <v>142</v>
      </c>
      <c r="AU193" s="143" t="s">
        <v>87</v>
      </c>
      <c r="AY193" s="17" t="s">
        <v>136</v>
      </c>
      <c r="BE193" s="144">
        <f>IF(N193="základní",J193,0)</f>
        <v>0</v>
      </c>
      <c r="BF193" s="144">
        <f>IF(N193="snížená",J193,0)</f>
        <v>0</v>
      </c>
      <c r="BG193" s="144">
        <f>IF(N193="zákl. přenesená",J193,0)</f>
        <v>0</v>
      </c>
      <c r="BH193" s="144">
        <f>IF(N193="sníž. přenesená",J193,0)</f>
        <v>0</v>
      </c>
      <c r="BI193" s="144">
        <f>IF(N193="nulová",J193,0)</f>
        <v>0</v>
      </c>
      <c r="BJ193" s="17" t="s">
        <v>85</v>
      </c>
      <c r="BK193" s="144">
        <f>ROUND(I193*H193,2)</f>
        <v>0</v>
      </c>
      <c r="BL193" s="17" t="s">
        <v>661</v>
      </c>
      <c r="BM193" s="143" t="s">
        <v>1721</v>
      </c>
    </row>
    <row r="194" spans="2:65" s="1" customFormat="1" ht="19.2">
      <c r="B194" s="32"/>
      <c r="D194" s="145" t="s">
        <v>149</v>
      </c>
      <c r="F194" s="146" t="s">
        <v>1722</v>
      </c>
      <c r="I194" s="147"/>
      <c r="L194" s="32"/>
      <c r="M194" s="148"/>
      <c r="T194" s="56"/>
      <c r="AT194" s="17" t="s">
        <v>149</v>
      </c>
      <c r="AU194" s="17" t="s">
        <v>87</v>
      </c>
    </row>
    <row r="195" spans="2:65" s="13" customFormat="1">
      <c r="B195" s="155"/>
      <c r="D195" s="145" t="s">
        <v>150</v>
      </c>
      <c r="E195" s="156" t="s">
        <v>1</v>
      </c>
      <c r="F195" s="157" t="s">
        <v>1723</v>
      </c>
      <c r="H195" s="158">
        <v>178</v>
      </c>
      <c r="I195" s="159"/>
      <c r="L195" s="155"/>
      <c r="M195" s="160"/>
      <c r="T195" s="161"/>
      <c r="AT195" s="156" t="s">
        <v>150</v>
      </c>
      <c r="AU195" s="156" t="s">
        <v>87</v>
      </c>
      <c r="AV195" s="13" t="s">
        <v>87</v>
      </c>
      <c r="AW195" s="13" t="s">
        <v>33</v>
      </c>
      <c r="AX195" s="13" t="s">
        <v>85</v>
      </c>
      <c r="AY195" s="156" t="s">
        <v>136</v>
      </c>
    </row>
    <row r="196" spans="2:65" s="1" customFormat="1" ht="16.5" customHeight="1">
      <c r="B196" s="32"/>
      <c r="C196" s="172" t="s">
        <v>372</v>
      </c>
      <c r="D196" s="172" t="s">
        <v>425</v>
      </c>
      <c r="E196" s="173" t="s">
        <v>1724</v>
      </c>
      <c r="F196" s="174" t="s">
        <v>1725</v>
      </c>
      <c r="G196" s="175" t="s">
        <v>317</v>
      </c>
      <c r="H196" s="176">
        <v>178</v>
      </c>
      <c r="I196" s="177"/>
      <c r="J196" s="178">
        <f>ROUND(I196*H196,2)</f>
        <v>0</v>
      </c>
      <c r="K196" s="174" t="s">
        <v>146</v>
      </c>
      <c r="L196" s="179"/>
      <c r="M196" s="180" t="s">
        <v>1</v>
      </c>
      <c r="N196" s="181" t="s">
        <v>42</v>
      </c>
      <c r="P196" s="141">
        <f>O196*H196</f>
        <v>0</v>
      </c>
      <c r="Q196" s="141">
        <v>8.9999999999999998E-4</v>
      </c>
      <c r="R196" s="141">
        <f>Q196*H196</f>
        <v>0.16020000000000001</v>
      </c>
      <c r="S196" s="141">
        <v>0</v>
      </c>
      <c r="T196" s="142">
        <f>S196*H196</f>
        <v>0</v>
      </c>
      <c r="AR196" s="143" t="s">
        <v>1666</v>
      </c>
      <c r="AT196" s="143" t="s">
        <v>425</v>
      </c>
      <c r="AU196" s="143" t="s">
        <v>87</v>
      </c>
      <c r="AY196" s="17" t="s">
        <v>136</v>
      </c>
      <c r="BE196" s="144">
        <f>IF(N196="základní",J196,0)</f>
        <v>0</v>
      </c>
      <c r="BF196" s="144">
        <f>IF(N196="snížená",J196,0)</f>
        <v>0</v>
      </c>
      <c r="BG196" s="144">
        <f>IF(N196="zákl. přenesená",J196,0)</f>
        <v>0</v>
      </c>
      <c r="BH196" s="144">
        <f>IF(N196="sníž. přenesená",J196,0)</f>
        <v>0</v>
      </c>
      <c r="BI196" s="144">
        <f>IF(N196="nulová",J196,0)</f>
        <v>0</v>
      </c>
      <c r="BJ196" s="17" t="s">
        <v>85</v>
      </c>
      <c r="BK196" s="144">
        <f>ROUND(I196*H196,2)</f>
        <v>0</v>
      </c>
      <c r="BL196" s="17" t="s">
        <v>661</v>
      </c>
      <c r="BM196" s="143" t="s">
        <v>1726</v>
      </c>
    </row>
    <row r="197" spans="2:65" s="1" customFormat="1">
      <c r="B197" s="32"/>
      <c r="D197" s="145" t="s">
        <v>149</v>
      </c>
      <c r="F197" s="146" t="s">
        <v>1725</v>
      </c>
      <c r="I197" s="147"/>
      <c r="L197" s="32"/>
      <c r="M197" s="148"/>
      <c r="T197" s="56"/>
      <c r="AT197" s="17" t="s">
        <v>149</v>
      </c>
      <c r="AU197" s="17" t="s">
        <v>87</v>
      </c>
    </row>
    <row r="198" spans="2:65" s="13" customFormat="1">
      <c r="B198" s="155"/>
      <c r="D198" s="145" t="s">
        <v>150</v>
      </c>
      <c r="E198" s="156" t="s">
        <v>1</v>
      </c>
      <c r="F198" s="157" t="s">
        <v>1727</v>
      </c>
      <c r="H198" s="158">
        <v>178</v>
      </c>
      <c r="I198" s="159"/>
      <c r="L198" s="155"/>
      <c r="M198" s="160"/>
      <c r="T198" s="161"/>
      <c r="AT198" s="156" t="s">
        <v>150</v>
      </c>
      <c r="AU198" s="156" t="s">
        <v>87</v>
      </c>
      <c r="AV198" s="13" t="s">
        <v>87</v>
      </c>
      <c r="AW198" s="13" t="s">
        <v>33</v>
      </c>
      <c r="AX198" s="13" t="s">
        <v>85</v>
      </c>
      <c r="AY198" s="156" t="s">
        <v>136</v>
      </c>
    </row>
    <row r="199" spans="2:65" s="1" customFormat="1" ht="16.5" customHeight="1">
      <c r="B199" s="32"/>
      <c r="C199" s="132" t="s">
        <v>378</v>
      </c>
      <c r="D199" s="132" t="s">
        <v>142</v>
      </c>
      <c r="E199" s="133" t="s">
        <v>1728</v>
      </c>
      <c r="F199" s="134" t="s">
        <v>1729</v>
      </c>
      <c r="G199" s="135" t="s">
        <v>317</v>
      </c>
      <c r="H199" s="136">
        <v>572</v>
      </c>
      <c r="I199" s="137"/>
      <c r="J199" s="138">
        <f>ROUND(I199*H199,2)</f>
        <v>0</v>
      </c>
      <c r="K199" s="134" t="s">
        <v>146</v>
      </c>
      <c r="L199" s="32"/>
      <c r="M199" s="139" t="s">
        <v>1</v>
      </c>
      <c r="N199" s="140" t="s">
        <v>42</v>
      </c>
      <c r="P199" s="141">
        <f>O199*H199</f>
        <v>0</v>
      </c>
      <c r="Q199" s="141">
        <v>0</v>
      </c>
      <c r="R199" s="141">
        <f>Q199*H199</f>
        <v>0</v>
      </c>
      <c r="S199" s="141">
        <v>0</v>
      </c>
      <c r="T199" s="142">
        <f>S199*H199</f>
        <v>0</v>
      </c>
      <c r="AR199" s="143" t="s">
        <v>661</v>
      </c>
      <c r="AT199" s="143" t="s">
        <v>142</v>
      </c>
      <c r="AU199" s="143" t="s">
        <v>87</v>
      </c>
      <c r="AY199" s="17" t="s">
        <v>136</v>
      </c>
      <c r="BE199" s="144">
        <f>IF(N199="základní",J199,0)</f>
        <v>0</v>
      </c>
      <c r="BF199" s="144">
        <f>IF(N199="snížená",J199,0)</f>
        <v>0</v>
      </c>
      <c r="BG199" s="144">
        <f>IF(N199="zákl. přenesená",J199,0)</f>
        <v>0</v>
      </c>
      <c r="BH199" s="144">
        <f>IF(N199="sníž. přenesená",J199,0)</f>
        <v>0</v>
      </c>
      <c r="BI199" s="144">
        <f>IF(N199="nulová",J199,0)</f>
        <v>0</v>
      </c>
      <c r="BJ199" s="17" t="s">
        <v>85</v>
      </c>
      <c r="BK199" s="144">
        <f>ROUND(I199*H199,2)</f>
        <v>0</v>
      </c>
      <c r="BL199" s="17" t="s">
        <v>661</v>
      </c>
      <c r="BM199" s="143" t="s">
        <v>552</v>
      </c>
    </row>
    <row r="200" spans="2:65" s="1" customFormat="1" ht="19.2">
      <c r="B200" s="32"/>
      <c r="D200" s="145" t="s">
        <v>149</v>
      </c>
      <c r="F200" s="146" t="s">
        <v>1730</v>
      </c>
      <c r="I200" s="147"/>
      <c r="L200" s="32"/>
      <c r="M200" s="148"/>
      <c r="T200" s="56"/>
      <c r="AT200" s="17" t="s">
        <v>149</v>
      </c>
      <c r="AU200" s="17" t="s">
        <v>87</v>
      </c>
    </row>
    <row r="201" spans="2:65" s="13" customFormat="1">
      <c r="B201" s="155"/>
      <c r="D201" s="145" t="s">
        <v>150</v>
      </c>
      <c r="E201" s="156" t="s">
        <v>1</v>
      </c>
      <c r="F201" s="157" t="s">
        <v>1731</v>
      </c>
      <c r="H201" s="158">
        <v>572</v>
      </c>
      <c r="I201" s="159"/>
      <c r="L201" s="155"/>
      <c r="M201" s="160"/>
      <c r="T201" s="161"/>
      <c r="AT201" s="156" t="s">
        <v>150</v>
      </c>
      <c r="AU201" s="156" t="s">
        <v>87</v>
      </c>
      <c r="AV201" s="13" t="s">
        <v>87</v>
      </c>
      <c r="AW201" s="13" t="s">
        <v>33</v>
      </c>
      <c r="AX201" s="13" t="s">
        <v>85</v>
      </c>
      <c r="AY201" s="156" t="s">
        <v>136</v>
      </c>
    </row>
    <row r="202" spans="2:65" s="1" customFormat="1" ht="16.5" customHeight="1">
      <c r="B202" s="32"/>
      <c r="C202" s="132" t="s">
        <v>385</v>
      </c>
      <c r="D202" s="132" t="s">
        <v>142</v>
      </c>
      <c r="E202" s="133" t="s">
        <v>1732</v>
      </c>
      <c r="F202" s="134" t="s">
        <v>1733</v>
      </c>
      <c r="G202" s="135" t="s">
        <v>226</v>
      </c>
      <c r="H202" s="136">
        <v>3</v>
      </c>
      <c r="I202" s="137"/>
      <c r="J202" s="138">
        <f>ROUND(I202*H202,2)</f>
        <v>0</v>
      </c>
      <c r="K202" s="134" t="s">
        <v>1</v>
      </c>
      <c r="L202" s="32"/>
      <c r="M202" s="139" t="s">
        <v>1</v>
      </c>
      <c r="N202" s="140" t="s">
        <v>42</v>
      </c>
      <c r="P202" s="141">
        <f>O202*H202</f>
        <v>0</v>
      </c>
      <c r="Q202" s="141">
        <v>0</v>
      </c>
      <c r="R202" s="141">
        <f>Q202*H202</f>
        <v>0</v>
      </c>
      <c r="S202" s="141">
        <v>0</v>
      </c>
      <c r="T202" s="142">
        <f>S202*H202</f>
        <v>0</v>
      </c>
      <c r="AR202" s="143" t="s">
        <v>661</v>
      </c>
      <c r="AT202" s="143" t="s">
        <v>142</v>
      </c>
      <c r="AU202" s="143" t="s">
        <v>87</v>
      </c>
      <c r="AY202" s="17" t="s">
        <v>136</v>
      </c>
      <c r="BE202" s="144">
        <f>IF(N202="základní",J202,0)</f>
        <v>0</v>
      </c>
      <c r="BF202" s="144">
        <f>IF(N202="snížená",J202,0)</f>
        <v>0</v>
      </c>
      <c r="BG202" s="144">
        <f>IF(N202="zákl. přenesená",J202,0)</f>
        <v>0</v>
      </c>
      <c r="BH202" s="144">
        <f>IF(N202="sníž. přenesená",J202,0)</f>
        <v>0</v>
      </c>
      <c r="BI202" s="144">
        <f>IF(N202="nulová",J202,0)</f>
        <v>0</v>
      </c>
      <c r="BJ202" s="17" t="s">
        <v>85</v>
      </c>
      <c r="BK202" s="144">
        <f>ROUND(I202*H202,2)</f>
        <v>0</v>
      </c>
      <c r="BL202" s="17" t="s">
        <v>661</v>
      </c>
      <c r="BM202" s="143" t="s">
        <v>563</v>
      </c>
    </row>
    <row r="203" spans="2:65" s="1" customFormat="1">
      <c r="B203" s="32"/>
      <c r="D203" s="145" t="s">
        <v>149</v>
      </c>
      <c r="F203" s="146" t="s">
        <v>1733</v>
      </c>
      <c r="I203" s="147"/>
      <c r="L203" s="32"/>
      <c r="M203" s="148"/>
      <c r="T203" s="56"/>
      <c r="AT203" s="17" t="s">
        <v>149</v>
      </c>
      <c r="AU203" s="17" t="s">
        <v>87</v>
      </c>
    </row>
    <row r="204" spans="2:65" s="13" customFormat="1">
      <c r="B204" s="155"/>
      <c r="D204" s="145" t="s">
        <v>150</v>
      </c>
      <c r="E204" s="156" t="s">
        <v>1</v>
      </c>
      <c r="F204" s="157" t="s">
        <v>1734</v>
      </c>
      <c r="H204" s="158">
        <v>3</v>
      </c>
      <c r="I204" s="159"/>
      <c r="L204" s="155"/>
      <c r="M204" s="160"/>
      <c r="T204" s="161"/>
      <c r="AT204" s="156" t="s">
        <v>150</v>
      </c>
      <c r="AU204" s="156" t="s">
        <v>87</v>
      </c>
      <c r="AV204" s="13" t="s">
        <v>87</v>
      </c>
      <c r="AW204" s="13" t="s">
        <v>33</v>
      </c>
      <c r="AX204" s="13" t="s">
        <v>85</v>
      </c>
      <c r="AY204" s="156" t="s">
        <v>136</v>
      </c>
    </row>
    <row r="205" spans="2:65" s="12" customFormat="1">
      <c r="B205" s="149"/>
      <c r="D205" s="145" t="s">
        <v>150</v>
      </c>
      <c r="E205" s="150" t="s">
        <v>1</v>
      </c>
      <c r="F205" s="151" t="s">
        <v>1735</v>
      </c>
      <c r="H205" s="150" t="s">
        <v>1</v>
      </c>
      <c r="I205" s="152"/>
      <c r="L205" s="149"/>
      <c r="M205" s="153"/>
      <c r="T205" s="154"/>
      <c r="AT205" s="150" t="s">
        <v>150</v>
      </c>
      <c r="AU205" s="150" t="s">
        <v>87</v>
      </c>
      <c r="AV205" s="12" t="s">
        <v>85</v>
      </c>
      <c r="AW205" s="12" t="s">
        <v>33</v>
      </c>
      <c r="AX205" s="12" t="s">
        <v>77</v>
      </c>
      <c r="AY205" s="150" t="s">
        <v>136</v>
      </c>
    </row>
    <row r="206" spans="2:65" s="1" customFormat="1" ht="16.5" customHeight="1">
      <c r="B206" s="32"/>
      <c r="C206" s="132" t="s">
        <v>397</v>
      </c>
      <c r="D206" s="132" t="s">
        <v>142</v>
      </c>
      <c r="E206" s="133" t="s">
        <v>1736</v>
      </c>
      <c r="F206" s="134" t="s">
        <v>1737</v>
      </c>
      <c r="G206" s="135" t="s">
        <v>226</v>
      </c>
      <c r="H206" s="136">
        <v>1</v>
      </c>
      <c r="I206" s="137"/>
      <c r="J206" s="138">
        <f>ROUND(I206*H206,2)</f>
        <v>0</v>
      </c>
      <c r="K206" s="134" t="s">
        <v>1</v>
      </c>
      <c r="L206" s="32"/>
      <c r="M206" s="139" t="s">
        <v>1</v>
      </c>
      <c r="N206" s="140" t="s">
        <v>42</v>
      </c>
      <c r="P206" s="141">
        <f>O206*H206</f>
        <v>0</v>
      </c>
      <c r="Q206" s="141">
        <v>0</v>
      </c>
      <c r="R206" s="141">
        <f>Q206*H206</f>
        <v>0</v>
      </c>
      <c r="S206" s="141">
        <v>0</v>
      </c>
      <c r="T206" s="142">
        <f>S206*H206</f>
        <v>0</v>
      </c>
      <c r="AR206" s="143" t="s">
        <v>661</v>
      </c>
      <c r="AT206" s="143" t="s">
        <v>142</v>
      </c>
      <c r="AU206" s="143" t="s">
        <v>87</v>
      </c>
      <c r="AY206" s="17" t="s">
        <v>136</v>
      </c>
      <c r="BE206" s="144">
        <f>IF(N206="základní",J206,0)</f>
        <v>0</v>
      </c>
      <c r="BF206" s="144">
        <f>IF(N206="snížená",J206,0)</f>
        <v>0</v>
      </c>
      <c r="BG206" s="144">
        <f>IF(N206="zákl. přenesená",J206,0)</f>
        <v>0</v>
      </c>
      <c r="BH206" s="144">
        <f>IF(N206="sníž. přenesená",J206,0)</f>
        <v>0</v>
      </c>
      <c r="BI206" s="144">
        <f>IF(N206="nulová",J206,0)</f>
        <v>0</v>
      </c>
      <c r="BJ206" s="17" t="s">
        <v>85</v>
      </c>
      <c r="BK206" s="144">
        <f>ROUND(I206*H206,2)</f>
        <v>0</v>
      </c>
      <c r="BL206" s="17" t="s">
        <v>661</v>
      </c>
      <c r="BM206" s="143" t="s">
        <v>581</v>
      </c>
    </row>
    <row r="207" spans="2:65" s="1" customFormat="1">
      <c r="B207" s="32"/>
      <c r="D207" s="145" t="s">
        <v>149</v>
      </c>
      <c r="F207" s="146" t="s">
        <v>1737</v>
      </c>
      <c r="I207" s="147"/>
      <c r="L207" s="32"/>
      <c r="M207" s="148"/>
      <c r="T207" s="56"/>
      <c r="AT207" s="17" t="s">
        <v>149</v>
      </c>
      <c r="AU207" s="17" t="s">
        <v>87</v>
      </c>
    </row>
    <row r="208" spans="2:65" s="13" customFormat="1">
      <c r="B208" s="155"/>
      <c r="D208" s="145" t="s">
        <v>150</v>
      </c>
      <c r="E208" s="156" t="s">
        <v>1</v>
      </c>
      <c r="F208" s="157" t="s">
        <v>257</v>
      </c>
      <c r="H208" s="158">
        <v>1</v>
      </c>
      <c r="I208" s="159"/>
      <c r="L208" s="155"/>
      <c r="M208" s="160"/>
      <c r="T208" s="161"/>
      <c r="AT208" s="156" t="s">
        <v>150</v>
      </c>
      <c r="AU208" s="156" t="s">
        <v>87</v>
      </c>
      <c r="AV208" s="13" t="s">
        <v>87</v>
      </c>
      <c r="AW208" s="13" t="s">
        <v>33</v>
      </c>
      <c r="AX208" s="13" t="s">
        <v>85</v>
      </c>
      <c r="AY208" s="156" t="s">
        <v>136</v>
      </c>
    </row>
    <row r="209" spans="2:65" s="12" customFormat="1">
      <c r="B209" s="149"/>
      <c r="D209" s="145" t="s">
        <v>150</v>
      </c>
      <c r="E209" s="150" t="s">
        <v>1</v>
      </c>
      <c r="F209" s="151" t="s">
        <v>1738</v>
      </c>
      <c r="H209" s="150" t="s">
        <v>1</v>
      </c>
      <c r="I209" s="152"/>
      <c r="L209" s="149"/>
      <c r="M209" s="153"/>
      <c r="T209" s="154"/>
      <c r="AT209" s="150" t="s">
        <v>150</v>
      </c>
      <c r="AU209" s="150" t="s">
        <v>87</v>
      </c>
      <c r="AV209" s="12" t="s">
        <v>85</v>
      </c>
      <c r="AW209" s="12" t="s">
        <v>33</v>
      </c>
      <c r="AX209" s="12" t="s">
        <v>77</v>
      </c>
      <c r="AY209" s="150" t="s">
        <v>136</v>
      </c>
    </row>
    <row r="210" spans="2:65" s="1" customFormat="1" ht="16.5" customHeight="1">
      <c r="B210" s="32"/>
      <c r="C210" s="172" t="s">
        <v>403</v>
      </c>
      <c r="D210" s="172" t="s">
        <v>425</v>
      </c>
      <c r="E210" s="173" t="s">
        <v>1739</v>
      </c>
      <c r="F210" s="174" t="s">
        <v>1740</v>
      </c>
      <c r="G210" s="175" t="s">
        <v>145</v>
      </c>
      <c r="H210" s="176">
        <v>1</v>
      </c>
      <c r="I210" s="177"/>
      <c r="J210" s="178">
        <f>ROUND(I210*H210,2)</f>
        <v>0</v>
      </c>
      <c r="K210" s="174" t="s">
        <v>1</v>
      </c>
      <c r="L210" s="179"/>
      <c r="M210" s="180" t="s">
        <v>1</v>
      </c>
      <c r="N210" s="181" t="s">
        <v>42</v>
      </c>
      <c r="P210" s="141">
        <f>O210*H210</f>
        <v>0</v>
      </c>
      <c r="Q210" s="141">
        <v>0</v>
      </c>
      <c r="R210" s="141">
        <f>Q210*H210</f>
        <v>0</v>
      </c>
      <c r="S210" s="141">
        <v>0</v>
      </c>
      <c r="T210" s="142">
        <f>S210*H210</f>
        <v>0</v>
      </c>
      <c r="AR210" s="143" t="s">
        <v>1666</v>
      </c>
      <c r="AT210" s="143" t="s">
        <v>425</v>
      </c>
      <c r="AU210" s="143" t="s">
        <v>87</v>
      </c>
      <c r="AY210" s="17" t="s">
        <v>136</v>
      </c>
      <c r="BE210" s="144">
        <f>IF(N210="základní",J210,0)</f>
        <v>0</v>
      </c>
      <c r="BF210" s="144">
        <f>IF(N210="snížená",J210,0)</f>
        <v>0</v>
      </c>
      <c r="BG210" s="144">
        <f>IF(N210="zákl. přenesená",J210,0)</f>
        <v>0</v>
      </c>
      <c r="BH210" s="144">
        <f>IF(N210="sníž. přenesená",J210,0)</f>
        <v>0</v>
      </c>
      <c r="BI210" s="144">
        <f>IF(N210="nulová",J210,0)</f>
        <v>0</v>
      </c>
      <c r="BJ210" s="17" t="s">
        <v>85</v>
      </c>
      <c r="BK210" s="144">
        <f>ROUND(I210*H210,2)</f>
        <v>0</v>
      </c>
      <c r="BL210" s="17" t="s">
        <v>661</v>
      </c>
      <c r="BM210" s="143" t="s">
        <v>593</v>
      </c>
    </row>
    <row r="211" spans="2:65" s="1" customFormat="1">
      <c r="B211" s="32"/>
      <c r="D211" s="145" t="s">
        <v>149</v>
      </c>
      <c r="F211" s="146" t="s">
        <v>1740</v>
      </c>
      <c r="I211" s="147"/>
      <c r="L211" s="32"/>
      <c r="M211" s="148"/>
      <c r="T211" s="56"/>
      <c r="AT211" s="17" t="s">
        <v>149</v>
      </c>
      <c r="AU211" s="17" t="s">
        <v>87</v>
      </c>
    </row>
    <row r="212" spans="2:65" s="13" customFormat="1">
      <c r="B212" s="155"/>
      <c r="D212" s="145" t="s">
        <v>150</v>
      </c>
      <c r="E212" s="156" t="s">
        <v>1</v>
      </c>
      <c r="F212" s="157" t="s">
        <v>257</v>
      </c>
      <c r="H212" s="158">
        <v>1</v>
      </c>
      <c r="I212" s="159"/>
      <c r="L212" s="155"/>
      <c r="M212" s="160"/>
      <c r="T212" s="161"/>
      <c r="AT212" s="156" t="s">
        <v>150</v>
      </c>
      <c r="AU212" s="156" t="s">
        <v>87</v>
      </c>
      <c r="AV212" s="13" t="s">
        <v>87</v>
      </c>
      <c r="AW212" s="13" t="s">
        <v>33</v>
      </c>
      <c r="AX212" s="13" t="s">
        <v>85</v>
      </c>
      <c r="AY212" s="156" t="s">
        <v>136</v>
      </c>
    </row>
    <row r="213" spans="2:65" s="1" customFormat="1" ht="21.75" customHeight="1">
      <c r="B213" s="32"/>
      <c r="C213" s="132" t="s">
        <v>410</v>
      </c>
      <c r="D213" s="132" t="s">
        <v>142</v>
      </c>
      <c r="E213" s="133" t="s">
        <v>1741</v>
      </c>
      <c r="F213" s="134" t="s">
        <v>1742</v>
      </c>
      <c r="G213" s="135" t="s">
        <v>226</v>
      </c>
      <c r="H213" s="136">
        <v>1</v>
      </c>
      <c r="I213" s="137"/>
      <c r="J213" s="138">
        <f>ROUND(I213*H213,2)</f>
        <v>0</v>
      </c>
      <c r="K213" s="134" t="s">
        <v>146</v>
      </c>
      <c r="L213" s="32"/>
      <c r="M213" s="139" t="s">
        <v>1</v>
      </c>
      <c r="N213" s="140" t="s">
        <v>42</v>
      </c>
      <c r="P213" s="141">
        <f>O213*H213</f>
        <v>0</v>
      </c>
      <c r="Q213" s="141">
        <v>0</v>
      </c>
      <c r="R213" s="141">
        <f>Q213*H213</f>
        <v>0</v>
      </c>
      <c r="S213" s="141">
        <v>0</v>
      </c>
      <c r="T213" s="142">
        <f>S213*H213</f>
        <v>0</v>
      </c>
      <c r="AR213" s="143" t="s">
        <v>661</v>
      </c>
      <c r="AT213" s="143" t="s">
        <v>142</v>
      </c>
      <c r="AU213" s="143" t="s">
        <v>87</v>
      </c>
      <c r="AY213" s="17" t="s">
        <v>136</v>
      </c>
      <c r="BE213" s="144">
        <f>IF(N213="základní",J213,0)</f>
        <v>0</v>
      </c>
      <c r="BF213" s="144">
        <f>IF(N213="snížená",J213,0)</f>
        <v>0</v>
      </c>
      <c r="BG213" s="144">
        <f>IF(N213="zákl. přenesená",J213,0)</f>
        <v>0</v>
      </c>
      <c r="BH213" s="144">
        <f>IF(N213="sníž. přenesená",J213,0)</f>
        <v>0</v>
      </c>
      <c r="BI213" s="144">
        <f>IF(N213="nulová",J213,0)</f>
        <v>0</v>
      </c>
      <c r="BJ213" s="17" t="s">
        <v>85</v>
      </c>
      <c r="BK213" s="144">
        <f>ROUND(I213*H213,2)</f>
        <v>0</v>
      </c>
      <c r="BL213" s="17" t="s">
        <v>661</v>
      </c>
      <c r="BM213" s="143" t="s">
        <v>606</v>
      </c>
    </row>
    <row r="214" spans="2:65" s="1" customFormat="1" ht="19.2">
      <c r="B214" s="32"/>
      <c r="D214" s="145" t="s">
        <v>149</v>
      </c>
      <c r="F214" s="146" t="s">
        <v>1743</v>
      </c>
      <c r="I214" s="147"/>
      <c r="L214" s="32"/>
      <c r="M214" s="148"/>
      <c r="T214" s="56"/>
      <c r="AT214" s="17" t="s">
        <v>149</v>
      </c>
      <c r="AU214" s="17" t="s">
        <v>87</v>
      </c>
    </row>
    <row r="215" spans="2:65" s="13" customFormat="1">
      <c r="B215" s="155"/>
      <c r="D215" s="145" t="s">
        <v>150</v>
      </c>
      <c r="E215" s="156" t="s">
        <v>1</v>
      </c>
      <c r="F215" s="157" t="s">
        <v>1744</v>
      </c>
      <c r="H215" s="158">
        <v>1</v>
      </c>
      <c r="I215" s="159"/>
      <c r="L215" s="155"/>
      <c r="M215" s="160"/>
      <c r="T215" s="161"/>
      <c r="AT215" s="156" t="s">
        <v>150</v>
      </c>
      <c r="AU215" s="156" t="s">
        <v>87</v>
      </c>
      <c r="AV215" s="13" t="s">
        <v>87</v>
      </c>
      <c r="AW215" s="13" t="s">
        <v>33</v>
      </c>
      <c r="AX215" s="13" t="s">
        <v>85</v>
      </c>
      <c r="AY215" s="156" t="s">
        <v>136</v>
      </c>
    </row>
    <row r="216" spans="2:65" s="1" customFormat="1" ht="16.5" customHeight="1">
      <c r="B216" s="32"/>
      <c r="C216" s="132" t="s">
        <v>416</v>
      </c>
      <c r="D216" s="132" t="s">
        <v>142</v>
      </c>
      <c r="E216" s="133" t="s">
        <v>1745</v>
      </c>
      <c r="F216" s="134" t="s">
        <v>1746</v>
      </c>
      <c r="G216" s="135" t="s">
        <v>1095</v>
      </c>
      <c r="H216" s="136">
        <v>1</v>
      </c>
      <c r="I216" s="137"/>
      <c r="J216" s="138">
        <f>ROUND(I216*H216,2)</f>
        <v>0</v>
      </c>
      <c r="K216" s="134" t="s">
        <v>1</v>
      </c>
      <c r="L216" s="32"/>
      <c r="M216" s="139" t="s">
        <v>1</v>
      </c>
      <c r="N216" s="140" t="s">
        <v>42</v>
      </c>
      <c r="P216" s="141">
        <f>O216*H216</f>
        <v>0</v>
      </c>
      <c r="Q216" s="141">
        <v>0</v>
      </c>
      <c r="R216" s="141">
        <f>Q216*H216</f>
        <v>0</v>
      </c>
      <c r="S216" s="141">
        <v>0</v>
      </c>
      <c r="T216" s="142">
        <f>S216*H216</f>
        <v>0</v>
      </c>
      <c r="AR216" s="143" t="s">
        <v>661</v>
      </c>
      <c r="AT216" s="143" t="s">
        <v>142</v>
      </c>
      <c r="AU216" s="143" t="s">
        <v>87</v>
      </c>
      <c r="AY216" s="17" t="s">
        <v>136</v>
      </c>
      <c r="BE216" s="144">
        <f>IF(N216="základní",J216,0)</f>
        <v>0</v>
      </c>
      <c r="BF216" s="144">
        <f>IF(N216="snížená",J216,0)</f>
        <v>0</v>
      </c>
      <c r="BG216" s="144">
        <f>IF(N216="zákl. přenesená",J216,0)</f>
        <v>0</v>
      </c>
      <c r="BH216" s="144">
        <f>IF(N216="sníž. přenesená",J216,0)</f>
        <v>0</v>
      </c>
      <c r="BI216" s="144">
        <f>IF(N216="nulová",J216,0)</f>
        <v>0</v>
      </c>
      <c r="BJ216" s="17" t="s">
        <v>85</v>
      </c>
      <c r="BK216" s="144">
        <f>ROUND(I216*H216,2)</f>
        <v>0</v>
      </c>
      <c r="BL216" s="17" t="s">
        <v>661</v>
      </c>
      <c r="BM216" s="143" t="s">
        <v>1747</v>
      </c>
    </row>
    <row r="217" spans="2:65" s="1" customFormat="1">
      <c r="B217" s="32"/>
      <c r="D217" s="145" t="s">
        <v>149</v>
      </c>
      <c r="F217" s="146" t="s">
        <v>1746</v>
      </c>
      <c r="I217" s="147"/>
      <c r="L217" s="32"/>
      <c r="M217" s="148"/>
      <c r="T217" s="56"/>
      <c r="AT217" s="17" t="s">
        <v>149</v>
      </c>
      <c r="AU217" s="17" t="s">
        <v>87</v>
      </c>
    </row>
    <row r="218" spans="2:65" s="13" customFormat="1">
      <c r="B218" s="155"/>
      <c r="D218" s="145" t="s">
        <v>150</v>
      </c>
      <c r="E218" s="156" t="s">
        <v>1</v>
      </c>
      <c r="F218" s="157" t="s">
        <v>1748</v>
      </c>
      <c r="H218" s="158">
        <v>1</v>
      </c>
      <c r="I218" s="159"/>
      <c r="L218" s="155"/>
      <c r="M218" s="160"/>
      <c r="T218" s="161"/>
      <c r="AT218" s="156" t="s">
        <v>150</v>
      </c>
      <c r="AU218" s="156" t="s">
        <v>87</v>
      </c>
      <c r="AV218" s="13" t="s">
        <v>87</v>
      </c>
      <c r="AW218" s="13" t="s">
        <v>33</v>
      </c>
      <c r="AX218" s="13" t="s">
        <v>85</v>
      </c>
      <c r="AY218" s="156" t="s">
        <v>136</v>
      </c>
    </row>
    <row r="219" spans="2:65" s="11" customFormat="1" ht="22.95" customHeight="1">
      <c r="B219" s="120"/>
      <c r="D219" s="121" t="s">
        <v>76</v>
      </c>
      <c r="E219" s="130" t="s">
        <v>1749</v>
      </c>
      <c r="F219" s="130" t="s">
        <v>1750</v>
      </c>
      <c r="I219" s="123"/>
      <c r="J219" s="131">
        <f>BK219</f>
        <v>0</v>
      </c>
      <c r="L219" s="120"/>
      <c r="M219" s="125"/>
      <c r="P219" s="126">
        <f>SUM(P220:P284)</f>
        <v>0</v>
      </c>
      <c r="R219" s="126">
        <f>SUM(R220:R284)</f>
        <v>10.5166336</v>
      </c>
      <c r="T219" s="127">
        <f>SUM(T220:T284)</f>
        <v>0</v>
      </c>
      <c r="AR219" s="121" t="s">
        <v>158</v>
      </c>
      <c r="AT219" s="128" t="s">
        <v>76</v>
      </c>
      <c r="AU219" s="128" t="s">
        <v>85</v>
      </c>
      <c r="AY219" s="121" t="s">
        <v>136</v>
      </c>
      <c r="BK219" s="129">
        <f>SUM(BK220:BK284)</f>
        <v>0</v>
      </c>
    </row>
    <row r="220" spans="2:65" s="1" customFormat="1" ht="16.5" customHeight="1">
      <c r="B220" s="32"/>
      <c r="C220" s="132" t="s">
        <v>424</v>
      </c>
      <c r="D220" s="132" t="s">
        <v>142</v>
      </c>
      <c r="E220" s="133" t="s">
        <v>1751</v>
      </c>
      <c r="F220" s="134" t="s">
        <v>1752</v>
      </c>
      <c r="G220" s="135" t="s">
        <v>1753</v>
      </c>
      <c r="H220" s="136">
        <v>0.57199999999999995</v>
      </c>
      <c r="I220" s="137"/>
      <c r="J220" s="138">
        <f>ROUND(I220*H220,2)</f>
        <v>0</v>
      </c>
      <c r="K220" s="134" t="s">
        <v>146</v>
      </c>
      <c r="L220" s="32"/>
      <c r="M220" s="139" t="s">
        <v>1</v>
      </c>
      <c r="N220" s="140" t="s">
        <v>42</v>
      </c>
      <c r="P220" s="141">
        <f>O220*H220</f>
        <v>0</v>
      </c>
      <c r="Q220" s="141">
        <v>8.8000000000000005E-3</v>
      </c>
      <c r="R220" s="141">
        <f>Q220*H220</f>
        <v>5.0336000000000001E-3</v>
      </c>
      <c r="S220" s="141">
        <v>0</v>
      </c>
      <c r="T220" s="142">
        <f>S220*H220</f>
        <v>0</v>
      </c>
      <c r="AR220" s="143" t="s">
        <v>661</v>
      </c>
      <c r="AT220" s="143" t="s">
        <v>142</v>
      </c>
      <c r="AU220" s="143" t="s">
        <v>87</v>
      </c>
      <c r="AY220" s="17" t="s">
        <v>136</v>
      </c>
      <c r="BE220" s="144">
        <f>IF(N220="základní",J220,0)</f>
        <v>0</v>
      </c>
      <c r="BF220" s="144">
        <f>IF(N220="snížená",J220,0)</f>
        <v>0</v>
      </c>
      <c r="BG220" s="144">
        <f>IF(N220="zákl. přenesená",J220,0)</f>
        <v>0</v>
      </c>
      <c r="BH220" s="144">
        <f>IF(N220="sníž. přenesená",J220,0)</f>
        <v>0</v>
      </c>
      <c r="BI220" s="144">
        <f>IF(N220="nulová",J220,0)</f>
        <v>0</v>
      </c>
      <c r="BJ220" s="17" t="s">
        <v>85</v>
      </c>
      <c r="BK220" s="144">
        <f>ROUND(I220*H220,2)</f>
        <v>0</v>
      </c>
      <c r="BL220" s="17" t="s">
        <v>661</v>
      </c>
      <c r="BM220" s="143" t="s">
        <v>620</v>
      </c>
    </row>
    <row r="221" spans="2:65" s="1" customFormat="1">
      <c r="B221" s="32"/>
      <c r="D221" s="145" t="s">
        <v>149</v>
      </c>
      <c r="F221" s="146" t="s">
        <v>1754</v>
      </c>
      <c r="I221" s="147"/>
      <c r="L221" s="32"/>
      <c r="M221" s="148"/>
      <c r="T221" s="56"/>
      <c r="AT221" s="17" t="s">
        <v>149</v>
      </c>
      <c r="AU221" s="17" t="s">
        <v>87</v>
      </c>
    </row>
    <row r="222" spans="2:65" s="13" customFormat="1">
      <c r="B222" s="155"/>
      <c r="D222" s="145" t="s">
        <v>150</v>
      </c>
      <c r="E222" s="156" t="s">
        <v>1</v>
      </c>
      <c r="F222" s="157" t="s">
        <v>1755</v>
      </c>
      <c r="H222" s="158">
        <v>0.57199999999999995</v>
      </c>
      <c r="I222" s="159"/>
      <c r="L222" s="155"/>
      <c r="M222" s="160"/>
      <c r="T222" s="161"/>
      <c r="AT222" s="156" t="s">
        <v>150</v>
      </c>
      <c r="AU222" s="156" t="s">
        <v>87</v>
      </c>
      <c r="AV222" s="13" t="s">
        <v>87</v>
      </c>
      <c r="AW222" s="13" t="s">
        <v>33</v>
      </c>
      <c r="AX222" s="13" t="s">
        <v>85</v>
      </c>
      <c r="AY222" s="156" t="s">
        <v>136</v>
      </c>
    </row>
    <row r="223" spans="2:65" s="1" customFormat="1" ht="16.5" customHeight="1">
      <c r="B223" s="32"/>
      <c r="C223" s="132" t="s">
        <v>434</v>
      </c>
      <c r="D223" s="132" t="s">
        <v>142</v>
      </c>
      <c r="E223" s="133" t="s">
        <v>1756</v>
      </c>
      <c r="F223" s="134" t="s">
        <v>1757</v>
      </c>
      <c r="G223" s="135" t="s">
        <v>336</v>
      </c>
      <c r="H223" s="136">
        <v>4.5</v>
      </c>
      <c r="I223" s="137"/>
      <c r="J223" s="138">
        <f>ROUND(I223*H223,2)</f>
        <v>0</v>
      </c>
      <c r="K223" s="134" t="s">
        <v>146</v>
      </c>
      <c r="L223" s="32"/>
      <c r="M223" s="139" t="s">
        <v>1</v>
      </c>
      <c r="N223" s="140" t="s">
        <v>42</v>
      </c>
      <c r="P223" s="141">
        <f>O223*H223</f>
        <v>0</v>
      </c>
      <c r="Q223" s="141">
        <v>0</v>
      </c>
      <c r="R223" s="141">
        <f>Q223*H223</f>
        <v>0</v>
      </c>
      <c r="S223" s="141">
        <v>0</v>
      </c>
      <c r="T223" s="142">
        <f>S223*H223</f>
        <v>0</v>
      </c>
      <c r="AR223" s="143" t="s">
        <v>661</v>
      </c>
      <c r="AT223" s="143" t="s">
        <v>142</v>
      </c>
      <c r="AU223" s="143" t="s">
        <v>87</v>
      </c>
      <c r="AY223" s="17" t="s">
        <v>136</v>
      </c>
      <c r="BE223" s="144">
        <f>IF(N223="základní",J223,0)</f>
        <v>0</v>
      </c>
      <c r="BF223" s="144">
        <f>IF(N223="snížená",J223,0)</f>
        <v>0</v>
      </c>
      <c r="BG223" s="144">
        <f>IF(N223="zákl. přenesená",J223,0)</f>
        <v>0</v>
      </c>
      <c r="BH223" s="144">
        <f>IF(N223="sníž. přenesená",J223,0)</f>
        <v>0</v>
      </c>
      <c r="BI223" s="144">
        <f>IF(N223="nulová",J223,0)</f>
        <v>0</v>
      </c>
      <c r="BJ223" s="17" t="s">
        <v>85</v>
      </c>
      <c r="BK223" s="144">
        <f>ROUND(I223*H223,2)</f>
        <v>0</v>
      </c>
      <c r="BL223" s="17" t="s">
        <v>661</v>
      </c>
      <c r="BM223" s="143" t="s">
        <v>633</v>
      </c>
    </row>
    <row r="224" spans="2:65" s="1" customFormat="1" ht="19.2">
      <c r="B224" s="32"/>
      <c r="D224" s="145" t="s">
        <v>149</v>
      </c>
      <c r="F224" s="146" t="s">
        <v>1758</v>
      </c>
      <c r="I224" s="147"/>
      <c r="L224" s="32"/>
      <c r="M224" s="148"/>
      <c r="T224" s="56"/>
      <c r="AT224" s="17" t="s">
        <v>149</v>
      </c>
      <c r="AU224" s="17" t="s">
        <v>87</v>
      </c>
    </row>
    <row r="225" spans="2:65" s="13" customFormat="1">
      <c r="B225" s="155"/>
      <c r="D225" s="145" t="s">
        <v>150</v>
      </c>
      <c r="E225" s="156" t="s">
        <v>1</v>
      </c>
      <c r="F225" s="157" t="s">
        <v>1759</v>
      </c>
      <c r="H225" s="158">
        <v>4.5</v>
      </c>
      <c r="I225" s="159"/>
      <c r="L225" s="155"/>
      <c r="M225" s="160"/>
      <c r="T225" s="161"/>
      <c r="AT225" s="156" t="s">
        <v>150</v>
      </c>
      <c r="AU225" s="156" t="s">
        <v>87</v>
      </c>
      <c r="AV225" s="13" t="s">
        <v>87</v>
      </c>
      <c r="AW225" s="13" t="s">
        <v>33</v>
      </c>
      <c r="AX225" s="13" t="s">
        <v>85</v>
      </c>
      <c r="AY225" s="156" t="s">
        <v>136</v>
      </c>
    </row>
    <row r="226" spans="2:65" s="1" customFormat="1" ht="16.5" customHeight="1">
      <c r="B226" s="32"/>
      <c r="C226" s="132" t="s">
        <v>447</v>
      </c>
      <c r="D226" s="132" t="s">
        <v>142</v>
      </c>
      <c r="E226" s="133" t="s">
        <v>1760</v>
      </c>
      <c r="F226" s="134" t="s">
        <v>1761</v>
      </c>
      <c r="G226" s="135" t="s">
        <v>336</v>
      </c>
      <c r="H226" s="136">
        <v>4.5</v>
      </c>
      <c r="I226" s="137"/>
      <c r="J226" s="138">
        <f>ROUND(I226*H226,2)</f>
        <v>0</v>
      </c>
      <c r="K226" s="134" t="s">
        <v>146</v>
      </c>
      <c r="L226" s="32"/>
      <c r="M226" s="139" t="s">
        <v>1</v>
      </c>
      <c r="N226" s="140" t="s">
        <v>42</v>
      </c>
      <c r="P226" s="141">
        <f>O226*H226</f>
        <v>0</v>
      </c>
      <c r="Q226" s="141">
        <v>2.3010199999999998</v>
      </c>
      <c r="R226" s="141">
        <f>Q226*H226</f>
        <v>10.35459</v>
      </c>
      <c r="S226" s="141">
        <v>0</v>
      </c>
      <c r="T226" s="142">
        <f>S226*H226</f>
        <v>0</v>
      </c>
      <c r="AR226" s="143" t="s">
        <v>661</v>
      </c>
      <c r="AT226" s="143" t="s">
        <v>142</v>
      </c>
      <c r="AU226" s="143" t="s">
        <v>87</v>
      </c>
      <c r="AY226" s="17" t="s">
        <v>136</v>
      </c>
      <c r="BE226" s="144">
        <f>IF(N226="základní",J226,0)</f>
        <v>0</v>
      </c>
      <c r="BF226" s="144">
        <f>IF(N226="snížená",J226,0)</f>
        <v>0</v>
      </c>
      <c r="BG226" s="144">
        <f>IF(N226="zákl. přenesená",J226,0)</f>
        <v>0</v>
      </c>
      <c r="BH226" s="144">
        <f>IF(N226="sníž. přenesená",J226,0)</f>
        <v>0</v>
      </c>
      <c r="BI226" s="144">
        <f>IF(N226="nulová",J226,0)</f>
        <v>0</v>
      </c>
      <c r="BJ226" s="17" t="s">
        <v>85</v>
      </c>
      <c r="BK226" s="144">
        <f>ROUND(I226*H226,2)</f>
        <v>0</v>
      </c>
      <c r="BL226" s="17" t="s">
        <v>661</v>
      </c>
      <c r="BM226" s="143" t="s">
        <v>648</v>
      </c>
    </row>
    <row r="227" spans="2:65" s="1" customFormat="1">
      <c r="B227" s="32"/>
      <c r="D227" s="145" t="s">
        <v>149</v>
      </c>
      <c r="F227" s="146" t="s">
        <v>1762</v>
      </c>
      <c r="I227" s="147"/>
      <c r="L227" s="32"/>
      <c r="M227" s="148"/>
      <c r="T227" s="56"/>
      <c r="AT227" s="17" t="s">
        <v>149</v>
      </c>
      <c r="AU227" s="17" t="s">
        <v>87</v>
      </c>
    </row>
    <row r="228" spans="2:65" s="13" customFormat="1">
      <c r="B228" s="155"/>
      <c r="D228" s="145" t="s">
        <v>150</v>
      </c>
      <c r="E228" s="156" t="s">
        <v>1</v>
      </c>
      <c r="F228" s="157" t="s">
        <v>1763</v>
      </c>
      <c r="H228" s="158">
        <v>4.5</v>
      </c>
      <c r="I228" s="159"/>
      <c r="L228" s="155"/>
      <c r="M228" s="160"/>
      <c r="T228" s="161"/>
      <c r="AT228" s="156" t="s">
        <v>150</v>
      </c>
      <c r="AU228" s="156" t="s">
        <v>87</v>
      </c>
      <c r="AV228" s="13" t="s">
        <v>87</v>
      </c>
      <c r="AW228" s="13" t="s">
        <v>33</v>
      </c>
      <c r="AX228" s="13" t="s">
        <v>85</v>
      </c>
      <c r="AY228" s="156" t="s">
        <v>136</v>
      </c>
    </row>
    <row r="229" spans="2:65" s="12" customFormat="1">
      <c r="B229" s="149"/>
      <c r="D229" s="145" t="s">
        <v>150</v>
      </c>
      <c r="E229" s="150" t="s">
        <v>1</v>
      </c>
      <c r="F229" s="151" t="s">
        <v>1764</v>
      </c>
      <c r="H229" s="150" t="s">
        <v>1</v>
      </c>
      <c r="I229" s="152"/>
      <c r="L229" s="149"/>
      <c r="M229" s="153"/>
      <c r="T229" s="154"/>
      <c r="AT229" s="150" t="s">
        <v>150</v>
      </c>
      <c r="AU229" s="150" t="s">
        <v>87</v>
      </c>
      <c r="AV229" s="12" t="s">
        <v>85</v>
      </c>
      <c r="AW229" s="12" t="s">
        <v>33</v>
      </c>
      <c r="AX229" s="12" t="s">
        <v>77</v>
      </c>
      <c r="AY229" s="150" t="s">
        <v>136</v>
      </c>
    </row>
    <row r="230" spans="2:65" s="1" customFormat="1" ht="16.5" customHeight="1">
      <c r="B230" s="32"/>
      <c r="C230" s="172" t="s">
        <v>456</v>
      </c>
      <c r="D230" s="172" t="s">
        <v>425</v>
      </c>
      <c r="E230" s="173" t="s">
        <v>1765</v>
      </c>
      <c r="F230" s="174" t="s">
        <v>1766</v>
      </c>
      <c r="G230" s="175" t="s">
        <v>226</v>
      </c>
      <c r="H230" s="176">
        <v>9</v>
      </c>
      <c r="I230" s="177"/>
      <c r="J230" s="178">
        <f>ROUND(I230*H230,2)</f>
        <v>0</v>
      </c>
      <c r="K230" s="174" t="s">
        <v>1</v>
      </c>
      <c r="L230" s="179"/>
      <c r="M230" s="180" t="s">
        <v>1</v>
      </c>
      <c r="N230" s="181" t="s">
        <v>42</v>
      </c>
      <c r="P230" s="141">
        <f>O230*H230</f>
        <v>0</v>
      </c>
      <c r="Q230" s="141">
        <v>1.311E-2</v>
      </c>
      <c r="R230" s="141">
        <f>Q230*H230</f>
        <v>0.11799</v>
      </c>
      <c r="S230" s="141">
        <v>0</v>
      </c>
      <c r="T230" s="142">
        <f>S230*H230</f>
        <v>0</v>
      </c>
      <c r="AR230" s="143" t="s">
        <v>1666</v>
      </c>
      <c r="AT230" s="143" t="s">
        <v>425</v>
      </c>
      <c r="AU230" s="143" t="s">
        <v>87</v>
      </c>
      <c r="AY230" s="17" t="s">
        <v>136</v>
      </c>
      <c r="BE230" s="144">
        <f>IF(N230="základní",J230,0)</f>
        <v>0</v>
      </c>
      <c r="BF230" s="144">
        <f>IF(N230="snížená",J230,0)</f>
        <v>0</v>
      </c>
      <c r="BG230" s="144">
        <f>IF(N230="zákl. přenesená",J230,0)</f>
        <v>0</v>
      </c>
      <c r="BH230" s="144">
        <f>IF(N230="sníž. přenesená",J230,0)</f>
        <v>0</v>
      </c>
      <c r="BI230" s="144">
        <f>IF(N230="nulová",J230,0)</f>
        <v>0</v>
      </c>
      <c r="BJ230" s="17" t="s">
        <v>85</v>
      </c>
      <c r="BK230" s="144">
        <f>ROUND(I230*H230,2)</f>
        <v>0</v>
      </c>
      <c r="BL230" s="17" t="s">
        <v>661</v>
      </c>
      <c r="BM230" s="143" t="s">
        <v>1767</v>
      </c>
    </row>
    <row r="231" spans="2:65" s="1" customFormat="1">
      <c r="B231" s="32"/>
      <c r="D231" s="145" t="s">
        <v>149</v>
      </c>
      <c r="F231" s="146" t="s">
        <v>1766</v>
      </c>
      <c r="I231" s="147"/>
      <c r="L231" s="32"/>
      <c r="M231" s="148"/>
      <c r="T231" s="56"/>
      <c r="AT231" s="17" t="s">
        <v>149</v>
      </c>
      <c r="AU231" s="17" t="s">
        <v>87</v>
      </c>
    </row>
    <row r="232" spans="2:65" s="13" customFormat="1">
      <c r="B232" s="155"/>
      <c r="D232" s="145" t="s">
        <v>150</v>
      </c>
      <c r="E232" s="156" t="s">
        <v>1</v>
      </c>
      <c r="F232" s="157" t="s">
        <v>1768</v>
      </c>
      <c r="H232" s="158">
        <v>9</v>
      </c>
      <c r="I232" s="159"/>
      <c r="L232" s="155"/>
      <c r="M232" s="160"/>
      <c r="T232" s="161"/>
      <c r="AT232" s="156" t="s">
        <v>150</v>
      </c>
      <c r="AU232" s="156" t="s">
        <v>87</v>
      </c>
      <c r="AV232" s="13" t="s">
        <v>87</v>
      </c>
      <c r="AW232" s="13" t="s">
        <v>33</v>
      </c>
      <c r="AX232" s="13" t="s">
        <v>85</v>
      </c>
      <c r="AY232" s="156" t="s">
        <v>136</v>
      </c>
    </row>
    <row r="233" spans="2:65" s="1" customFormat="1" ht="16.5" customHeight="1">
      <c r="B233" s="32"/>
      <c r="C233" s="132" t="s">
        <v>461</v>
      </c>
      <c r="D233" s="132" t="s">
        <v>142</v>
      </c>
      <c r="E233" s="133" t="s">
        <v>1769</v>
      </c>
      <c r="F233" s="134" t="s">
        <v>1770</v>
      </c>
      <c r="G233" s="135" t="s">
        <v>336</v>
      </c>
      <c r="H233" s="136">
        <v>16.899999999999999</v>
      </c>
      <c r="I233" s="137"/>
      <c r="J233" s="138">
        <f>ROUND(I233*H233,2)</f>
        <v>0</v>
      </c>
      <c r="K233" s="134" t="s">
        <v>146</v>
      </c>
      <c r="L233" s="32"/>
      <c r="M233" s="139" t="s">
        <v>1</v>
      </c>
      <c r="N233" s="140" t="s">
        <v>42</v>
      </c>
      <c r="P233" s="141">
        <f>O233*H233</f>
        <v>0</v>
      </c>
      <c r="Q233" s="141">
        <v>0</v>
      </c>
      <c r="R233" s="141">
        <f>Q233*H233</f>
        <v>0</v>
      </c>
      <c r="S233" s="141">
        <v>0</v>
      </c>
      <c r="T233" s="142">
        <f>S233*H233</f>
        <v>0</v>
      </c>
      <c r="AR233" s="143" t="s">
        <v>661</v>
      </c>
      <c r="AT233" s="143" t="s">
        <v>142</v>
      </c>
      <c r="AU233" s="143" t="s">
        <v>87</v>
      </c>
      <c r="AY233" s="17" t="s">
        <v>136</v>
      </c>
      <c r="BE233" s="144">
        <f>IF(N233="základní",J233,0)</f>
        <v>0</v>
      </c>
      <c r="BF233" s="144">
        <f>IF(N233="snížená",J233,0)</f>
        <v>0</v>
      </c>
      <c r="BG233" s="144">
        <f>IF(N233="zákl. přenesená",J233,0)</f>
        <v>0</v>
      </c>
      <c r="BH233" s="144">
        <f>IF(N233="sníž. přenesená",J233,0)</f>
        <v>0</v>
      </c>
      <c r="BI233" s="144">
        <f>IF(N233="nulová",J233,0)</f>
        <v>0</v>
      </c>
      <c r="BJ233" s="17" t="s">
        <v>85</v>
      </c>
      <c r="BK233" s="144">
        <f>ROUND(I233*H233,2)</f>
        <v>0</v>
      </c>
      <c r="BL233" s="17" t="s">
        <v>661</v>
      </c>
      <c r="BM233" s="143" t="s">
        <v>661</v>
      </c>
    </row>
    <row r="234" spans="2:65" s="1" customFormat="1">
      <c r="B234" s="32"/>
      <c r="D234" s="145" t="s">
        <v>149</v>
      </c>
      <c r="F234" s="146" t="s">
        <v>1771</v>
      </c>
      <c r="I234" s="147"/>
      <c r="L234" s="32"/>
      <c r="M234" s="148"/>
      <c r="T234" s="56"/>
      <c r="AT234" s="17" t="s">
        <v>149</v>
      </c>
      <c r="AU234" s="17" t="s">
        <v>87</v>
      </c>
    </row>
    <row r="235" spans="2:65" s="12" customFormat="1">
      <c r="B235" s="149"/>
      <c r="D235" s="145" t="s">
        <v>150</v>
      </c>
      <c r="E235" s="150" t="s">
        <v>1</v>
      </c>
      <c r="F235" s="151" t="s">
        <v>1772</v>
      </c>
      <c r="H235" s="150" t="s">
        <v>1</v>
      </c>
      <c r="I235" s="152"/>
      <c r="L235" s="149"/>
      <c r="M235" s="153"/>
      <c r="T235" s="154"/>
      <c r="AT235" s="150" t="s">
        <v>150</v>
      </c>
      <c r="AU235" s="150" t="s">
        <v>87</v>
      </c>
      <c r="AV235" s="12" t="s">
        <v>85</v>
      </c>
      <c r="AW235" s="12" t="s">
        <v>33</v>
      </c>
      <c r="AX235" s="12" t="s">
        <v>77</v>
      </c>
      <c r="AY235" s="150" t="s">
        <v>136</v>
      </c>
    </row>
    <row r="236" spans="2:65" s="12" customFormat="1">
      <c r="B236" s="149"/>
      <c r="D236" s="145" t="s">
        <v>150</v>
      </c>
      <c r="E236" s="150" t="s">
        <v>1</v>
      </c>
      <c r="F236" s="151" t="s">
        <v>1773</v>
      </c>
      <c r="H236" s="150" t="s">
        <v>1</v>
      </c>
      <c r="I236" s="152"/>
      <c r="L236" s="149"/>
      <c r="M236" s="153"/>
      <c r="T236" s="154"/>
      <c r="AT236" s="150" t="s">
        <v>150</v>
      </c>
      <c r="AU236" s="150" t="s">
        <v>87</v>
      </c>
      <c r="AV236" s="12" t="s">
        <v>85</v>
      </c>
      <c r="AW236" s="12" t="s">
        <v>33</v>
      </c>
      <c r="AX236" s="12" t="s">
        <v>77</v>
      </c>
      <c r="AY236" s="150" t="s">
        <v>136</v>
      </c>
    </row>
    <row r="237" spans="2:65" s="13" customFormat="1">
      <c r="B237" s="155"/>
      <c r="D237" s="145" t="s">
        <v>150</v>
      </c>
      <c r="E237" s="156" t="s">
        <v>1</v>
      </c>
      <c r="F237" s="157" t="s">
        <v>1774</v>
      </c>
      <c r="H237" s="158">
        <v>2.25</v>
      </c>
      <c r="I237" s="159"/>
      <c r="L237" s="155"/>
      <c r="M237" s="160"/>
      <c r="T237" s="161"/>
      <c r="AT237" s="156" t="s">
        <v>150</v>
      </c>
      <c r="AU237" s="156" t="s">
        <v>87</v>
      </c>
      <c r="AV237" s="13" t="s">
        <v>87</v>
      </c>
      <c r="AW237" s="13" t="s">
        <v>33</v>
      </c>
      <c r="AX237" s="13" t="s">
        <v>77</v>
      </c>
      <c r="AY237" s="156" t="s">
        <v>136</v>
      </c>
    </row>
    <row r="238" spans="2:65" s="12" customFormat="1">
      <c r="B238" s="149"/>
      <c r="D238" s="145" t="s">
        <v>150</v>
      </c>
      <c r="E238" s="150" t="s">
        <v>1</v>
      </c>
      <c r="F238" s="151" t="s">
        <v>1775</v>
      </c>
      <c r="H238" s="150" t="s">
        <v>1</v>
      </c>
      <c r="I238" s="152"/>
      <c r="L238" s="149"/>
      <c r="M238" s="153"/>
      <c r="T238" s="154"/>
      <c r="AT238" s="150" t="s">
        <v>150</v>
      </c>
      <c r="AU238" s="150" t="s">
        <v>87</v>
      </c>
      <c r="AV238" s="12" t="s">
        <v>85</v>
      </c>
      <c r="AW238" s="12" t="s">
        <v>33</v>
      </c>
      <c r="AX238" s="12" t="s">
        <v>77</v>
      </c>
      <c r="AY238" s="150" t="s">
        <v>136</v>
      </c>
    </row>
    <row r="239" spans="2:65" s="13" customFormat="1">
      <c r="B239" s="155"/>
      <c r="D239" s="145" t="s">
        <v>150</v>
      </c>
      <c r="E239" s="156" t="s">
        <v>1</v>
      </c>
      <c r="F239" s="157" t="s">
        <v>1776</v>
      </c>
      <c r="H239" s="158">
        <v>14.65</v>
      </c>
      <c r="I239" s="159"/>
      <c r="L239" s="155"/>
      <c r="M239" s="160"/>
      <c r="T239" s="161"/>
      <c r="AT239" s="156" t="s">
        <v>150</v>
      </c>
      <c r="AU239" s="156" t="s">
        <v>87</v>
      </c>
      <c r="AV239" s="13" t="s">
        <v>87</v>
      </c>
      <c r="AW239" s="13" t="s">
        <v>33</v>
      </c>
      <c r="AX239" s="13" t="s">
        <v>77</v>
      </c>
      <c r="AY239" s="156" t="s">
        <v>136</v>
      </c>
    </row>
    <row r="240" spans="2:65" s="14" customFormat="1">
      <c r="B240" s="165"/>
      <c r="D240" s="145" t="s">
        <v>150</v>
      </c>
      <c r="E240" s="166" t="s">
        <v>1</v>
      </c>
      <c r="F240" s="167" t="s">
        <v>278</v>
      </c>
      <c r="H240" s="168">
        <v>16.899999999999999</v>
      </c>
      <c r="I240" s="169"/>
      <c r="L240" s="165"/>
      <c r="M240" s="170"/>
      <c r="T240" s="171"/>
      <c r="AT240" s="166" t="s">
        <v>150</v>
      </c>
      <c r="AU240" s="166" t="s">
        <v>87</v>
      </c>
      <c r="AV240" s="14" t="s">
        <v>135</v>
      </c>
      <c r="AW240" s="14" t="s">
        <v>33</v>
      </c>
      <c r="AX240" s="14" t="s">
        <v>85</v>
      </c>
      <c r="AY240" s="166" t="s">
        <v>136</v>
      </c>
    </row>
    <row r="241" spans="2:65" s="1" customFormat="1" ht="16.5" customHeight="1">
      <c r="B241" s="32"/>
      <c r="C241" s="132" t="s">
        <v>467</v>
      </c>
      <c r="D241" s="132" t="s">
        <v>142</v>
      </c>
      <c r="E241" s="133" t="s">
        <v>1777</v>
      </c>
      <c r="F241" s="134" t="s">
        <v>1778</v>
      </c>
      <c r="G241" s="135" t="s">
        <v>317</v>
      </c>
      <c r="H241" s="136">
        <v>360</v>
      </c>
      <c r="I241" s="137"/>
      <c r="J241" s="138">
        <f>ROUND(I241*H241,2)</f>
        <v>0</v>
      </c>
      <c r="K241" s="134" t="s">
        <v>146</v>
      </c>
      <c r="L241" s="32"/>
      <c r="M241" s="139" t="s">
        <v>1</v>
      </c>
      <c r="N241" s="140" t="s">
        <v>42</v>
      </c>
      <c r="P241" s="141">
        <f>O241*H241</f>
        <v>0</v>
      </c>
      <c r="Q241" s="141">
        <v>0</v>
      </c>
      <c r="R241" s="141">
        <f>Q241*H241</f>
        <v>0</v>
      </c>
      <c r="S241" s="141">
        <v>0</v>
      </c>
      <c r="T241" s="142">
        <f>S241*H241</f>
        <v>0</v>
      </c>
      <c r="AR241" s="143" t="s">
        <v>661</v>
      </c>
      <c r="AT241" s="143" t="s">
        <v>142</v>
      </c>
      <c r="AU241" s="143" t="s">
        <v>87</v>
      </c>
      <c r="AY241" s="17" t="s">
        <v>136</v>
      </c>
      <c r="BE241" s="144">
        <f>IF(N241="základní",J241,0)</f>
        <v>0</v>
      </c>
      <c r="BF241" s="144">
        <f>IF(N241="snížená",J241,0)</f>
        <v>0</v>
      </c>
      <c r="BG241" s="144">
        <f>IF(N241="zákl. přenesená",J241,0)</f>
        <v>0</v>
      </c>
      <c r="BH241" s="144">
        <f>IF(N241="sníž. přenesená",J241,0)</f>
        <v>0</v>
      </c>
      <c r="BI241" s="144">
        <f>IF(N241="nulová",J241,0)</f>
        <v>0</v>
      </c>
      <c r="BJ241" s="17" t="s">
        <v>85</v>
      </c>
      <c r="BK241" s="144">
        <f>ROUND(I241*H241,2)</f>
        <v>0</v>
      </c>
      <c r="BL241" s="17" t="s">
        <v>661</v>
      </c>
      <c r="BM241" s="143" t="s">
        <v>674</v>
      </c>
    </row>
    <row r="242" spans="2:65" s="1" customFormat="1" ht="19.2">
      <c r="B242" s="32"/>
      <c r="D242" s="145" t="s">
        <v>149</v>
      </c>
      <c r="F242" s="146" t="s">
        <v>1779</v>
      </c>
      <c r="I242" s="147"/>
      <c r="L242" s="32"/>
      <c r="M242" s="148"/>
      <c r="T242" s="56"/>
      <c r="AT242" s="17" t="s">
        <v>149</v>
      </c>
      <c r="AU242" s="17" t="s">
        <v>87</v>
      </c>
    </row>
    <row r="243" spans="2:65" s="13" customFormat="1">
      <c r="B243" s="155"/>
      <c r="D243" s="145" t="s">
        <v>150</v>
      </c>
      <c r="E243" s="156" t="s">
        <v>1</v>
      </c>
      <c r="F243" s="157" t="s">
        <v>1780</v>
      </c>
      <c r="H243" s="158">
        <v>360</v>
      </c>
      <c r="I243" s="159"/>
      <c r="L243" s="155"/>
      <c r="M243" s="160"/>
      <c r="T243" s="161"/>
      <c r="AT243" s="156" t="s">
        <v>150</v>
      </c>
      <c r="AU243" s="156" t="s">
        <v>87</v>
      </c>
      <c r="AV243" s="13" t="s">
        <v>87</v>
      </c>
      <c r="AW243" s="13" t="s">
        <v>33</v>
      </c>
      <c r="AX243" s="13" t="s">
        <v>85</v>
      </c>
      <c r="AY243" s="156" t="s">
        <v>136</v>
      </c>
    </row>
    <row r="244" spans="2:65" s="12" customFormat="1">
      <c r="B244" s="149"/>
      <c r="D244" s="145" t="s">
        <v>150</v>
      </c>
      <c r="E244" s="150" t="s">
        <v>1</v>
      </c>
      <c r="F244" s="151" t="s">
        <v>1781</v>
      </c>
      <c r="H244" s="150" t="s">
        <v>1</v>
      </c>
      <c r="I244" s="152"/>
      <c r="L244" s="149"/>
      <c r="M244" s="153"/>
      <c r="T244" s="154"/>
      <c r="AT244" s="150" t="s">
        <v>150</v>
      </c>
      <c r="AU244" s="150" t="s">
        <v>87</v>
      </c>
      <c r="AV244" s="12" t="s">
        <v>85</v>
      </c>
      <c r="AW244" s="12" t="s">
        <v>33</v>
      </c>
      <c r="AX244" s="12" t="s">
        <v>77</v>
      </c>
      <c r="AY244" s="150" t="s">
        <v>136</v>
      </c>
    </row>
    <row r="245" spans="2:65" s="1" customFormat="1" ht="16.5" customHeight="1">
      <c r="B245" s="32"/>
      <c r="C245" s="132" t="s">
        <v>473</v>
      </c>
      <c r="D245" s="132" t="s">
        <v>142</v>
      </c>
      <c r="E245" s="133" t="s">
        <v>1782</v>
      </c>
      <c r="F245" s="134" t="s">
        <v>1783</v>
      </c>
      <c r="G245" s="135" t="s">
        <v>317</v>
      </c>
      <c r="H245" s="136">
        <v>41</v>
      </c>
      <c r="I245" s="137"/>
      <c r="J245" s="138">
        <f>ROUND(I245*H245,2)</f>
        <v>0</v>
      </c>
      <c r="K245" s="134" t="s">
        <v>146</v>
      </c>
      <c r="L245" s="32"/>
      <c r="M245" s="139" t="s">
        <v>1</v>
      </c>
      <c r="N245" s="140" t="s">
        <v>42</v>
      </c>
      <c r="P245" s="141">
        <f>O245*H245</f>
        <v>0</v>
      </c>
      <c r="Q245" s="141">
        <v>0</v>
      </c>
      <c r="R245" s="141">
        <f>Q245*H245</f>
        <v>0</v>
      </c>
      <c r="S245" s="141">
        <v>0</v>
      </c>
      <c r="T245" s="142">
        <f>S245*H245</f>
        <v>0</v>
      </c>
      <c r="AR245" s="143" t="s">
        <v>661</v>
      </c>
      <c r="AT245" s="143" t="s">
        <v>142</v>
      </c>
      <c r="AU245" s="143" t="s">
        <v>87</v>
      </c>
      <c r="AY245" s="17" t="s">
        <v>136</v>
      </c>
      <c r="BE245" s="144">
        <f>IF(N245="základní",J245,0)</f>
        <v>0</v>
      </c>
      <c r="BF245" s="144">
        <f>IF(N245="snížená",J245,0)</f>
        <v>0</v>
      </c>
      <c r="BG245" s="144">
        <f>IF(N245="zákl. přenesená",J245,0)</f>
        <v>0</v>
      </c>
      <c r="BH245" s="144">
        <f>IF(N245="sníž. přenesená",J245,0)</f>
        <v>0</v>
      </c>
      <c r="BI245" s="144">
        <f>IF(N245="nulová",J245,0)</f>
        <v>0</v>
      </c>
      <c r="BJ245" s="17" t="s">
        <v>85</v>
      </c>
      <c r="BK245" s="144">
        <f>ROUND(I245*H245,2)</f>
        <v>0</v>
      </c>
      <c r="BL245" s="17" t="s">
        <v>661</v>
      </c>
      <c r="BM245" s="143" t="s">
        <v>688</v>
      </c>
    </row>
    <row r="246" spans="2:65" s="1" customFormat="1" ht="19.2">
      <c r="B246" s="32"/>
      <c r="D246" s="145" t="s">
        <v>149</v>
      </c>
      <c r="F246" s="146" t="s">
        <v>1784</v>
      </c>
      <c r="I246" s="147"/>
      <c r="L246" s="32"/>
      <c r="M246" s="148"/>
      <c r="T246" s="56"/>
      <c r="AT246" s="17" t="s">
        <v>149</v>
      </c>
      <c r="AU246" s="17" t="s">
        <v>87</v>
      </c>
    </row>
    <row r="247" spans="2:65" s="13" customFormat="1">
      <c r="B247" s="155"/>
      <c r="D247" s="145" t="s">
        <v>150</v>
      </c>
      <c r="E247" s="156" t="s">
        <v>1</v>
      </c>
      <c r="F247" s="157" t="s">
        <v>1785</v>
      </c>
      <c r="H247" s="158">
        <v>41</v>
      </c>
      <c r="I247" s="159"/>
      <c r="L247" s="155"/>
      <c r="M247" s="160"/>
      <c r="T247" s="161"/>
      <c r="AT247" s="156" t="s">
        <v>150</v>
      </c>
      <c r="AU247" s="156" t="s">
        <v>87</v>
      </c>
      <c r="AV247" s="13" t="s">
        <v>87</v>
      </c>
      <c r="AW247" s="13" t="s">
        <v>33</v>
      </c>
      <c r="AX247" s="13" t="s">
        <v>85</v>
      </c>
      <c r="AY247" s="156" t="s">
        <v>136</v>
      </c>
    </row>
    <row r="248" spans="2:65" s="1" customFormat="1" ht="16.5" customHeight="1">
      <c r="B248" s="32"/>
      <c r="C248" s="132" t="s">
        <v>479</v>
      </c>
      <c r="D248" s="132" t="s">
        <v>142</v>
      </c>
      <c r="E248" s="133" t="s">
        <v>1786</v>
      </c>
      <c r="F248" s="134" t="s">
        <v>1787</v>
      </c>
      <c r="G248" s="135" t="s">
        <v>317</v>
      </c>
      <c r="H248" s="136">
        <v>360</v>
      </c>
      <c r="I248" s="137"/>
      <c r="J248" s="138">
        <f>ROUND(I248*H248,2)</f>
        <v>0</v>
      </c>
      <c r="K248" s="134" t="s">
        <v>146</v>
      </c>
      <c r="L248" s="32"/>
      <c r="M248" s="139" t="s">
        <v>1</v>
      </c>
      <c r="N248" s="140" t="s">
        <v>42</v>
      </c>
      <c r="P248" s="141">
        <f>O248*H248</f>
        <v>0</v>
      </c>
      <c r="Q248" s="141">
        <v>0</v>
      </c>
      <c r="R248" s="141">
        <f>Q248*H248</f>
        <v>0</v>
      </c>
      <c r="S248" s="141">
        <v>0</v>
      </c>
      <c r="T248" s="142">
        <f>S248*H248</f>
        <v>0</v>
      </c>
      <c r="AR248" s="143" t="s">
        <v>661</v>
      </c>
      <c r="AT248" s="143" t="s">
        <v>142</v>
      </c>
      <c r="AU248" s="143" t="s">
        <v>87</v>
      </c>
      <c r="AY248" s="17" t="s">
        <v>136</v>
      </c>
      <c r="BE248" s="144">
        <f>IF(N248="základní",J248,0)</f>
        <v>0</v>
      </c>
      <c r="BF248" s="144">
        <f>IF(N248="snížená",J248,0)</f>
        <v>0</v>
      </c>
      <c r="BG248" s="144">
        <f>IF(N248="zákl. přenesená",J248,0)</f>
        <v>0</v>
      </c>
      <c r="BH248" s="144">
        <f>IF(N248="sníž. přenesená",J248,0)</f>
        <v>0</v>
      </c>
      <c r="BI248" s="144">
        <f>IF(N248="nulová",J248,0)</f>
        <v>0</v>
      </c>
      <c r="BJ248" s="17" t="s">
        <v>85</v>
      </c>
      <c r="BK248" s="144">
        <f>ROUND(I248*H248,2)</f>
        <v>0</v>
      </c>
      <c r="BL248" s="17" t="s">
        <v>661</v>
      </c>
      <c r="BM248" s="143" t="s">
        <v>703</v>
      </c>
    </row>
    <row r="249" spans="2:65" s="1" customFormat="1">
      <c r="B249" s="32"/>
      <c r="D249" s="145" t="s">
        <v>149</v>
      </c>
      <c r="F249" s="146" t="s">
        <v>1788</v>
      </c>
      <c r="I249" s="147"/>
      <c r="L249" s="32"/>
      <c r="M249" s="148"/>
      <c r="T249" s="56"/>
      <c r="AT249" s="17" t="s">
        <v>149</v>
      </c>
      <c r="AU249" s="17" t="s">
        <v>87</v>
      </c>
    </row>
    <row r="250" spans="2:65" s="12" customFormat="1">
      <c r="B250" s="149"/>
      <c r="D250" s="145" t="s">
        <v>150</v>
      </c>
      <c r="E250" s="150" t="s">
        <v>1</v>
      </c>
      <c r="F250" s="151" t="s">
        <v>1789</v>
      </c>
      <c r="H250" s="150" t="s">
        <v>1</v>
      </c>
      <c r="I250" s="152"/>
      <c r="L250" s="149"/>
      <c r="M250" s="153"/>
      <c r="T250" s="154"/>
      <c r="AT250" s="150" t="s">
        <v>150</v>
      </c>
      <c r="AU250" s="150" t="s">
        <v>87</v>
      </c>
      <c r="AV250" s="12" t="s">
        <v>85</v>
      </c>
      <c r="AW250" s="12" t="s">
        <v>33</v>
      </c>
      <c r="AX250" s="12" t="s">
        <v>77</v>
      </c>
      <c r="AY250" s="150" t="s">
        <v>136</v>
      </c>
    </row>
    <row r="251" spans="2:65" s="13" customFormat="1">
      <c r="B251" s="155"/>
      <c r="D251" s="145" t="s">
        <v>150</v>
      </c>
      <c r="E251" s="156" t="s">
        <v>1</v>
      </c>
      <c r="F251" s="157" t="s">
        <v>1790</v>
      </c>
      <c r="H251" s="158">
        <v>360</v>
      </c>
      <c r="I251" s="159"/>
      <c r="L251" s="155"/>
      <c r="M251" s="160"/>
      <c r="T251" s="161"/>
      <c r="AT251" s="156" t="s">
        <v>150</v>
      </c>
      <c r="AU251" s="156" t="s">
        <v>87</v>
      </c>
      <c r="AV251" s="13" t="s">
        <v>87</v>
      </c>
      <c r="AW251" s="13" t="s">
        <v>33</v>
      </c>
      <c r="AX251" s="13" t="s">
        <v>85</v>
      </c>
      <c r="AY251" s="156" t="s">
        <v>136</v>
      </c>
    </row>
    <row r="252" spans="2:65" s="1" customFormat="1" ht="16.5" customHeight="1">
      <c r="B252" s="32"/>
      <c r="C252" s="132" t="s">
        <v>485</v>
      </c>
      <c r="D252" s="132" t="s">
        <v>142</v>
      </c>
      <c r="E252" s="133" t="s">
        <v>1791</v>
      </c>
      <c r="F252" s="134" t="s">
        <v>1792</v>
      </c>
      <c r="G252" s="135" t="s">
        <v>317</v>
      </c>
      <c r="H252" s="136">
        <v>41</v>
      </c>
      <c r="I252" s="137"/>
      <c r="J252" s="138">
        <f>ROUND(I252*H252,2)</f>
        <v>0</v>
      </c>
      <c r="K252" s="134" t="s">
        <v>146</v>
      </c>
      <c r="L252" s="32"/>
      <c r="M252" s="139" t="s">
        <v>1</v>
      </c>
      <c r="N252" s="140" t="s">
        <v>42</v>
      </c>
      <c r="P252" s="141">
        <f>O252*H252</f>
        <v>0</v>
      </c>
      <c r="Q252" s="141">
        <v>0</v>
      </c>
      <c r="R252" s="141">
        <f>Q252*H252</f>
        <v>0</v>
      </c>
      <c r="S252" s="141">
        <v>0</v>
      </c>
      <c r="T252" s="142">
        <f>S252*H252</f>
        <v>0</v>
      </c>
      <c r="AR252" s="143" t="s">
        <v>661</v>
      </c>
      <c r="AT252" s="143" t="s">
        <v>142</v>
      </c>
      <c r="AU252" s="143" t="s">
        <v>87</v>
      </c>
      <c r="AY252" s="17" t="s">
        <v>136</v>
      </c>
      <c r="BE252" s="144">
        <f>IF(N252="základní",J252,0)</f>
        <v>0</v>
      </c>
      <c r="BF252" s="144">
        <f>IF(N252="snížená",J252,0)</f>
        <v>0</v>
      </c>
      <c r="BG252" s="144">
        <f>IF(N252="zákl. přenesená",J252,0)</f>
        <v>0</v>
      </c>
      <c r="BH252" s="144">
        <f>IF(N252="sníž. přenesená",J252,0)</f>
        <v>0</v>
      </c>
      <c r="BI252" s="144">
        <f>IF(N252="nulová",J252,0)</f>
        <v>0</v>
      </c>
      <c r="BJ252" s="17" t="s">
        <v>85</v>
      </c>
      <c r="BK252" s="144">
        <f>ROUND(I252*H252,2)</f>
        <v>0</v>
      </c>
      <c r="BL252" s="17" t="s">
        <v>661</v>
      </c>
      <c r="BM252" s="143" t="s">
        <v>1793</v>
      </c>
    </row>
    <row r="253" spans="2:65" s="1" customFormat="1">
      <c r="B253" s="32"/>
      <c r="D253" s="145" t="s">
        <v>149</v>
      </c>
      <c r="F253" s="146" t="s">
        <v>1794</v>
      </c>
      <c r="I253" s="147"/>
      <c r="L253" s="32"/>
      <c r="M253" s="148"/>
      <c r="T253" s="56"/>
      <c r="AT253" s="17" t="s">
        <v>149</v>
      </c>
      <c r="AU253" s="17" t="s">
        <v>87</v>
      </c>
    </row>
    <row r="254" spans="2:65" s="12" customFormat="1">
      <c r="B254" s="149"/>
      <c r="D254" s="145" t="s">
        <v>150</v>
      </c>
      <c r="E254" s="150" t="s">
        <v>1</v>
      </c>
      <c r="F254" s="151" t="s">
        <v>1789</v>
      </c>
      <c r="H254" s="150" t="s">
        <v>1</v>
      </c>
      <c r="I254" s="152"/>
      <c r="L254" s="149"/>
      <c r="M254" s="153"/>
      <c r="T254" s="154"/>
      <c r="AT254" s="150" t="s">
        <v>150</v>
      </c>
      <c r="AU254" s="150" t="s">
        <v>87</v>
      </c>
      <c r="AV254" s="12" t="s">
        <v>85</v>
      </c>
      <c r="AW254" s="12" t="s">
        <v>33</v>
      </c>
      <c r="AX254" s="12" t="s">
        <v>77</v>
      </c>
      <c r="AY254" s="150" t="s">
        <v>136</v>
      </c>
    </row>
    <row r="255" spans="2:65" s="13" customFormat="1">
      <c r="B255" s="155"/>
      <c r="D255" s="145" t="s">
        <v>150</v>
      </c>
      <c r="E255" s="156" t="s">
        <v>1</v>
      </c>
      <c r="F255" s="157" t="s">
        <v>1795</v>
      </c>
      <c r="H255" s="158">
        <v>41</v>
      </c>
      <c r="I255" s="159"/>
      <c r="L255" s="155"/>
      <c r="M255" s="160"/>
      <c r="T255" s="161"/>
      <c r="AT255" s="156" t="s">
        <v>150</v>
      </c>
      <c r="AU255" s="156" t="s">
        <v>87</v>
      </c>
      <c r="AV255" s="13" t="s">
        <v>87</v>
      </c>
      <c r="AW255" s="13" t="s">
        <v>33</v>
      </c>
      <c r="AX255" s="13" t="s">
        <v>85</v>
      </c>
      <c r="AY255" s="156" t="s">
        <v>136</v>
      </c>
    </row>
    <row r="256" spans="2:65" s="1" customFormat="1" ht="16.5" customHeight="1">
      <c r="B256" s="32"/>
      <c r="C256" s="132" t="s">
        <v>492</v>
      </c>
      <c r="D256" s="132" t="s">
        <v>142</v>
      </c>
      <c r="E256" s="133" t="s">
        <v>1796</v>
      </c>
      <c r="F256" s="134" t="s">
        <v>1797</v>
      </c>
      <c r="G256" s="135" t="s">
        <v>317</v>
      </c>
      <c r="H256" s="136">
        <v>360</v>
      </c>
      <c r="I256" s="137"/>
      <c r="J256" s="138">
        <f>ROUND(I256*H256,2)</f>
        <v>0</v>
      </c>
      <c r="K256" s="134" t="s">
        <v>146</v>
      </c>
      <c r="L256" s="32"/>
      <c r="M256" s="139" t="s">
        <v>1</v>
      </c>
      <c r="N256" s="140" t="s">
        <v>42</v>
      </c>
      <c r="P256" s="141">
        <f>O256*H256</f>
        <v>0</v>
      </c>
      <c r="Q256" s="141">
        <v>0</v>
      </c>
      <c r="R256" s="141">
        <f>Q256*H256</f>
        <v>0</v>
      </c>
      <c r="S256" s="141">
        <v>0</v>
      </c>
      <c r="T256" s="142">
        <f>S256*H256</f>
        <v>0</v>
      </c>
      <c r="AR256" s="143" t="s">
        <v>661</v>
      </c>
      <c r="AT256" s="143" t="s">
        <v>142</v>
      </c>
      <c r="AU256" s="143" t="s">
        <v>87</v>
      </c>
      <c r="AY256" s="17" t="s">
        <v>136</v>
      </c>
      <c r="BE256" s="144">
        <f>IF(N256="základní",J256,0)</f>
        <v>0</v>
      </c>
      <c r="BF256" s="144">
        <f>IF(N256="snížená",J256,0)</f>
        <v>0</v>
      </c>
      <c r="BG256" s="144">
        <f>IF(N256="zákl. přenesená",J256,0)</f>
        <v>0</v>
      </c>
      <c r="BH256" s="144">
        <f>IF(N256="sníž. přenesená",J256,0)</f>
        <v>0</v>
      </c>
      <c r="BI256" s="144">
        <f>IF(N256="nulová",J256,0)</f>
        <v>0</v>
      </c>
      <c r="BJ256" s="17" t="s">
        <v>85</v>
      </c>
      <c r="BK256" s="144">
        <f>ROUND(I256*H256,2)</f>
        <v>0</v>
      </c>
      <c r="BL256" s="17" t="s">
        <v>661</v>
      </c>
      <c r="BM256" s="143" t="s">
        <v>735</v>
      </c>
    </row>
    <row r="257" spans="2:65" s="1" customFormat="1" ht="19.2">
      <c r="B257" s="32"/>
      <c r="D257" s="145" t="s">
        <v>149</v>
      </c>
      <c r="F257" s="146" t="s">
        <v>1798</v>
      </c>
      <c r="I257" s="147"/>
      <c r="L257" s="32"/>
      <c r="M257" s="148"/>
      <c r="T257" s="56"/>
      <c r="AT257" s="17" t="s">
        <v>149</v>
      </c>
      <c r="AU257" s="17" t="s">
        <v>87</v>
      </c>
    </row>
    <row r="258" spans="2:65" s="13" customFormat="1">
      <c r="B258" s="155"/>
      <c r="D258" s="145" t="s">
        <v>150</v>
      </c>
      <c r="E258" s="156" t="s">
        <v>1</v>
      </c>
      <c r="F258" s="157" t="s">
        <v>1799</v>
      </c>
      <c r="H258" s="158">
        <v>360</v>
      </c>
      <c r="I258" s="159"/>
      <c r="L258" s="155"/>
      <c r="M258" s="160"/>
      <c r="T258" s="161"/>
      <c r="AT258" s="156" t="s">
        <v>150</v>
      </c>
      <c r="AU258" s="156" t="s">
        <v>87</v>
      </c>
      <c r="AV258" s="13" t="s">
        <v>87</v>
      </c>
      <c r="AW258" s="13" t="s">
        <v>33</v>
      </c>
      <c r="AX258" s="13" t="s">
        <v>85</v>
      </c>
      <c r="AY258" s="156" t="s">
        <v>136</v>
      </c>
    </row>
    <row r="259" spans="2:65" s="1" customFormat="1" ht="16.5" customHeight="1">
      <c r="B259" s="32"/>
      <c r="C259" s="132" t="s">
        <v>498</v>
      </c>
      <c r="D259" s="132" t="s">
        <v>142</v>
      </c>
      <c r="E259" s="133" t="s">
        <v>1800</v>
      </c>
      <c r="F259" s="134" t="s">
        <v>1801</v>
      </c>
      <c r="G259" s="135" t="s">
        <v>317</v>
      </c>
      <c r="H259" s="136">
        <v>41</v>
      </c>
      <c r="I259" s="137"/>
      <c r="J259" s="138">
        <f>ROUND(I259*H259,2)</f>
        <v>0</v>
      </c>
      <c r="K259" s="134" t="s">
        <v>146</v>
      </c>
      <c r="L259" s="32"/>
      <c r="M259" s="139" t="s">
        <v>1</v>
      </c>
      <c r="N259" s="140" t="s">
        <v>42</v>
      </c>
      <c r="P259" s="141">
        <f>O259*H259</f>
        <v>0</v>
      </c>
      <c r="Q259" s="141">
        <v>0</v>
      </c>
      <c r="R259" s="141">
        <f>Q259*H259</f>
        <v>0</v>
      </c>
      <c r="S259" s="141">
        <v>0</v>
      </c>
      <c r="T259" s="142">
        <f>S259*H259</f>
        <v>0</v>
      </c>
      <c r="AR259" s="143" t="s">
        <v>661</v>
      </c>
      <c r="AT259" s="143" t="s">
        <v>142</v>
      </c>
      <c r="AU259" s="143" t="s">
        <v>87</v>
      </c>
      <c r="AY259" s="17" t="s">
        <v>136</v>
      </c>
      <c r="BE259" s="144">
        <f>IF(N259="základní",J259,0)</f>
        <v>0</v>
      </c>
      <c r="BF259" s="144">
        <f>IF(N259="snížená",J259,0)</f>
        <v>0</v>
      </c>
      <c r="BG259" s="144">
        <f>IF(N259="zákl. přenesená",J259,0)</f>
        <v>0</v>
      </c>
      <c r="BH259" s="144">
        <f>IF(N259="sníž. přenesená",J259,0)</f>
        <v>0</v>
      </c>
      <c r="BI259" s="144">
        <f>IF(N259="nulová",J259,0)</f>
        <v>0</v>
      </c>
      <c r="BJ259" s="17" t="s">
        <v>85</v>
      </c>
      <c r="BK259" s="144">
        <f>ROUND(I259*H259,2)</f>
        <v>0</v>
      </c>
      <c r="BL259" s="17" t="s">
        <v>661</v>
      </c>
      <c r="BM259" s="143" t="s">
        <v>1802</v>
      </c>
    </row>
    <row r="260" spans="2:65" s="1" customFormat="1" ht="19.2">
      <c r="B260" s="32"/>
      <c r="D260" s="145" t="s">
        <v>149</v>
      </c>
      <c r="F260" s="146" t="s">
        <v>1803</v>
      </c>
      <c r="I260" s="147"/>
      <c r="L260" s="32"/>
      <c r="M260" s="148"/>
      <c r="T260" s="56"/>
      <c r="AT260" s="17" t="s">
        <v>149</v>
      </c>
      <c r="AU260" s="17" t="s">
        <v>87</v>
      </c>
    </row>
    <row r="261" spans="2:65" s="13" customFormat="1">
      <c r="B261" s="155"/>
      <c r="D261" s="145" t="s">
        <v>150</v>
      </c>
      <c r="E261" s="156" t="s">
        <v>1</v>
      </c>
      <c r="F261" s="157" t="s">
        <v>1804</v>
      </c>
      <c r="H261" s="158">
        <v>41</v>
      </c>
      <c r="I261" s="159"/>
      <c r="L261" s="155"/>
      <c r="M261" s="160"/>
      <c r="T261" s="161"/>
      <c r="AT261" s="156" t="s">
        <v>150</v>
      </c>
      <c r="AU261" s="156" t="s">
        <v>87</v>
      </c>
      <c r="AV261" s="13" t="s">
        <v>87</v>
      </c>
      <c r="AW261" s="13" t="s">
        <v>33</v>
      </c>
      <c r="AX261" s="13" t="s">
        <v>85</v>
      </c>
      <c r="AY261" s="156" t="s">
        <v>136</v>
      </c>
    </row>
    <row r="262" spans="2:65" s="1" customFormat="1" ht="16.5" customHeight="1">
      <c r="B262" s="32"/>
      <c r="C262" s="132" t="s">
        <v>505</v>
      </c>
      <c r="D262" s="132" t="s">
        <v>142</v>
      </c>
      <c r="E262" s="133" t="s">
        <v>1805</v>
      </c>
      <c r="F262" s="134" t="s">
        <v>1806</v>
      </c>
      <c r="G262" s="135" t="s">
        <v>317</v>
      </c>
      <c r="H262" s="136">
        <v>401</v>
      </c>
      <c r="I262" s="137"/>
      <c r="J262" s="138">
        <f>ROUND(I262*H262,2)</f>
        <v>0</v>
      </c>
      <c r="K262" s="134" t="s">
        <v>146</v>
      </c>
      <c r="L262" s="32"/>
      <c r="M262" s="139" t="s">
        <v>1</v>
      </c>
      <c r="N262" s="140" t="s">
        <v>42</v>
      </c>
      <c r="P262" s="141">
        <f>O262*H262</f>
        <v>0</v>
      </c>
      <c r="Q262" s="141">
        <v>9.0000000000000006E-5</v>
      </c>
      <c r="R262" s="141">
        <f>Q262*H262</f>
        <v>3.6090000000000004E-2</v>
      </c>
      <c r="S262" s="141">
        <v>0</v>
      </c>
      <c r="T262" s="142">
        <f>S262*H262</f>
        <v>0</v>
      </c>
      <c r="AR262" s="143" t="s">
        <v>661</v>
      </c>
      <c r="AT262" s="143" t="s">
        <v>142</v>
      </c>
      <c r="AU262" s="143" t="s">
        <v>87</v>
      </c>
      <c r="AY262" s="17" t="s">
        <v>136</v>
      </c>
      <c r="BE262" s="144">
        <f>IF(N262="základní",J262,0)</f>
        <v>0</v>
      </c>
      <c r="BF262" s="144">
        <f>IF(N262="snížená",J262,0)</f>
        <v>0</v>
      </c>
      <c r="BG262" s="144">
        <f>IF(N262="zákl. přenesená",J262,0)</f>
        <v>0</v>
      </c>
      <c r="BH262" s="144">
        <f>IF(N262="sníž. přenesená",J262,0)</f>
        <v>0</v>
      </c>
      <c r="BI262" s="144">
        <f>IF(N262="nulová",J262,0)</f>
        <v>0</v>
      </c>
      <c r="BJ262" s="17" t="s">
        <v>85</v>
      </c>
      <c r="BK262" s="144">
        <f>ROUND(I262*H262,2)</f>
        <v>0</v>
      </c>
      <c r="BL262" s="17" t="s">
        <v>661</v>
      </c>
      <c r="BM262" s="143" t="s">
        <v>719</v>
      </c>
    </row>
    <row r="263" spans="2:65" s="1" customFormat="1">
      <c r="B263" s="32"/>
      <c r="D263" s="145" t="s">
        <v>149</v>
      </c>
      <c r="F263" s="146" t="s">
        <v>1807</v>
      </c>
      <c r="I263" s="147"/>
      <c r="L263" s="32"/>
      <c r="M263" s="148"/>
      <c r="T263" s="56"/>
      <c r="AT263" s="17" t="s">
        <v>149</v>
      </c>
      <c r="AU263" s="17" t="s">
        <v>87</v>
      </c>
    </row>
    <row r="264" spans="2:65" s="13" customFormat="1">
      <c r="B264" s="155"/>
      <c r="D264" s="145" t="s">
        <v>150</v>
      </c>
      <c r="E264" s="156" t="s">
        <v>1</v>
      </c>
      <c r="F264" s="157" t="s">
        <v>1808</v>
      </c>
      <c r="H264" s="158">
        <v>401</v>
      </c>
      <c r="I264" s="159"/>
      <c r="L264" s="155"/>
      <c r="M264" s="160"/>
      <c r="T264" s="161"/>
      <c r="AT264" s="156" t="s">
        <v>150</v>
      </c>
      <c r="AU264" s="156" t="s">
        <v>87</v>
      </c>
      <c r="AV264" s="13" t="s">
        <v>87</v>
      </c>
      <c r="AW264" s="13" t="s">
        <v>33</v>
      </c>
      <c r="AX264" s="13" t="s">
        <v>85</v>
      </c>
      <c r="AY264" s="156" t="s">
        <v>136</v>
      </c>
    </row>
    <row r="265" spans="2:65" s="1" customFormat="1" ht="21.75" customHeight="1">
      <c r="B265" s="32"/>
      <c r="C265" s="132" t="s">
        <v>511</v>
      </c>
      <c r="D265" s="132" t="s">
        <v>142</v>
      </c>
      <c r="E265" s="133" t="s">
        <v>1809</v>
      </c>
      <c r="F265" s="134" t="s">
        <v>1810</v>
      </c>
      <c r="G265" s="135" t="s">
        <v>336</v>
      </c>
      <c r="H265" s="136">
        <v>19.149999999999999</v>
      </c>
      <c r="I265" s="137"/>
      <c r="J265" s="138">
        <f>ROUND(I265*H265,2)</f>
        <v>0</v>
      </c>
      <c r="K265" s="134" t="s">
        <v>146</v>
      </c>
      <c r="L265" s="32"/>
      <c r="M265" s="139" t="s">
        <v>1</v>
      </c>
      <c r="N265" s="140" t="s">
        <v>42</v>
      </c>
      <c r="P265" s="141">
        <f>O265*H265</f>
        <v>0</v>
      </c>
      <c r="Q265" s="141">
        <v>0</v>
      </c>
      <c r="R265" s="141">
        <f>Q265*H265</f>
        <v>0</v>
      </c>
      <c r="S265" s="141">
        <v>0</v>
      </c>
      <c r="T265" s="142">
        <f>S265*H265</f>
        <v>0</v>
      </c>
      <c r="AR265" s="143" t="s">
        <v>661</v>
      </c>
      <c r="AT265" s="143" t="s">
        <v>142</v>
      </c>
      <c r="AU265" s="143" t="s">
        <v>87</v>
      </c>
      <c r="AY265" s="17" t="s">
        <v>136</v>
      </c>
      <c r="BE265" s="144">
        <f>IF(N265="základní",J265,0)</f>
        <v>0</v>
      </c>
      <c r="BF265" s="144">
        <f>IF(N265="snížená",J265,0)</f>
        <v>0</v>
      </c>
      <c r="BG265" s="144">
        <f>IF(N265="zákl. přenesená",J265,0)</f>
        <v>0</v>
      </c>
      <c r="BH265" s="144">
        <f>IF(N265="sníž. přenesená",J265,0)</f>
        <v>0</v>
      </c>
      <c r="BI265" s="144">
        <f>IF(N265="nulová",J265,0)</f>
        <v>0</v>
      </c>
      <c r="BJ265" s="17" t="s">
        <v>85</v>
      </c>
      <c r="BK265" s="144">
        <f>ROUND(I265*H265,2)</f>
        <v>0</v>
      </c>
      <c r="BL265" s="17" t="s">
        <v>661</v>
      </c>
      <c r="BM265" s="143" t="s">
        <v>750</v>
      </c>
    </row>
    <row r="266" spans="2:65" s="1" customFormat="1" ht="19.2">
      <c r="B266" s="32"/>
      <c r="D266" s="145" t="s">
        <v>149</v>
      </c>
      <c r="F266" s="146" t="s">
        <v>1811</v>
      </c>
      <c r="I266" s="147"/>
      <c r="L266" s="32"/>
      <c r="M266" s="148"/>
      <c r="T266" s="56"/>
      <c r="AT266" s="17" t="s">
        <v>149</v>
      </c>
      <c r="AU266" s="17" t="s">
        <v>87</v>
      </c>
    </row>
    <row r="267" spans="2:65" s="12" customFormat="1">
      <c r="B267" s="149"/>
      <c r="D267" s="145" t="s">
        <v>150</v>
      </c>
      <c r="E267" s="150" t="s">
        <v>1</v>
      </c>
      <c r="F267" s="151" t="s">
        <v>1812</v>
      </c>
      <c r="H267" s="150" t="s">
        <v>1</v>
      </c>
      <c r="I267" s="152"/>
      <c r="L267" s="149"/>
      <c r="M267" s="153"/>
      <c r="T267" s="154"/>
      <c r="AT267" s="150" t="s">
        <v>150</v>
      </c>
      <c r="AU267" s="150" t="s">
        <v>87</v>
      </c>
      <c r="AV267" s="12" t="s">
        <v>85</v>
      </c>
      <c r="AW267" s="12" t="s">
        <v>33</v>
      </c>
      <c r="AX267" s="12" t="s">
        <v>77</v>
      </c>
      <c r="AY267" s="150" t="s">
        <v>136</v>
      </c>
    </row>
    <row r="268" spans="2:65" s="12" customFormat="1">
      <c r="B268" s="149"/>
      <c r="D268" s="145" t="s">
        <v>150</v>
      </c>
      <c r="E268" s="150" t="s">
        <v>1</v>
      </c>
      <c r="F268" s="151" t="s">
        <v>1813</v>
      </c>
      <c r="H268" s="150" t="s">
        <v>1</v>
      </c>
      <c r="I268" s="152"/>
      <c r="L268" s="149"/>
      <c r="M268" s="153"/>
      <c r="T268" s="154"/>
      <c r="AT268" s="150" t="s">
        <v>150</v>
      </c>
      <c r="AU268" s="150" t="s">
        <v>87</v>
      </c>
      <c r="AV268" s="12" t="s">
        <v>85</v>
      </c>
      <c r="AW268" s="12" t="s">
        <v>33</v>
      </c>
      <c r="AX268" s="12" t="s">
        <v>77</v>
      </c>
      <c r="AY268" s="150" t="s">
        <v>136</v>
      </c>
    </row>
    <row r="269" spans="2:65" s="13" customFormat="1">
      <c r="B269" s="155"/>
      <c r="D269" s="145" t="s">
        <v>150</v>
      </c>
      <c r="E269" s="156" t="s">
        <v>1</v>
      </c>
      <c r="F269" s="157" t="s">
        <v>1814</v>
      </c>
      <c r="H269" s="158">
        <v>4.5</v>
      </c>
      <c r="I269" s="159"/>
      <c r="L269" s="155"/>
      <c r="M269" s="160"/>
      <c r="T269" s="161"/>
      <c r="AT269" s="156" t="s">
        <v>150</v>
      </c>
      <c r="AU269" s="156" t="s">
        <v>87</v>
      </c>
      <c r="AV269" s="13" t="s">
        <v>87</v>
      </c>
      <c r="AW269" s="13" t="s">
        <v>33</v>
      </c>
      <c r="AX269" s="13" t="s">
        <v>77</v>
      </c>
      <c r="AY269" s="156" t="s">
        <v>136</v>
      </c>
    </row>
    <row r="270" spans="2:65" s="13" customFormat="1">
      <c r="B270" s="155"/>
      <c r="D270" s="145" t="s">
        <v>150</v>
      </c>
      <c r="E270" s="156" t="s">
        <v>1</v>
      </c>
      <c r="F270" s="157" t="s">
        <v>1815</v>
      </c>
      <c r="H270" s="158">
        <v>14.65</v>
      </c>
      <c r="I270" s="159"/>
      <c r="L270" s="155"/>
      <c r="M270" s="160"/>
      <c r="T270" s="161"/>
      <c r="AT270" s="156" t="s">
        <v>150</v>
      </c>
      <c r="AU270" s="156" t="s">
        <v>87</v>
      </c>
      <c r="AV270" s="13" t="s">
        <v>87</v>
      </c>
      <c r="AW270" s="13" t="s">
        <v>33</v>
      </c>
      <c r="AX270" s="13" t="s">
        <v>77</v>
      </c>
      <c r="AY270" s="156" t="s">
        <v>136</v>
      </c>
    </row>
    <row r="271" spans="2:65" s="14" customFormat="1">
      <c r="B271" s="165"/>
      <c r="D271" s="145" t="s">
        <v>150</v>
      </c>
      <c r="E271" s="166" t="s">
        <v>1</v>
      </c>
      <c r="F271" s="167" t="s">
        <v>278</v>
      </c>
      <c r="H271" s="168">
        <v>19.149999999999999</v>
      </c>
      <c r="I271" s="169"/>
      <c r="L271" s="165"/>
      <c r="M271" s="170"/>
      <c r="T271" s="171"/>
      <c r="AT271" s="166" t="s">
        <v>150</v>
      </c>
      <c r="AU271" s="166" t="s">
        <v>87</v>
      </c>
      <c r="AV271" s="14" t="s">
        <v>135</v>
      </c>
      <c r="AW271" s="14" t="s">
        <v>33</v>
      </c>
      <c r="AX271" s="14" t="s">
        <v>85</v>
      </c>
      <c r="AY271" s="166" t="s">
        <v>136</v>
      </c>
    </row>
    <row r="272" spans="2:65" s="1" customFormat="1" ht="24.15" customHeight="1">
      <c r="B272" s="32"/>
      <c r="C272" s="132" t="s">
        <v>518</v>
      </c>
      <c r="D272" s="132" t="s">
        <v>142</v>
      </c>
      <c r="E272" s="133" t="s">
        <v>1816</v>
      </c>
      <c r="F272" s="134" t="s">
        <v>1817</v>
      </c>
      <c r="G272" s="135" t="s">
        <v>336</v>
      </c>
      <c r="H272" s="136">
        <v>306.39999999999998</v>
      </c>
      <c r="I272" s="137"/>
      <c r="J272" s="138">
        <f>ROUND(I272*H272,2)</f>
        <v>0</v>
      </c>
      <c r="K272" s="134" t="s">
        <v>146</v>
      </c>
      <c r="L272" s="32"/>
      <c r="M272" s="139" t="s">
        <v>1</v>
      </c>
      <c r="N272" s="140" t="s">
        <v>42</v>
      </c>
      <c r="P272" s="141">
        <f>O272*H272</f>
        <v>0</v>
      </c>
      <c r="Q272" s="141">
        <v>0</v>
      </c>
      <c r="R272" s="141">
        <f>Q272*H272</f>
        <v>0</v>
      </c>
      <c r="S272" s="141">
        <v>0</v>
      </c>
      <c r="T272" s="142">
        <f>S272*H272</f>
        <v>0</v>
      </c>
      <c r="AR272" s="143" t="s">
        <v>661</v>
      </c>
      <c r="AT272" s="143" t="s">
        <v>142</v>
      </c>
      <c r="AU272" s="143" t="s">
        <v>87</v>
      </c>
      <c r="AY272" s="17" t="s">
        <v>136</v>
      </c>
      <c r="BE272" s="144">
        <f>IF(N272="základní",J272,0)</f>
        <v>0</v>
      </c>
      <c r="BF272" s="144">
        <f>IF(N272="snížená",J272,0)</f>
        <v>0</v>
      </c>
      <c r="BG272" s="144">
        <f>IF(N272="zákl. přenesená",J272,0)</f>
        <v>0</v>
      </c>
      <c r="BH272" s="144">
        <f>IF(N272="sníž. přenesená",J272,0)</f>
        <v>0</v>
      </c>
      <c r="BI272" s="144">
        <f>IF(N272="nulová",J272,0)</f>
        <v>0</v>
      </c>
      <c r="BJ272" s="17" t="s">
        <v>85</v>
      </c>
      <c r="BK272" s="144">
        <f>ROUND(I272*H272,2)</f>
        <v>0</v>
      </c>
      <c r="BL272" s="17" t="s">
        <v>661</v>
      </c>
      <c r="BM272" s="143" t="s">
        <v>761</v>
      </c>
    </row>
    <row r="273" spans="2:65" s="1" customFormat="1" ht="19.2">
      <c r="B273" s="32"/>
      <c r="D273" s="145" t="s">
        <v>149</v>
      </c>
      <c r="F273" s="146" t="s">
        <v>1818</v>
      </c>
      <c r="I273" s="147"/>
      <c r="L273" s="32"/>
      <c r="M273" s="148"/>
      <c r="T273" s="56"/>
      <c r="AT273" s="17" t="s">
        <v>149</v>
      </c>
      <c r="AU273" s="17" t="s">
        <v>87</v>
      </c>
    </row>
    <row r="274" spans="2:65" s="12" customFormat="1">
      <c r="B274" s="149"/>
      <c r="D274" s="145" t="s">
        <v>150</v>
      </c>
      <c r="E274" s="150" t="s">
        <v>1</v>
      </c>
      <c r="F274" s="151" t="s">
        <v>391</v>
      </c>
      <c r="H274" s="150" t="s">
        <v>1</v>
      </c>
      <c r="I274" s="152"/>
      <c r="L274" s="149"/>
      <c r="M274" s="153"/>
      <c r="T274" s="154"/>
      <c r="AT274" s="150" t="s">
        <v>150</v>
      </c>
      <c r="AU274" s="150" t="s">
        <v>87</v>
      </c>
      <c r="AV274" s="12" t="s">
        <v>85</v>
      </c>
      <c r="AW274" s="12" t="s">
        <v>33</v>
      </c>
      <c r="AX274" s="12" t="s">
        <v>77</v>
      </c>
      <c r="AY274" s="150" t="s">
        <v>136</v>
      </c>
    </row>
    <row r="275" spans="2:65" s="13" customFormat="1">
      <c r="B275" s="155"/>
      <c r="D275" s="145" t="s">
        <v>150</v>
      </c>
      <c r="E275" s="156" t="s">
        <v>1</v>
      </c>
      <c r="F275" s="157" t="s">
        <v>1819</v>
      </c>
      <c r="H275" s="158">
        <v>306.39999999999998</v>
      </c>
      <c r="I275" s="159"/>
      <c r="L275" s="155"/>
      <c r="M275" s="160"/>
      <c r="T275" s="161"/>
      <c r="AT275" s="156" t="s">
        <v>150</v>
      </c>
      <c r="AU275" s="156" t="s">
        <v>87</v>
      </c>
      <c r="AV275" s="13" t="s">
        <v>87</v>
      </c>
      <c r="AW275" s="13" t="s">
        <v>33</v>
      </c>
      <c r="AX275" s="13" t="s">
        <v>85</v>
      </c>
      <c r="AY275" s="156" t="s">
        <v>136</v>
      </c>
    </row>
    <row r="276" spans="2:65" s="1" customFormat="1" ht="16.5" customHeight="1">
      <c r="B276" s="32"/>
      <c r="C276" s="132" t="s">
        <v>523</v>
      </c>
      <c r="D276" s="132" t="s">
        <v>142</v>
      </c>
      <c r="E276" s="133" t="s">
        <v>1820</v>
      </c>
      <c r="F276" s="134" t="s">
        <v>1821</v>
      </c>
      <c r="G276" s="135" t="s">
        <v>406</v>
      </c>
      <c r="H276" s="136">
        <v>34.47</v>
      </c>
      <c r="I276" s="137"/>
      <c r="J276" s="138">
        <f>ROUND(I276*H276,2)</f>
        <v>0</v>
      </c>
      <c r="K276" s="134" t="s">
        <v>146</v>
      </c>
      <c r="L276" s="32"/>
      <c r="M276" s="139" t="s">
        <v>1</v>
      </c>
      <c r="N276" s="140" t="s">
        <v>42</v>
      </c>
      <c r="P276" s="141">
        <f>O276*H276</f>
        <v>0</v>
      </c>
      <c r="Q276" s="141">
        <v>0</v>
      </c>
      <c r="R276" s="141">
        <f>Q276*H276</f>
        <v>0</v>
      </c>
      <c r="S276" s="141">
        <v>0</v>
      </c>
      <c r="T276" s="142">
        <f>S276*H276</f>
        <v>0</v>
      </c>
      <c r="AR276" s="143" t="s">
        <v>661</v>
      </c>
      <c r="AT276" s="143" t="s">
        <v>142</v>
      </c>
      <c r="AU276" s="143" t="s">
        <v>87</v>
      </c>
      <c r="AY276" s="17" t="s">
        <v>136</v>
      </c>
      <c r="BE276" s="144">
        <f>IF(N276="základní",J276,0)</f>
        <v>0</v>
      </c>
      <c r="BF276" s="144">
        <f>IF(N276="snížená",J276,0)</f>
        <v>0</v>
      </c>
      <c r="BG276" s="144">
        <f>IF(N276="zákl. přenesená",J276,0)</f>
        <v>0</v>
      </c>
      <c r="BH276" s="144">
        <f>IF(N276="sníž. přenesená",J276,0)</f>
        <v>0</v>
      </c>
      <c r="BI276" s="144">
        <f>IF(N276="nulová",J276,0)</f>
        <v>0</v>
      </c>
      <c r="BJ276" s="17" t="s">
        <v>85</v>
      </c>
      <c r="BK276" s="144">
        <f>ROUND(I276*H276,2)</f>
        <v>0</v>
      </c>
      <c r="BL276" s="17" t="s">
        <v>661</v>
      </c>
      <c r="BM276" s="143" t="s">
        <v>1822</v>
      </c>
    </row>
    <row r="277" spans="2:65" s="1" customFormat="1">
      <c r="B277" s="32"/>
      <c r="D277" s="145" t="s">
        <v>149</v>
      </c>
      <c r="F277" s="146" t="s">
        <v>1823</v>
      </c>
      <c r="I277" s="147"/>
      <c r="L277" s="32"/>
      <c r="M277" s="148"/>
      <c r="T277" s="56"/>
      <c r="AT277" s="17" t="s">
        <v>149</v>
      </c>
      <c r="AU277" s="17" t="s">
        <v>87</v>
      </c>
    </row>
    <row r="278" spans="2:65" s="13" customFormat="1">
      <c r="B278" s="155"/>
      <c r="D278" s="145" t="s">
        <v>150</v>
      </c>
      <c r="E278" s="156" t="s">
        <v>1</v>
      </c>
      <c r="F278" s="157" t="s">
        <v>1824</v>
      </c>
      <c r="H278" s="158">
        <v>34.47</v>
      </c>
      <c r="I278" s="159"/>
      <c r="L278" s="155"/>
      <c r="M278" s="160"/>
      <c r="T278" s="161"/>
      <c r="AT278" s="156" t="s">
        <v>150</v>
      </c>
      <c r="AU278" s="156" t="s">
        <v>87</v>
      </c>
      <c r="AV278" s="13" t="s">
        <v>87</v>
      </c>
      <c r="AW278" s="13" t="s">
        <v>33</v>
      </c>
      <c r="AX278" s="13" t="s">
        <v>85</v>
      </c>
      <c r="AY278" s="156" t="s">
        <v>136</v>
      </c>
    </row>
    <row r="279" spans="2:65" s="12" customFormat="1">
      <c r="B279" s="149"/>
      <c r="D279" s="145" t="s">
        <v>150</v>
      </c>
      <c r="E279" s="150" t="s">
        <v>1</v>
      </c>
      <c r="F279" s="151" t="s">
        <v>1825</v>
      </c>
      <c r="H279" s="150" t="s">
        <v>1</v>
      </c>
      <c r="I279" s="152"/>
      <c r="L279" s="149"/>
      <c r="M279" s="153"/>
      <c r="T279" s="154"/>
      <c r="AT279" s="150" t="s">
        <v>150</v>
      </c>
      <c r="AU279" s="150" t="s">
        <v>87</v>
      </c>
      <c r="AV279" s="12" t="s">
        <v>85</v>
      </c>
      <c r="AW279" s="12" t="s">
        <v>33</v>
      </c>
      <c r="AX279" s="12" t="s">
        <v>77</v>
      </c>
      <c r="AY279" s="150" t="s">
        <v>136</v>
      </c>
    </row>
    <row r="280" spans="2:65" s="1" customFormat="1" ht="24.15" customHeight="1">
      <c r="B280" s="32"/>
      <c r="C280" s="132" t="s">
        <v>529</v>
      </c>
      <c r="D280" s="132" t="s">
        <v>142</v>
      </c>
      <c r="E280" s="133" t="s">
        <v>1826</v>
      </c>
      <c r="F280" s="134" t="s">
        <v>1827</v>
      </c>
      <c r="G280" s="135" t="s">
        <v>266</v>
      </c>
      <c r="H280" s="136">
        <v>146.5</v>
      </c>
      <c r="I280" s="137"/>
      <c r="J280" s="138">
        <f>ROUND(I280*H280,2)</f>
        <v>0</v>
      </c>
      <c r="K280" s="134" t="s">
        <v>146</v>
      </c>
      <c r="L280" s="32"/>
      <c r="M280" s="139" t="s">
        <v>1</v>
      </c>
      <c r="N280" s="140" t="s">
        <v>42</v>
      </c>
      <c r="P280" s="141">
        <f>O280*H280</f>
        <v>0</v>
      </c>
      <c r="Q280" s="141">
        <v>2.0000000000000002E-5</v>
      </c>
      <c r="R280" s="141">
        <f>Q280*H280</f>
        <v>2.9300000000000003E-3</v>
      </c>
      <c r="S280" s="141">
        <v>0</v>
      </c>
      <c r="T280" s="142">
        <f>S280*H280</f>
        <v>0</v>
      </c>
      <c r="AR280" s="143" t="s">
        <v>661</v>
      </c>
      <c r="AT280" s="143" t="s">
        <v>142</v>
      </c>
      <c r="AU280" s="143" t="s">
        <v>87</v>
      </c>
      <c r="AY280" s="17" t="s">
        <v>136</v>
      </c>
      <c r="BE280" s="144">
        <f>IF(N280="základní",J280,0)</f>
        <v>0</v>
      </c>
      <c r="BF280" s="144">
        <f>IF(N280="snížená",J280,0)</f>
        <v>0</v>
      </c>
      <c r="BG280" s="144">
        <f>IF(N280="zákl. přenesená",J280,0)</f>
        <v>0</v>
      </c>
      <c r="BH280" s="144">
        <f>IF(N280="sníž. přenesená",J280,0)</f>
        <v>0</v>
      </c>
      <c r="BI280" s="144">
        <f>IF(N280="nulová",J280,0)</f>
        <v>0</v>
      </c>
      <c r="BJ280" s="17" t="s">
        <v>85</v>
      </c>
      <c r="BK280" s="144">
        <f>ROUND(I280*H280,2)</f>
        <v>0</v>
      </c>
      <c r="BL280" s="17" t="s">
        <v>661</v>
      </c>
      <c r="BM280" s="143" t="s">
        <v>1828</v>
      </c>
    </row>
    <row r="281" spans="2:65" s="1" customFormat="1" ht="19.2">
      <c r="B281" s="32"/>
      <c r="D281" s="145" t="s">
        <v>149</v>
      </c>
      <c r="F281" s="146" t="s">
        <v>1829</v>
      </c>
      <c r="I281" s="147"/>
      <c r="L281" s="32"/>
      <c r="M281" s="148"/>
      <c r="T281" s="56"/>
      <c r="AT281" s="17" t="s">
        <v>149</v>
      </c>
      <c r="AU281" s="17" t="s">
        <v>87</v>
      </c>
    </row>
    <row r="282" spans="2:65" s="12" customFormat="1">
      <c r="B282" s="149"/>
      <c r="D282" s="145" t="s">
        <v>150</v>
      </c>
      <c r="E282" s="150" t="s">
        <v>1</v>
      </c>
      <c r="F282" s="151" t="s">
        <v>1830</v>
      </c>
      <c r="H282" s="150" t="s">
        <v>1</v>
      </c>
      <c r="I282" s="152"/>
      <c r="L282" s="149"/>
      <c r="M282" s="153"/>
      <c r="T282" s="154"/>
      <c r="AT282" s="150" t="s">
        <v>150</v>
      </c>
      <c r="AU282" s="150" t="s">
        <v>87</v>
      </c>
      <c r="AV282" s="12" t="s">
        <v>85</v>
      </c>
      <c r="AW282" s="12" t="s">
        <v>33</v>
      </c>
      <c r="AX282" s="12" t="s">
        <v>77</v>
      </c>
      <c r="AY282" s="150" t="s">
        <v>136</v>
      </c>
    </row>
    <row r="283" spans="2:65" s="12" customFormat="1">
      <c r="B283" s="149"/>
      <c r="D283" s="145" t="s">
        <v>150</v>
      </c>
      <c r="E283" s="150" t="s">
        <v>1</v>
      </c>
      <c r="F283" s="151" t="s">
        <v>1831</v>
      </c>
      <c r="H283" s="150" t="s">
        <v>1</v>
      </c>
      <c r="I283" s="152"/>
      <c r="L283" s="149"/>
      <c r="M283" s="153"/>
      <c r="T283" s="154"/>
      <c r="AT283" s="150" t="s">
        <v>150</v>
      </c>
      <c r="AU283" s="150" t="s">
        <v>87</v>
      </c>
      <c r="AV283" s="12" t="s">
        <v>85</v>
      </c>
      <c r="AW283" s="12" t="s">
        <v>33</v>
      </c>
      <c r="AX283" s="12" t="s">
        <v>77</v>
      </c>
      <c r="AY283" s="150" t="s">
        <v>136</v>
      </c>
    </row>
    <row r="284" spans="2:65" s="13" customFormat="1">
      <c r="B284" s="155"/>
      <c r="D284" s="145" t="s">
        <v>150</v>
      </c>
      <c r="E284" s="156" t="s">
        <v>1</v>
      </c>
      <c r="F284" s="157" t="s">
        <v>1832</v>
      </c>
      <c r="H284" s="158">
        <v>146.5</v>
      </c>
      <c r="I284" s="159"/>
      <c r="L284" s="155"/>
      <c r="M284" s="160"/>
      <c r="T284" s="161"/>
      <c r="AT284" s="156" t="s">
        <v>150</v>
      </c>
      <c r="AU284" s="156" t="s">
        <v>87</v>
      </c>
      <c r="AV284" s="13" t="s">
        <v>87</v>
      </c>
      <c r="AW284" s="13" t="s">
        <v>33</v>
      </c>
      <c r="AX284" s="13" t="s">
        <v>85</v>
      </c>
      <c r="AY284" s="156" t="s">
        <v>136</v>
      </c>
    </row>
    <row r="285" spans="2:65" s="11" customFormat="1" ht="22.95" customHeight="1">
      <c r="B285" s="120"/>
      <c r="D285" s="121" t="s">
        <v>76</v>
      </c>
      <c r="E285" s="130" t="s">
        <v>1001</v>
      </c>
      <c r="F285" s="130" t="s">
        <v>1002</v>
      </c>
      <c r="I285" s="123"/>
      <c r="J285" s="131">
        <f>BK285</f>
        <v>0</v>
      </c>
      <c r="L285" s="120"/>
      <c r="M285" s="125"/>
      <c r="P285" s="126">
        <f>SUM(P286:P297)</f>
        <v>0</v>
      </c>
      <c r="R285" s="126">
        <f>SUM(R286:R297)</f>
        <v>0</v>
      </c>
      <c r="T285" s="127">
        <f>SUM(T286:T297)</f>
        <v>0</v>
      </c>
      <c r="AR285" s="121" t="s">
        <v>85</v>
      </c>
      <c r="AT285" s="128" t="s">
        <v>76</v>
      </c>
      <c r="AU285" s="128" t="s">
        <v>85</v>
      </c>
      <c r="AY285" s="121" t="s">
        <v>136</v>
      </c>
      <c r="BK285" s="129">
        <f>SUM(BK286:BK297)</f>
        <v>0</v>
      </c>
    </row>
    <row r="286" spans="2:65" s="1" customFormat="1" ht="16.5" customHeight="1">
      <c r="B286" s="32"/>
      <c r="C286" s="132" t="s">
        <v>535</v>
      </c>
      <c r="D286" s="132" t="s">
        <v>142</v>
      </c>
      <c r="E286" s="133" t="s">
        <v>1038</v>
      </c>
      <c r="F286" s="134" t="s">
        <v>1039</v>
      </c>
      <c r="G286" s="135" t="s">
        <v>406</v>
      </c>
      <c r="H286" s="136">
        <v>0.75</v>
      </c>
      <c r="I286" s="137"/>
      <c r="J286" s="138">
        <f>ROUND(I286*H286,2)</f>
        <v>0</v>
      </c>
      <c r="K286" s="134" t="s">
        <v>146</v>
      </c>
      <c r="L286" s="32"/>
      <c r="M286" s="139" t="s">
        <v>1</v>
      </c>
      <c r="N286" s="140" t="s">
        <v>42</v>
      </c>
      <c r="P286" s="141">
        <f>O286*H286</f>
        <v>0</v>
      </c>
      <c r="Q286" s="141">
        <v>0</v>
      </c>
      <c r="R286" s="141">
        <f>Q286*H286</f>
        <v>0</v>
      </c>
      <c r="S286" s="141">
        <v>0</v>
      </c>
      <c r="T286" s="142">
        <f>S286*H286</f>
        <v>0</v>
      </c>
      <c r="AR286" s="143" t="s">
        <v>135</v>
      </c>
      <c r="AT286" s="143" t="s">
        <v>142</v>
      </c>
      <c r="AU286" s="143" t="s">
        <v>87</v>
      </c>
      <c r="AY286" s="17" t="s">
        <v>136</v>
      </c>
      <c r="BE286" s="144">
        <f>IF(N286="základní",J286,0)</f>
        <v>0</v>
      </c>
      <c r="BF286" s="144">
        <f>IF(N286="snížená",J286,0)</f>
        <v>0</v>
      </c>
      <c r="BG286" s="144">
        <f>IF(N286="zákl. přenesená",J286,0)</f>
        <v>0</v>
      </c>
      <c r="BH286" s="144">
        <f>IF(N286="sníž. přenesená",J286,0)</f>
        <v>0</v>
      </c>
      <c r="BI286" s="144">
        <f>IF(N286="nulová",J286,0)</f>
        <v>0</v>
      </c>
      <c r="BJ286" s="17" t="s">
        <v>85</v>
      </c>
      <c r="BK286" s="144">
        <f>ROUND(I286*H286,2)</f>
        <v>0</v>
      </c>
      <c r="BL286" s="17" t="s">
        <v>135</v>
      </c>
      <c r="BM286" s="143" t="s">
        <v>801</v>
      </c>
    </row>
    <row r="287" spans="2:65" s="1" customFormat="1">
      <c r="B287" s="32"/>
      <c r="D287" s="145" t="s">
        <v>149</v>
      </c>
      <c r="F287" s="146" t="s">
        <v>1041</v>
      </c>
      <c r="I287" s="147"/>
      <c r="L287" s="32"/>
      <c r="M287" s="148"/>
      <c r="T287" s="56"/>
      <c r="AT287" s="17" t="s">
        <v>149</v>
      </c>
      <c r="AU287" s="17" t="s">
        <v>87</v>
      </c>
    </row>
    <row r="288" spans="2:65" s="12" customFormat="1">
      <c r="B288" s="149"/>
      <c r="D288" s="145" t="s">
        <v>150</v>
      </c>
      <c r="E288" s="150" t="s">
        <v>1</v>
      </c>
      <c r="F288" s="151" t="s">
        <v>1833</v>
      </c>
      <c r="H288" s="150" t="s">
        <v>1</v>
      </c>
      <c r="I288" s="152"/>
      <c r="L288" s="149"/>
      <c r="M288" s="153"/>
      <c r="T288" s="154"/>
      <c r="AT288" s="150" t="s">
        <v>150</v>
      </c>
      <c r="AU288" s="150" t="s">
        <v>87</v>
      </c>
      <c r="AV288" s="12" t="s">
        <v>85</v>
      </c>
      <c r="AW288" s="12" t="s">
        <v>33</v>
      </c>
      <c r="AX288" s="12" t="s">
        <v>77</v>
      </c>
      <c r="AY288" s="150" t="s">
        <v>136</v>
      </c>
    </row>
    <row r="289" spans="2:65" s="13" customFormat="1">
      <c r="B289" s="155"/>
      <c r="D289" s="145" t="s">
        <v>150</v>
      </c>
      <c r="E289" s="156" t="s">
        <v>1</v>
      </c>
      <c r="F289" s="157" t="s">
        <v>1834</v>
      </c>
      <c r="H289" s="158">
        <v>0.75</v>
      </c>
      <c r="I289" s="159"/>
      <c r="L289" s="155"/>
      <c r="M289" s="160"/>
      <c r="T289" s="161"/>
      <c r="AT289" s="156" t="s">
        <v>150</v>
      </c>
      <c r="AU289" s="156" t="s">
        <v>87</v>
      </c>
      <c r="AV289" s="13" t="s">
        <v>87</v>
      </c>
      <c r="AW289" s="13" t="s">
        <v>33</v>
      </c>
      <c r="AX289" s="13" t="s">
        <v>77</v>
      </c>
      <c r="AY289" s="156" t="s">
        <v>136</v>
      </c>
    </row>
    <row r="290" spans="2:65" s="14" customFormat="1">
      <c r="B290" s="165"/>
      <c r="D290" s="145" t="s">
        <v>150</v>
      </c>
      <c r="E290" s="166" t="s">
        <v>1</v>
      </c>
      <c r="F290" s="167" t="s">
        <v>278</v>
      </c>
      <c r="H290" s="168">
        <v>0.75</v>
      </c>
      <c r="I290" s="169"/>
      <c r="L290" s="165"/>
      <c r="M290" s="170"/>
      <c r="T290" s="171"/>
      <c r="AT290" s="166" t="s">
        <v>150</v>
      </c>
      <c r="AU290" s="166" t="s">
        <v>87</v>
      </c>
      <c r="AV290" s="14" t="s">
        <v>135</v>
      </c>
      <c r="AW290" s="14" t="s">
        <v>33</v>
      </c>
      <c r="AX290" s="14" t="s">
        <v>85</v>
      </c>
      <c r="AY290" s="166" t="s">
        <v>136</v>
      </c>
    </row>
    <row r="291" spans="2:65" s="1" customFormat="1" ht="16.5" customHeight="1">
      <c r="B291" s="32"/>
      <c r="C291" s="132" t="s">
        <v>541</v>
      </c>
      <c r="D291" s="132" t="s">
        <v>142</v>
      </c>
      <c r="E291" s="133" t="s">
        <v>1052</v>
      </c>
      <c r="F291" s="134" t="s">
        <v>1053</v>
      </c>
      <c r="G291" s="135" t="s">
        <v>406</v>
      </c>
      <c r="H291" s="136">
        <v>1.5</v>
      </c>
      <c r="I291" s="137"/>
      <c r="J291" s="138">
        <f>ROUND(I291*H291,2)</f>
        <v>0</v>
      </c>
      <c r="K291" s="134" t="s">
        <v>146</v>
      </c>
      <c r="L291" s="32"/>
      <c r="M291" s="139" t="s">
        <v>1</v>
      </c>
      <c r="N291" s="140" t="s">
        <v>42</v>
      </c>
      <c r="P291" s="141">
        <f>O291*H291</f>
        <v>0</v>
      </c>
      <c r="Q291" s="141">
        <v>0</v>
      </c>
      <c r="R291" s="141">
        <f>Q291*H291</f>
        <v>0</v>
      </c>
      <c r="S291" s="141">
        <v>0</v>
      </c>
      <c r="T291" s="142">
        <f>S291*H291</f>
        <v>0</v>
      </c>
      <c r="AR291" s="143" t="s">
        <v>135</v>
      </c>
      <c r="AT291" s="143" t="s">
        <v>142</v>
      </c>
      <c r="AU291" s="143" t="s">
        <v>87</v>
      </c>
      <c r="AY291" s="17" t="s">
        <v>136</v>
      </c>
      <c r="BE291" s="144">
        <f>IF(N291="základní",J291,0)</f>
        <v>0</v>
      </c>
      <c r="BF291" s="144">
        <f>IF(N291="snížená",J291,0)</f>
        <v>0</v>
      </c>
      <c r="BG291" s="144">
        <f>IF(N291="zákl. přenesená",J291,0)</f>
        <v>0</v>
      </c>
      <c r="BH291" s="144">
        <f>IF(N291="sníž. přenesená",J291,0)</f>
        <v>0</v>
      </c>
      <c r="BI291" s="144">
        <f>IF(N291="nulová",J291,0)</f>
        <v>0</v>
      </c>
      <c r="BJ291" s="17" t="s">
        <v>85</v>
      </c>
      <c r="BK291" s="144">
        <f>ROUND(I291*H291,2)</f>
        <v>0</v>
      </c>
      <c r="BL291" s="17" t="s">
        <v>135</v>
      </c>
      <c r="BM291" s="143" t="s">
        <v>811</v>
      </c>
    </row>
    <row r="292" spans="2:65" s="1" customFormat="1" ht="19.2">
      <c r="B292" s="32"/>
      <c r="D292" s="145" t="s">
        <v>149</v>
      </c>
      <c r="F292" s="146" t="s">
        <v>1055</v>
      </c>
      <c r="I292" s="147"/>
      <c r="L292" s="32"/>
      <c r="M292" s="148"/>
      <c r="T292" s="56"/>
      <c r="AT292" s="17" t="s">
        <v>149</v>
      </c>
      <c r="AU292" s="17" t="s">
        <v>87</v>
      </c>
    </row>
    <row r="293" spans="2:65" s="12" customFormat="1">
      <c r="B293" s="149"/>
      <c r="D293" s="145" t="s">
        <v>150</v>
      </c>
      <c r="E293" s="150" t="s">
        <v>1</v>
      </c>
      <c r="F293" s="151" t="s">
        <v>1833</v>
      </c>
      <c r="H293" s="150" t="s">
        <v>1</v>
      </c>
      <c r="I293" s="152"/>
      <c r="L293" s="149"/>
      <c r="M293" s="153"/>
      <c r="T293" s="154"/>
      <c r="AT293" s="150" t="s">
        <v>150</v>
      </c>
      <c r="AU293" s="150" t="s">
        <v>87</v>
      </c>
      <c r="AV293" s="12" t="s">
        <v>85</v>
      </c>
      <c r="AW293" s="12" t="s">
        <v>33</v>
      </c>
      <c r="AX293" s="12" t="s">
        <v>77</v>
      </c>
      <c r="AY293" s="150" t="s">
        <v>136</v>
      </c>
    </row>
    <row r="294" spans="2:65" s="13" customFormat="1">
      <c r="B294" s="155"/>
      <c r="D294" s="145" t="s">
        <v>150</v>
      </c>
      <c r="E294" s="156" t="s">
        <v>1</v>
      </c>
      <c r="F294" s="157" t="s">
        <v>1835</v>
      </c>
      <c r="H294" s="158">
        <v>1.5</v>
      </c>
      <c r="I294" s="159"/>
      <c r="L294" s="155"/>
      <c r="M294" s="160"/>
      <c r="T294" s="161"/>
      <c r="AT294" s="156" t="s">
        <v>150</v>
      </c>
      <c r="AU294" s="156" t="s">
        <v>87</v>
      </c>
      <c r="AV294" s="13" t="s">
        <v>87</v>
      </c>
      <c r="AW294" s="13" t="s">
        <v>33</v>
      </c>
      <c r="AX294" s="13" t="s">
        <v>85</v>
      </c>
      <c r="AY294" s="156" t="s">
        <v>136</v>
      </c>
    </row>
    <row r="295" spans="2:65" s="1" customFormat="1" ht="16.5" customHeight="1">
      <c r="B295" s="32"/>
      <c r="C295" s="132" t="s">
        <v>546</v>
      </c>
      <c r="D295" s="132" t="s">
        <v>142</v>
      </c>
      <c r="E295" s="133" t="s">
        <v>1836</v>
      </c>
      <c r="F295" s="134" t="s">
        <v>1837</v>
      </c>
      <c r="G295" s="135" t="s">
        <v>226</v>
      </c>
      <c r="H295" s="136">
        <v>3</v>
      </c>
      <c r="I295" s="137"/>
      <c r="J295" s="138">
        <f>ROUND(I295*H295,2)</f>
        <v>0</v>
      </c>
      <c r="K295" s="134" t="s">
        <v>1</v>
      </c>
      <c r="L295" s="32"/>
      <c r="M295" s="139" t="s">
        <v>1</v>
      </c>
      <c r="N295" s="140" t="s">
        <v>42</v>
      </c>
      <c r="P295" s="141">
        <f>O295*H295</f>
        <v>0</v>
      </c>
      <c r="Q295" s="141">
        <v>0</v>
      </c>
      <c r="R295" s="141">
        <f>Q295*H295</f>
        <v>0</v>
      </c>
      <c r="S295" s="141">
        <v>0</v>
      </c>
      <c r="T295" s="142">
        <f>S295*H295</f>
        <v>0</v>
      </c>
      <c r="AR295" s="143" t="s">
        <v>135</v>
      </c>
      <c r="AT295" s="143" t="s">
        <v>142</v>
      </c>
      <c r="AU295" s="143" t="s">
        <v>87</v>
      </c>
      <c r="AY295" s="17" t="s">
        <v>136</v>
      </c>
      <c r="BE295" s="144">
        <f>IF(N295="základní",J295,0)</f>
        <v>0</v>
      </c>
      <c r="BF295" s="144">
        <f>IF(N295="snížená",J295,0)</f>
        <v>0</v>
      </c>
      <c r="BG295" s="144">
        <f>IF(N295="zákl. přenesená",J295,0)</f>
        <v>0</v>
      </c>
      <c r="BH295" s="144">
        <f>IF(N295="sníž. přenesená",J295,0)</f>
        <v>0</v>
      </c>
      <c r="BI295" s="144">
        <f>IF(N295="nulová",J295,0)</f>
        <v>0</v>
      </c>
      <c r="BJ295" s="17" t="s">
        <v>85</v>
      </c>
      <c r="BK295" s="144">
        <f>ROUND(I295*H295,2)</f>
        <v>0</v>
      </c>
      <c r="BL295" s="17" t="s">
        <v>135</v>
      </c>
      <c r="BM295" s="143" t="s">
        <v>821</v>
      </c>
    </row>
    <row r="296" spans="2:65" s="1" customFormat="1">
      <c r="B296" s="32"/>
      <c r="D296" s="145" t="s">
        <v>149</v>
      </c>
      <c r="F296" s="146" t="s">
        <v>1837</v>
      </c>
      <c r="I296" s="147"/>
      <c r="L296" s="32"/>
      <c r="M296" s="148"/>
      <c r="T296" s="56"/>
      <c r="AT296" s="17" t="s">
        <v>149</v>
      </c>
      <c r="AU296" s="17" t="s">
        <v>87</v>
      </c>
    </row>
    <row r="297" spans="2:65" s="13" customFormat="1">
      <c r="B297" s="155"/>
      <c r="D297" s="145" t="s">
        <v>150</v>
      </c>
      <c r="E297" s="156" t="s">
        <v>1</v>
      </c>
      <c r="F297" s="157" t="s">
        <v>1838</v>
      </c>
      <c r="H297" s="158">
        <v>3</v>
      </c>
      <c r="I297" s="159"/>
      <c r="L297" s="155"/>
      <c r="M297" s="160"/>
      <c r="T297" s="161"/>
      <c r="AT297" s="156" t="s">
        <v>150</v>
      </c>
      <c r="AU297" s="156" t="s">
        <v>87</v>
      </c>
      <c r="AV297" s="13" t="s">
        <v>87</v>
      </c>
      <c r="AW297" s="13" t="s">
        <v>33</v>
      </c>
      <c r="AX297" s="13" t="s">
        <v>85</v>
      </c>
      <c r="AY297" s="156" t="s">
        <v>136</v>
      </c>
    </row>
    <row r="298" spans="2:65" s="11" customFormat="1" ht="25.95" customHeight="1">
      <c r="B298" s="120"/>
      <c r="D298" s="121" t="s">
        <v>76</v>
      </c>
      <c r="E298" s="122" t="s">
        <v>133</v>
      </c>
      <c r="F298" s="122" t="s">
        <v>134</v>
      </c>
      <c r="I298" s="123"/>
      <c r="J298" s="124">
        <f>BK298</f>
        <v>0</v>
      </c>
      <c r="L298" s="120"/>
      <c r="M298" s="125"/>
      <c r="P298" s="126">
        <f>SUM(P299:P302)</f>
        <v>0</v>
      </c>
      <c r="R298" s="126">
        <f>SUM(R299:R302)</f>
        <v>0</v>
      </c>
      <c r="T298" s="127">
        <f>SUM(T299:T302)</f>
        <v>0</v>
      </c>
      <c r="AR298" s="121" t="s">
        <v>135</v>
      </c>
      <c r="AT298" s="128" t="s">
        <v>76</v>
      </c>
      <c r="AU298" s="128" t="s">
        <v>77</v>
      </c>
      <c r="AY298" s="121" t="s">
        <v>136</v>
      </c>
      <c r="BK298" s="129">
        <f>SUM(BK299:BK302)</f>
        <v>0</v>
      </c>
    </row>
    <row r="299" spans="2:65" s="1" customFormat="1" ht="16.5" customHeight="1">
      <c r="B299" s="32"/>
      <c r="C299" s="132" t="s">
        <v>552</v>
      </c>
      <c r="D299" s="132" t="s">
        <v>142</v>
      </c>
      <c r="E299" s="133" t="s">
        <v>163</v>
      </c>
      <c r="F299" s="134" t="s">
        <v>164</v>
      </c>
      <c r="G299" s="135" t="s">
        <v>145</v>
      </c>
      <c r="H299" s="136">
        <v>1</v>
      </c>
      <c r="I299" s="137"/>
      <c r="J299" s="138">
        <f>ROUND(I299*H299,2)</f>
        <v>0</v>
      </c>
      <c r="K299" s="134" t="s">
        <v>146</v>
      </c>
      <c r="L299" s="32"/>
      <c r="M299" s="139" t="s">
        <v>1</v>
      </c>
      <c r="N299" s="140" t="s">
        <v>42</v>
      </c>
      <c r="P299" s="141">
        <f>O299*H299</f>
        <v>0</v>
      </c>
      <c r="Q299" s="141">
        <v>0</v>
      </c>
      <c r="R299" s="141">
        <f>Q299*H299</f>
        <v>0</v>
      </c>
      <c r="S299" s="141">
        <v>0</v>
      </c>
      <c r="T299" s="142">
        <f>S299*H299</f>
        <v>0</v>
      </c>
      <c r="AR299" s="143" t="s">
        <v>1839</v>
      </c>
      <c r="AT299" s="143" t="s">
        <v>142</v>
      </c>
      <c r="AU299" s="143" t="s">
        <v>85</v>
      </c>
      <c r="AY299" s="17" t="s">
        <v>136</v>
      </c>
      <c r="BE299" s="144">
        <f>IF(N299="základní",J299,0)</f>
        <v>0</v>
      </c>
      <c r="BF299" s="144">
        <f>IF(N299="snížená",J299,0)</f>
        <v>0</v>
      </c>
      <c r="BG299" s="144">
        <f>IF(N299="zákl. přenesená",J299,0)</f>
        <v>0</v>
      </c>
      <c r="BH299" s="144">
        <f>IF(N299="sníž. přenesená",J299,0)</f>
        <v>0</v>
      </c>
      <c r="BI299" s="144">
        <f>IF(N299="nulová",J299,0)</f>
        <v>0</v>
      </c>
      <c r="BJ299" s="17" t="s">
        <v>85</v>
      </c>
      <c r="BK299" s="144">
        <f>ROUND(I299*H299,2)</f>
        <v>0</v>
      </c>
      <c r="BL299" s="17" t="s">
        <v>1839</v>
      </c>
      <c r="BM299" s="143" t="s">
        <v>1840</v>
      </c>
    </row>
    <row r="300" spans="2:65" s="1" customFormat="1">
      <c r="B300" s="32"/>
      <c r="D300" s="145" t="s">
        <v>149</v>
      </c>
      <c r="F300" s="146" t="s">
        <v>164</v>
      </c>
      <c r="I300" s="147"/>
      <c r="L300" s="32"/>
      <c r="M300" s="148"/>
      <c r="T300" s="56"/>
      <c r="AT300" s="17" t="s">
        <v>149</v>
      </c>
      <c r="AU300" s="17" t="s">
        <v>85</v>
      </c>
    </row>
    <row r="301" spans="2:65" s="12" customFormat="1">
      <c r="B301" s="149"/>
      <c r="D301" s="145" t="s">
        <v>150</v>
      </c>
      <c r="E301" s="150" t="s">
        <v>1</v>
      </c>
      <c r="F301" s="151" t="s">
        <v>166</v>
      </c>
      <c r="H301" s="150" t="s">
        <v>1</v>
      </c>
      <c r="I301" s="152"/>
      <c r="L301" s="149"/>
      <c r="M301" s="153"/>
      <c r="T301" s="154"/>
      <c r="AT301" s="150" t="s">
        <v>150</v>
      </c>
      <c r="AU301" s="150" t="s">
        <v>85</v>
      </c>
      <c r="AV301" s="12" t="s">
        <v>85</v>
      </c>
      <c r="AW301" s="12" t="s">
        <v>33</v>
      </c>
      <c r="AX301" s="12" t="s">
        <v>77</v>
      </c>
      <c r="AY301" s="150" t="s">
        <v>136</v>
      </c>
    </row>
    <row r="302" spans="2:65" s="13" customFormat="1">
      <c r="B302" s="155"/>
      <c r="D302" s="145" t="s">
        <v>150</v>
      </c>
      <c r="E302" s="156" t="s">
        <v>1</v>
      </c>
      <c r="F302" s="157" t="s">
        <v>1841</v>
      </c>
      <c r="H302" s="158">
        <v>1</v>
      </c>
      <c r="I302" s="159"/>
      <c r="L302" s="155"/>
      <c r="M302" s="162"/>
      <c r="N302" s="163"/>
      <c r="O302" s="163"/>
      <c r="P302" s="163"/>
      <c r="Q302" s="163"/>
      <c r="R302" s="163"/>
      <c r="S302" s="163"/>
      <c r="T302" s="164"/>
      <c r="AT302" s="156" t="s">
        <v>150</v>
      </c>
      <c r="AU302" s="156" t="s">
        <v>85</v>
      </c>
      <c r="AV302" s="13" t="s">
        <v>87</v>
      </c>
      <c r="AW302" s="13" t="s">
        <v>33</v>
      </c>
      <c r="AX302" s="13" t="s">
        <v>85</v>
      </c>
      <c r="AY302" s="156" t="s">
        <v>136</v>
      </c>
    </row>
    <row r="303" spans="2:65" s="1" customFormat="1" ht="6.9" customHeight="1">
      <c r="B303" s="44"/>
      <c r="C303" s="45"/>
      <c r="D303" s="45"/>
      <c r="E303" s="45"/>
      <c r="F303" s="45"/>
      <c r="G303" s="45"/>
      <c r="H303" s="45"/>
      <c r="I303" s="45"/>
      <c r="J303" s="45"/>
      <c r="K303" s="45"/>
      <c r="L303" s="32"/>
    </row>
  </sheetData>
  <sheetProtection algorithmName="SHA-512" hashValue="b/ct+C/rexeBI6pco666gHxF37gXcrnlVV5DvJ3fIk8Rhrqv7vOJhtgLD/H/3Nlum9QZsY9CGTIx09QGAi2RFg==" saltValue="3ipubuKCj5De/nNZkCD0FDkORn2VxKQNPwRsDrPKLcUBlQ/nrps0d6PBteN/rP9VI0NOvf84Or5OlApo4BYbjA==" spinCount="100000" sheet="1" objects="1" scenarios="1" formatColumns="0" formatRows="0" autoFilter="0"/>
  <autoFilter ref="C122:K302" xr:uid="{00000000-0009-0000-0000-000006000000}"/>
  <mergeCells count="9">
    <mergeCell ref="E87:H87"/>
    <mergeCell ref="E113:H113"/>
    <mergeCell ref="E115:H115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7</vt:i4>
      </vt:variant>
      <vt:variant>
        <vt:lpstr>Pojmenované oblasti</vt:lpstr>
      </vt:variant>
      <vt:variant>
        <vt:i4>14</vt:i4>
      </vt:variant>
    </vt:vector>
  </HeadingPairs>
  <TitlesOfParts>
    <vt:vector size="21" baseType="lpstr">
      <vt:lpstr>Rekapitulace stavby</vt:lpstr>
      <vt:lpstr>02 - Ostatní a vedlejší n...</vt:lpstr>
      <vt:lpstr>101 - Komunikace</vt:lpstr>
      <vt:lpstr>301 - Vodovod</vt:lpstr>
      <vt:lpstr>302 - Kanalizace</vt:lpstr>
      <vt:lpstr>303 - Vodovodní a kanaliz...</vt:lpstr>
      <vt:lpstr>401 - Veřejné osvětlení</vt:lpstr>
      <vt:lpstr>'02 - Ostatní a vedlejší n...'!Názvy_tisku</vt:lpstr>
      <vt:lpstr>'101 - Komunikace'!Názvy_tisku</vt:lpstr>
      <vt:lpstr>'301 - Vodovod'!Názvy_tisku</vt:lpstr>
      <vt:lpstr>'302 - Kanalizace'!Názvy_tisku</vt:lpstr>
      <vt:lpstr>'303 - Vodovodní a kanaliz...'!Názvy_tisku</vt:lpstr>
      <vt:lpstr>'401 - Veřejné osvětlení'!Názvy_tisku</vt:lpstr>
      <vt:lpstr>'Rekapitulace stavby'!Názvy_tisku</vt:lpstr>
      <vt:lpstr>'02 - Ostatní a vedlejší n...'!Oblast_tisku</vt:lpstr>
      <vt:lpstr>'101 - Komunikace'!Oblast_tisku</vt:lpstr>
      <vt:lpstr>'301 - Vodovod'!Oblast_tisku</vt:lpstr>
      <vt:lpstr>'302 - Kanalizace'!Oblast_tisku</vt:lpstr>
      <vt:lpstr>'303 - Vodovodní a kanaliz...'!Oblast_tisku</vt:lpstr>
      <vt:lpstr>'401 - Veřejné osvětlení'!Oblast_tisku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kros\Karel</dc:creator>
  <cp:lastModifiedBy>Eva Horecka</cp:lastModifiedBy>
  <dcterms:created xsi:type="dcterms:W3CDTF">2023-12-04T12:26:09Z</dcterms:created>
  <dcterms:modified xsi:type="dcterms:W3CDTF">2023-12-04T13:33:19Z</dcterms:modified>
</cp:coreProperties>
</file>