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Jindrichuv_Hradec\TR_ul_Jiraskova\kros\Soupis_praci_var_B\"/>
    </mc:Choice>
  </mc:AlternateContent>
  <xr:revisionPtr revIDLastSave="0" documentId="8_{6AFA1BB5-0CA6-4767-B0E9-7E265C3BFDA7}" xr6:coauthVersionLast="47" xr6:coauthVersionMax="47" xr10:uidLastSave="{00000000-0000-0000-0000-000000000000}"/>
  <bookViews>
    <workbookView xWindow="690" yWindow="690" windowWidth="29490" windowHeight="24375" xr2:uid="{00000000-000D-0000-FFFF-FFFF00000000}"/>
  </bookViews>
  <sheets>
    <sheet name="Rekapitulace stavby" sheetId="1" r:id="rId1"/>
    <sheet name="02 - Ostatní a vedlejší n..." sheetId="2" r:id="rId2"/>
    <sheet name="101 - Komunikace" sheetId="3" r:id="rId3"/>
  </sheets>
  <definedNames>
    <definedName name="_xlnm._FilterDatabase" localSheetId="1" hidden="1">'02 - Ostatní a vedlejší n...'!$C$122:$K$177</definedName>
    <definedName name="_xlnm._FilterDatabase" localSheetId="2" hidden="1">'101 - Komunikace'!$C$122:$K$196</definedName>
    <definedName name="_xlnm.Print_Titles" localSheetId="1">'02 - Ostatní a vedlejší n...'!$122:$122</definedName>
    <definedName name="_xlnm.Print_Titles" localSheetId="2">'101 - Komunikace'!$122:$122</definedName>
    <definedName name="_xlnm.Print_Titles" localSheetId="0">'Rekapitulace stavby'!$92:$92</definedName>
    <definedName name="_xlnm.Print_Area" localSheetId="1">'02 - Ostatní a vedlejší n...'!$C$4:$J$39,'02 - Ostatní a vedlejší n...'!$C$50:$J$76,'02 - Ostatní a vedlejší n...'!$C$82:$J$104,'02 - Ostatní a vedlejší n...'!$C$110:$K$177</definedName>
    <definedName name="_xlnm.Print_Area" localSheetId="2">'101 - Komunikace'!$C$4:$J$39,'101 - Komunikace'!$C$50:$J$76,'101 - Komunikace'!$C$82:$J$104,'101 - Komunikace'!$C$110:$K$196</definedName>
    <definedName name="_xlnm.Print_Area" localSheetId="0">'Rekapitulace stavby'!$D$4:$AO$76,'Rekapitulace stavby'!$C$82:$AQ$97</definedName>
  </definedNames>
  <calcPr calcId="181029"/>
</workbook>
</file>

<file path=xl/calcChain.xml><?xml version="1.0" encoding="utf-8"?>
<calcChain xmlns="http://schemas.openxmlformats.org/spreadsheetml/2006/main">
  <c r="J37" i="3" l="1"/>
  <c r="J36" i="3"/>
  <c r="AY96" i="1" s="1"/>
  <c r="J35" i="3"/>
  <c r="AX96" i="1" s="1"/>
  <c r="BI195" i="3"/>
  <c r="BH195" i="3"/>
  <c r="BG195" i="3"/>
  <c r="BF195" i="3"/>
  <c r="T195" i="3"/>
  <c r="T194" i="3"/>
  <c r="R195" i="3"/>
  <c r="R194" i="3" s="1"/>
  <c r="P195" i="3"/>
  <c r="P194" i="3" s="1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0" i="3"/>
  <c r="BH150" i="3"/>
  <c r="BG150" i="3"/>
  <c r="BF150" i="3"/>
  <c r="T150" i="3"/>
  <c r="T139" i="3"/>
  <c r="R150" i="3"/>
  <c r="R139" i="3"/>
  <c r="P150" i="3"/>
  <c r="BI144" i="3"/>
  <c r="BH144" i="3"/>
  <c r="BG144" i="3"/>
  <c r="BF144" i="3"/>
  <c r="T144" i="3"/>
  <c r="R144" i="3"/>
  <c r="P144" i="3"/>
  <c r="BI140" i="3"/>
  <c r="BH140" i="3"/>
  <c r="BG140" i="3"/>
  <c r="BF140" i="3"/>
  <c r="T140" i="3"/>
  <c r="R140" i="3"/>
  <c r="P140" i="3"/>
  <c r="P139" i="3" s="1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6" i="3"/>
  <c r="BH126" i="3"/>
  <c r="BG126" i="3"/>
  <c r="BF126" i="3"/>
  <c r="T126" i="3"/>
  <c r="T125" i="3"/>
  <c r="R126" i="3"/>
  <c r="R125" i="3" s="1"/>
  <c r="P126" i="3"/>
  <c r="P125" i="3" s="1"/>
  <c r="J119" i="3"/>
  <c r="F119" i="3"/>
  <c r="F117" i="3"/>
  <c r="E115" i="3"/>
  <c r="J91" i="3"/>
  <c r="F91" i="3"/>
  <c r="F89" i="3"/>
  <c r="E87" i="3"/>
  <c r="J24" i="3"/>
  <c r="E24" i="3"/>
  <c r="J92" i="3" s="1"/>
  <c r="J23" i="3"/>
  <c r="J18" i="3"/>
  <c r="E18" i="3"/>
  <c r="F120" i="3" s="1"/>
  <c r="J17" i="3"/>
  <c r="J12" i="3"/>
  <c r="J117" i="3"/>
  <c r="E7" i="3"/>
  <c r="E85" i="3"/>
  <c r="J124" i="2"/>
  <c r="J97" i="2" s="1"/>
  <c r="J37" i="2"/>
  <c r="J36" i="2"/>
  <c r="AY95" i="1"/>
  <c r="J35" i="2"/>
  <c r="AX95" i="1" s="1"/>
  <c r="BI175" i="2"/>
  <c r="BH175" i="2"/>
  <c r="BG175" i="2"/>
  <c r="BF175" i="2"/>
  <c r="T175" i="2"/>
  <c r="T174" i="2"/>
  <c r="R175" i="2"/>
  <c r="R174" i="2" s="1"/>
  <c r="P175" i="2"/>
  <c r="P174" i="2"/>
  <c r="BI171" i="2"/>
  <c r="BH171" i="2"/>
  <c r="BG171" i="2"/>
  <c r="BF171" i="2"/>
  <c r="T171" i="2"/>
  <c r="T170" i="2"/>
  <c r="R171" i="2"/>
  <c r="R170" i="2"/>
  <c r="P171" i="2"/>
  <c r="P170" i="2" s="1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5" i="2"/>
  <c r="BH145" i="2"/>
  <c r="BG145" i="2"/>
  <c r="BF145" i="2"/>
  <c r="T145" i="2"/>
  <c r="T144" i="2"/>
  <c r="R145" i="2"/>
  <c r="R144" i="2" s="1"/>
  <c r="P145" i="2"/>
  <c r="P144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J119" i="2"/>
  <c r="F119" i="2"/>
  <c r="F117" i="2"/>
  <c r="E115" i="2"/>
  <c r="J91" i="2"/>
  <c r="F91" i="2"/>
  <c r="F89" i="2"/>
  <c r="E87" i="2"/>
  <c r="J24" i="2"/>
  <c r="E24" i="2"/>
  <c r="J120" i="2" s="1"/>
  <c r="J23" i="2"/>
  <c r="J18" i="2"/>
  <c r="E18" i="2"/>
  <c r="F120" i="2"/>
  <c r="J17" i="2"/>
  <c r="J12" i="2"/>
  <c r="J117" i="2" s="1"/>
  <c r="E7" i="2"/>
  <c r="E113" i="2" s="1"/>
  <c r="L90" i="1"/>
  <c r="AM90" i="1"/>
  <c r="AM89" i="1"/>
  <c r="L89" i="1"/>
  <c r="AM87" i="1"/>
  <c r="L87" i="1"/>
  <c r="L85" i="1"/>
  <c r="L84" i="1"/>
  <c r="BK175" i="2"/>
  <c r="BK165" i="2"/>
  <c r="BK151" i="2"/>
  <c r="J140" i="2"/>
  <c r="J132" i="2"/>
  <c r="J127" i="2"/>
  <c r="J175" i="2"/>
  <c r="J171" i="2"/>
  <c r="J165" i="2"/>
  <c r="BK161" i="2"/>
  <c r="J161" i="2"/>
  <c r="J156" i="2"/>
  <c r="J151" i="2"/>
  <c r="J145" i="2"/>
  <c r="BK136" i="2"/>
  <c r="BK127" i="2"/>
  <c r="BK190" i="3"/>
  <c r="J179" i="3"/>
  <c r="BK173" i="3"/>
  <c r="J167" i="3"/>
  <c r="BK161" i="3"/>
  <c r="J155" i="3"/>
  <c r="J144" i="3"/>
  <c r="BK135" i="3"/>
  <c r="BK126" i="3"/>
  <c r="J195" i="3"/>
  <c r="BK186" i="3"/>
  <c r="J186" i="3"/>
  <c r="BK179" i="3"/>
  <c r="J173" i="3"/>
  <c r="J164" i="3"/>
  <c r="J158" i="3"/>
  <c r="BK155" i="3"/>
  <c r="BK144" i="3"/>
  <c r="J135" i="3"/>
  <c r="J126" i="3"/>
  <c r="BK171" i="2"/>
  <c r="BK156" i="2"/>
  <c r="BK145" i="2"/>
  <c r="J136" i="2"/>
  <c r="AS94" i="1"/>
  <c r="BK140" i="2"/>
  <c r="BK132" i="2"/>
  <c r="BK195" i="3"/>
  <c r="J182" i="3"/>
  <c r="J176" i="3"/>
  <c r="J170" i="3"/>
  <c r="BK164" i="3"/>
  <c r="BK158" i="3"/>
  <c r="J150" i="3"/>
  <c r="BK140" i="3"/>
  <c r="J131" i="3"/>
  <c r="J190" i="3"/>
  <c r="BK182" i="3"/>
  <c r="BK176" i="3"/>
  <c r="BK170" i="3"/>
  <c r="BK167" i="3"/>
  <c r="J161" i="3"/>
  <c r="BK150" i="3"/>
  <c r="J140" i="3"/>
  <c r="BK131" i="3"/>
  <c r="R126" i="2" l="1"/>
  <c r="R150" i="2"/>
  <c r="BK126" i="2"/>
  <c r="J126" i="2" s="1"/>
  <c r="J99" i="2" s="1"/>
  <c r="P126" i="2"/>
  <c r="T126" i="2"/>
  <c r="BK150" i="2"/>
  <c r="J150" i="2"/>
  <c r="J101" i="2"/>
  <c r="P150" i="2"/>
  <c r="T150" i="2"/>
  <c r="BK130" i="3"/>
  <c r="J130" i="3"/>
  <c r="J99" i="3" s="1"/>
  <c r="P130" i="3"/>
  <c r="R130" i="3"/>
  <c r="T130" i="3"/>
  <c r="T124" i="3"/>
  <c r="T123" i="3" s="1"/>
  <c r="BK154" i="3"/>
  <c r="J154" i="3" s="1"/>
  <c r="J101" i="3" s="1"/>
  <c r="P154" i="3"/>
  <c r="P124" i="3" s="1"/>
  <c r="P123" i="3" s="1"/>
  <c r="AU96" i="1" s="1"/>
  <c r="R154" i="3"/>
  <c r="T154" i="3"/>
  <c r="BK185" i="3"/>
  <c r="J185" i="3"/>
  <c r="J102" i="3"/>
  <c r="P185" i="3"/>
  <c r="R185" i="3"/>
  <c r="R124" i="3" s="1"/>
  <c r="R123" i="3" s="1"/>
  <c r="T185" i="3"/>
  <c r="BK144" i="2"/>
  <c r="J144" i="2" s="1"/>
  <c r="J100" i="2" s="1"/>
  <c r="BK170" i="2"/>
  <c r="J170" i="2"/>
  <c r="J102" i="2"/>
  <c r="BK174" i="2"/>
  <c r="J174" i="2" s="1"/>
  <c r="J103" i="2" s="1"/>
  <c r="BK125" i="3"/>
  <c r="J125" i="3"/>
  <c r="J98" i="3" s="1"/>
  <c r="BK139" i="3"/>
  <c r="J139" i="3" s="1"/>
  <c r="J100" i="3" s="1"/>
  <c r="BK194" i="3"/>
  <c r="J194" i="3"/>
  <c r="J103" i="3"/>
  <c r="J89" i="3"/>
  <c r="F92" i="3"/>
  <c r="E113" i="3"/>
  <c r="J120" i="3"/>
  <c r="BE140" i="3"/>
  <c r="BE144" i="3"/>
  <c r="BE158" i="3"/>
  <c r="BE164" i="3"/>
  <c r="BE167" i="3"/>
  <c r="BE173" i="3"/>
  <c r="BE179" i="3"/>
  <c r="BE186" i="3"/>
  <c r="BE195" i="3"/>
  <c r="BE126" i="3"/>
  <c r="BE131" i="3"/>
  <c r="BE135" i="3"/>
  <c r="BE150" i="3"/>
  <c r="BE155" i="3"/>
  <c r="BE161" i="3"/>
  <c r="BE170" i="3"/>
  <c r="BE176" i="3"/>
  <c r="BE182" i="3"/>
  <c r="BE190" i="3"/>
  <c r="E85" i="2"/>
  <c r="F92" i="2"/>
  <c r="BE127" i="2"/>
  <c r="BE132" i="2"/>
  <c r="BE136" i="2"/>
  <c r="BE156" i="2"/>
  <c r="BE161" i="2"/>
  <c r="BE171" i="2"/>
  <c r="BE175" i="2"/>
  <c r="J89" i="2"/>
  <c r="J92" i="2"/>
  <c r="BE140" i="2"/>
  <c r="BE145" i="2"/>
  <c r="BE151" i="2"/>
  <c r="BE165" i="2"/>
  <c r="F37" i="2"/>
  <c r="BD95" i="1"/>
  <c r="F36" i="2"/>
  <c r="BC95" i="1" s="1"/>
  <c r="F34" i="2"/>
  <c r="BA95" i="1" s="1"/>
  <c r="F36" i="3"/>
  <c r="BC96" i="1"/>
  <c r="F37" i="3"/>
  <c r="BD96" i="1"/>
  <c r="J34" i="3"/>
  <c r="AW96" i="1" s="1"/>
  <c r="J34" i="2"/>
  <c r="AW95" i="1" s="1"/>
  <c r="F35" i="2"/>
  <c r="BB95" i="1" s="1"/>
  <c r="F34" i="3"/>
  <c r="BA96" i="1" s="1"/>
  <c r="F35" i="3"/>
  <c r="BB96" i="1" s="1"/>
  <c r="T125" i="2" l="1"/>
  <c r="T123" i="2" s="1"/>
  <c r="P125" i="2"/>
  <c r="P123" i="2"/>
  <c r="AU95" i="1"/>
  <c r="AU94" i="1" s="1"/>
  <c r="R125" i="2"/>
  <c r="R123" i="2"/>
  <c r="BK125" i="2"/>
  <c r="J125" i="2"/>
  <c r="J98" i="2"/>
  <c r="BK124" i="3"/>
  <c r="J124" i="3"/>
  <c r="J97" i="3" s="1"/>
  <c r="F33" i="2"/>
  <c r="AZ95" i="1" s="1"/>
  <c r="BA94" i="1"/>
  <c r="AW94" i="1"/>
  <c r="AK30" i="1"/>
  <c r="BB94" i="1"/>
  <c r="W31" i="1" s="1"/>
  <c r="J33" i="3"/>
  <c r="AV96" i="1" s="1"/>
  <c r="AT96" i="1" s="1"/>
  <c r="J33" i="2"/>
  <c r="AV95" i="1" s="1"/>
  <c r="AT95" i="1" s="1"/>
  <c r="BD94" i="1"/>
  <c r="W33" i="1" s="1"/>
  <c r="BC94" i="1"/>
  <c r="AY94" i="1"/>
  <c r="F33" i="3"/>
  <c r="AZ96" i="1" s="1"/>
  <c r="BK123" i="2" l="1"/>
  <c r="J123" i="2"/>
  <c r="BK123" i="3"/>
  <c r="J123" i="3"/>
  <c r="J96" i="3"/>
  <c r="J30" i="2"/>
  <c r="AG95" i="1" s="1"/>
  <c r="AZ94" i="1"/>
  <c r="W29" i="1"/>
  <c r="W30" i="1"/>
  <c r="W32" i="1"/>
  <c r="AX94" i="1"/>
  <c r="J39" i="2" l="1"/>
  <c r="J96" i="2"/>
  <c r="AN95" i="1"/>
  <c r="J30" i="3"/>
  <c r="AG96" i="1"/>
  <c r="AG94" i="1"/>
  <c r="AK26" i="1" s="1"/>
  <c r="AV94" i="1"/>
  <c r="AK29" i="1" s="1"/>
  <c r="AK35" i="1" l="1"/>
  <c r="J39" i="3"/>
  <c r="AN96" i="1"/>
  <c r="AT94" i="1"/>
  <c r="AN94" i="1" l="1"/>
</calcChain>
</file>

<file path=xl/sharedStrings.xml><?xml version="1.0" encoding="utf-8"?>
<sst xmlns="http://schemas.openxmlformats.org/spreadsheetml/2006/main" count="1536" uniqueCount="333">
  <si>
    <t>Export Komplet</t>
  </si>
  <si>
    <t/>
  </si>
  <si>
    <t>2.0</t>
  </si>
  <si>
    <t>ZAMOK</t>
  </si>
  <si>
    <t>False</t>
  </si>
  <si>
    <t>{4bf31045-d144-4c1d-9736-1c7433bc6c91}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</si>
  <si>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</si>
  <si>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</si>
  <si>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</si>
  <si>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</si>
  <si>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</si>
  <si>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</si>
  <si>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</si>
  <si>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</si>
  <si>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1231_var_b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</si>
  <si>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</si>
  <si>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</si>
  <si>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vozovky MK v Jiráskově ulici v Třeboni</t>
  </si>
  <si>
    <t>KSO:</t>
  </si>
  <si>
    <t>CC-CZ:</t>
  </si>
  <si>
    <t>Místo:</t>
  </si>
  <si>
    <t>Třeboň</t>
  </si>
  <si>
    <t>Datum:</t>
  </si>
  <si>
    <t>5. 9. 2024</t>
  </si>
  <si>
    <t>Zadavatel:</t>
  </si>
  <si>
    <t>IČ:</t>
  </si>
  <si>
    <t>Město Třeboň</t>
  </si>
  <si>
    <t>DIČ:</t>
  </si>
  <si>
    <t>Uchazeč:</t>
  </si>
  <si>
    <t>Vyplň údaj</t>
  </si>
  <si>
    <t>Projektant:</t>
  </si>
  <si>
    <t>63906601</t>
  </si>
  <si>
    <t>WAY project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</si>
  <si>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</si>
  <si>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</si>
  <si>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</si>
  <si>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</si>
  <si>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</si>
  <si>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</si>
  <si>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</si>
  <si>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</si>
  <si>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</si>
  <si>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</si>
  <si>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</si>
  <si>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</si>
  <si>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</si>
  <si>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</si>
  <si>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</si>
  <si>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</si>
  <si>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</si>
  <si>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</si>
  <si>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</si>
  <si>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</si>
  <si>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</si>
  <si>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</si>
  <si>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</si>
  <si>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</si>
  <si>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</si>
  <si>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</si>
  <si>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</si>
  <si>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</si>
  <si>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</si>
  <si>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</si>
  <si>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</si>
  <si>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</si>
  <si>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</si>
  <si>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</si>
  <si>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</si>
  <si>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</si>
  <si>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</si>
  <si>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</si>
  <si>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</si>
  <si>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</si>
  <si>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</si>
  <si>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</si>
  <si>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</si>
  <si>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</si>
  <si>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</si>
  <si>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</si>
  <si>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</si>
  <si>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</si>
  <si>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</si>
  <si>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</si>
  <si>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Ostatní a vedlejší náklady</t>
  </si>
  <si>
    <t>STA</t>
  </si>
  <si>
    <t>1</t>
  </si>
  <si>
    <t>{e16b2136-f2aa-40c3-9a04-4f415e1489d9}</t>
  </si>
  <si>
    <t>2</t>
  </si>
  <si>
    <t>101</t>
  </si>
  <si>
    <t>Komunikace</t>
  </si>
  <si>
    <t>{4f4d3f3f-948f-4e46-9589-6ab8767fd26e}</t>
  </si>
  <si>
    <t>822 27 72</t>
  </si>
  <si>
    <t>KRYCÍ LIST SOUPISU PRACÍ</t>
  </si>
  <si>
    <t>Objekt:</t>
  </si>
  <si>
    <t>02 - Ostatní a vedlejší náklady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</si>
  <si>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</si>
  <si>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</si>
  <si>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</si>
  <si>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</si>
  <si>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</si>
  <si>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</si>
  <si>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</si>
  <si>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</si>
  <si>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</si>
  <si>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</si>
  <si>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</si>
  <si>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</si>
  <si>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</si>
  <si>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</si>
  <si>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</si>
  <si>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</si>
  <si>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</si>
  <si>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</si>
  <si>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</si>
  <si>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</si>
  <si>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</si>
  <si>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</si>
  <si>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</si>
  <si>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</si>
  <si>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</si>
  <si>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</si>
  <si>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</si>
  <si>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</si>
  <si>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</si>
  <si>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VRN</t>
  </si>
  <si>
    <t>Vedlejší rozpočtové náklady</t>
  </si>
  <si>
    <t>5</t>
  </si>
  <si>
    <t>VRN1</t>
  </si>
  <si>
    <t>Průzkumné, geodetické a projektové práce</t>
  </si>
  <si>
    <t>K</t>
  </si>
  <si>
    <t>012203000</t>
  </si>
  <si>
    <t>Geodetické práce při provádění stavby</t>
  </si>
  <si>
    <t>kpl</t>
  </si>
  <si>
    <t>CS ÚRS 2024 01</t>
  </si>
  <si>
    <t>1024</t>
  </si>
  <si>
    <t>783900981</t>
  </si>
  <si>
    <t>PP</t>
  </si>
  <si>
    <t>VV</t>
  </si>
  <si>
    <t>podrobné vytýčení podle vytyčovacích protokolů</t>
  </si>
  <si>
    <t>podrobné vytýčení výšek povrchu podle příčných řezů</t>
  </si>
  <si>
    <t>"pro stavbu jako celek" 1</t>
  </si>
  <si>
    <t>012303000</t>
  </si>
  <si>
    <t>Geodetické práce po výstavbě</t>
  </si>
  <si>
    <t>1945371473</t>
  </si>
  <si>
    <t>Zaměření skutečného provedení stavby</t>
  </si>
  <si>
    <t>3</t>
  </si>
  <si>
    <t>013254000</t>
  </si>
  <si>
    <t>Dokumentace skutečného provedení stavby</t>
  </si>
  <si>
    <t>1847896869</t>
  </si>
  <si>
    <t>vypracování  dokumentace skutečného provedení</t>
  </si>
  <si>
    <t>"pro stavbu jako celek, PD ve 4 vyhotoveních" 1</t>
  </si>
  <si>
    <t>013274000</t>
  </si>
  <si>
    <t>Pasportizace objektu před započetím prací</t>
  </si>
  <si>
    <t>1513755416</t>
  </si>
  <si>
    <t>pasport okolních objektů</t>
  </si>
  <si>
    <t>VRN3</t>
  </si>
  <si>
    <t>Zařízení staveniště</t>
  </si>
  <si>
    <t>034303000</t>
  </si>
  <si>
    <t>Dopravní značení na staveništi</t>
  </si>
  <si>
    <t>608775638</t>
  </si>
  <si>
    <t>dopravně inženýrské opatření, zajistí zhotovitel stavby</t>
  </si>
  <si>
    <t>označení omezení provozu, vč. přeznačování v průběhu stavby dle etapizace</t>
  </si>
  <si>
    <t>"bere se pro stavbu jako celek" 1</t>
  </si>
  <si>
    <t>VRN4</t>
  </si>
  <si>
    <t>Inženýrská činnost</t>
  </si>
  <si>
    <t>6</t>
  </si>
  <si>
    <t>043103000w</t>
  </si>
  <si>
    <t>Zkoušky bez rozlišení -Zkoušky materiálů zkušebnou zhotovitele</t>
  </si>
  <si>
    <t>-1971255087</t>
  </si>
  <si>
    <t>zajištění všech zkoušek materiálů  dle požadavků TKP a ZTKP</t>
  </si>
  <si>
    <t>"Zkoušky materiálů zhotovitelem, pro stavbu jako celek" 1</t>
  </si>
  <si>
    <t>včetně zkoušek vzorkování dle vyhl. č. 283/2023 Sb.</t>
  </si>
  <si>
    <t>7</t>
  </si>
  <si>
    <t>043103000w1</t>
  </si>
  <si>
    <t>Zkoušky bez rozlišení -Zkoušky materiálů nezávislou zkušebnou</t>
  </si>
  <si>
    <t>Kč</t>
  </si>
  <si>
    <t>-508693731</t>
  </si>
  <si>
    <t>"bere se pro stavbu jako celek" 8000</t>
  </si>
  <si>
    <t>Čerpat po odsouhlasení TDI.</t>
  </si>
  <si>
    <t>8</t>
  </si>
  <si>
    <t>043194000w</t>
  </si>
  <si>
    <t>Ostatní zkoušky - Zkoušky konstrukcí a prací zkušebnou zhotovitele</t>
  </si>
  <si>
    <t>-1158889668</t>
  </si>
  <si>
    <t>zajištění všech zkoušek konstrukcí a prací dle požadavků TKP a ZTKP</t>
  </si>
  <si>
    <t>"Pro stavbu jako celek" 1</t>
  </si>
  <si>
    <t>9</t>
  </si>
  <si>
    <t>043194000w1</t>
  </si>
  <si>
    <t>Ostatní zkoušky - Zkoušky konstrukcí a prací nezávislou zkušebnou</t>
  </si>
  <si>
    <t>1686548342</t>
  </si>
  <si>
    <t>"bere se pro celou stavbu jako celek" 8000</t>
  </si>
  <si>
    <t>VRN5</t>
  </si>
  <si>
    <t>Finanční náklady</t>
  </si>
  <si>
    <t>10</t>
  </si>
  <si>
    <t>053002000</t>
  </si>
  <si>
    <t>Poplatky</t>
  </si>
  <si>
    <t>-433381608</t>
  </si>
  <si>
    <t>"za vytýčení inženýrský sítí pro stavbu jako celek" 1</t>
  </si>
  <si>
    <t>VRN9</t>
  </si>
  <si>
    <t>Ostatní náklady</t>
  </si>
  <si>
    <t>11</t>
  </si>
  <si>
    <t>091003000w</t>
  </si>
  <si>
    <t>Ostatní náklady - další opatření na BOZP při práci na staveništi</t>
  </si>
  <si>
    <t>-364273459</t>
  </si>
  <si>
    <t>101 - Komunikace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</si>
  <si>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</si>
  <si>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</si>
  <si>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</si>
  <si>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</si>
  <si>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</si>
  <si>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</si>
  <si>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</si>
  <si>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</si>
  <si>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</si>
  <si>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</si>
  <si>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113154542</t>
  </si>
  <si>
    <t>Frézování živičného krytu tl 40 mm pruh š přes 1 m pl přes 500 do 2000 m2</t>
  </si>
  <si>
    <t>m2</t>
  </si>
  <si>
    <t>CS ÚRS 2024 02</t>
  </si>
  <si>
    <t>-2139811521</t>
  </si>
  <si>
    <t>Frézování živičného podkladu nebo krytu s naložením hmot na dopravní prostředek plochy přes 500 do 2 000 m2 pruhu šířky přes 1 m, tloušťky vrstvy 40 mm</t>
  </si>
  <si>
    <t>"frézování krytu vozovky v tl. 40 mm, dle výk. výměr" 1379,12</t>
  </si>
  <si>
    <t>dle diagnostiky ZAS-T1</t>
  </si>
  <si>
    <t>Komunikace pozemní</t>
  </si>
  <si>
    <t>573231108</t>
  </si>
  <si>
    <t>Postřik živičný spojovací ze silniční emulze v množství 0,50 kg/m2</t>
  </si>
  <si>
    <t>1029292185</t>
  </si>
  <si>
    <t>Postřik spojovací PS bez posypu kamenivem ze silniční emulze, v množství 0,50 kg/m2</t>
  </si>
  <si>
    <t>PS-CP z modifik. kationaktivní emulze, pod ACO v množství 0,5 kg/m2</t>
  </si>
  <si>
    <t>"pod kryt, dle pl. frézování" 1379,12</t>
  </si>
  <si>
    <t>577134141</t>
  </si>
  <si>
    <t>Asfaltový beton vrstva obrusná ACO 11 (ABS) tl 40 mm š přes 3 m z modifikovaného asfaltu</t>
  </si>
  <si>
    <t>1446183134</t>
  </si>
  <si>
    <t>Asfaltový beton vrstva obrusná ACO 11 (ABS) s rozprostřením a se zhutněním z modifikovaného asfaltu v pruhu šířky přes 3 m, po zhutnění tl. 40 mm</t>
  </si>
  <si>
    <t>uvažováno ACO 11+, tl. 40 mm, pojivo PMB 45/85-65 + výztuž z aramidových vláken</t>
  </si>
  <si>
    <t>"pro povrch. úpravu vozovky, dle pl. frézování" 1379,12</t>
  </si>
  <si>
    <t>Trubní vedení</t>
  </si>
  <si>
    <t>899133211</t>
  </si>
  <si>
    <t>Výměna (výšková úprava) vtokové mříže uliční vpusti s použitím betonových vyrovnávacích prvků</t>
  </si>
  <si>
    <t>kus</t>
  </si>
  <si>
    <t>1764256800</t>
  </si>
  <si>
    <t>Výměna (výšková úprava) vtokové mříže uliční vpusti na betonové skruži s použitím betonových vyrovnávacích prvků</t>
  </si>
  <si>
    <t>"výšková úprava stávajících mříží ul. vpustí, dle výk. výměr" 3</t>
  </si>
  <si>
    <t>osadí se původní mříž</t>
  </si>
  <si>
    <t>899132212</t>
  </si>
  <si>
    <t>Výměna (výšková úprava) poklopu vodovodního samonivelačního nebo pevného šoupátkového</t>
  </si>
  <si>
    <t>-806282234</t>
  </si>
  <si>
    <t>"výšková úprava stávajících poklopů šoupat, dle výk. výměr" 3</t>
  </si>
  <si>
    <t>"výšková úprava stávajících poklopů plyn. uzávěrů, dle výk. výměr" 1</t>
  </si>
  <si>
    <t>Součet</t>
  </si>
  <si>
    <t>osadí se původní krycí hrnce</t>
  </si>
  <si>
    <t>899132213</t>
  </si>
  <si>
    <t>Výměna (výšková úprava) poklopu vodovodního samonivelačního nebo pevného hydrantového</t>
  </si>
  <si>
    <t>11522010</t>
  </si>
  <si>
    <t>"výšková úprava stávajících poklopů hydrantů, dle výk. výměr" 1</t>
  </si>
  <si>
    <t>osadí se původní krycí hrnec</t>
  </si>
  <si>
    <t>Ostatní konstrukce a práce, bourání</t>
  </si>
  <si>
    <t>915111112</t>
  </si>
  <si>
    <t>Vodorovné dopravní značení dělící čáry souvislé š 125 mm retroreflexní bílá barva</t>
  </si>
  <si>
    <t>m</t>
  </si>
  <si>
    <t>-1417719</t>
  </si>
  <si>
    <t>Vodorovné dopravní značení stříkané barvou dělící čára šířky 125 mm souvislá bílá retroreflexní</t>
  </si>
  <si>
    <t>"obnova VDZ V1a (0.125), dle výk. výměr" 140,0</t>
  </si>
  <si>
    <t>915111122</t>
  </si>
  <si>
    <t>Vodorovné dopravní značení dělící čáry přerušované š 125 mm retroreflexní bílá barva</t>
  </si>
  <si>
    <t>-151836601</t>
  </si>
  <si>
    <t>Vodorovné dopravní značení stříkané barvou dělící čára šířky 125 mm přerušovaná bílá retroreflexní</t>
  </si>
  <si>
    <t>"obnova VDZ V2b (3.0/1.5/0.125), dle výk. výměr" 49,40</t>
  </si>
  <si>
    <t>915121112</t>
  </si>
  <si>
    <t>Vodorovné dopravní značení vodící čáry souvislé š 250 mm retroreflexní bílá barva</t>
  </si>
  <si>
    <t>-1579042675</t>
  </si>
  <si>
    <t>Vodorovné dopravní značení stříkané barvou vodící čára bílá šířky 250 mm souvislá retroreflexní</t>
  </si>
  <si>
    <t>"obnova VDZ V4 (0.25), dle výk. výměr" 298,0</t>
  </si>
  <si>
    <t>915121122</t>
  </si>
  <si>
    <t>Vodorovné dopravní značení vodící čáry přerušované š 250 mm retroreflexní bílá barva</t>
  </si>
  <si>
    <t>-2061852713</t>
  </si>
  <si>
    <t>Vodorovné dopravní značení stříkané barvou vodící čára bílá šířky 250 mm přerušovaná retroreflexní</t>
  </si>
  <si>
    <t>"obnova VDZ V2b (1.5/1.5/0.25), dle výk. výměr" 66,10</t>
  </si>
  <si>
    <t>915131112</t>
  </si>
  <si>
    <t>Vodorovné dopravní značení přechody pro chodce, šipky, symboly retroreflexní bílá barva</t>
  </si>
  <si>
    <t>-1748772338</t>
  </si>
  <si>
    <t>Vodorovné dopravní značení stříkané barvou přechody pro chodce, šipky, symboly bílé retroreflexní</t>
  </si>
  <si>
    <t>"obnova VDZ V7a (0.5), dle výk. výměr" 9,0</t>
  </si>
  <si>
    <t>915611111</t>
  </si>
  <si>
    <t>Předznačení vodorovného liniového značení</t>
  </si>
  <si>
    <t>-1900750163</t>
  </si>
  <si>
    <t>Předznačení pro vodorovné značení stříkané barvou nebo prováděné z nátěrových hmot liniové dělicí čáry, vodicí proužky</t>
  </si>
  <si>
    <t>"dle liniového VDZ" 140,0+49,4+298,0+66,1</t>
  </si>
  <si>
    <t>13</t>
  </si>
  <si>
    <t>915621111</t>
  </si>
  <si>
    <t>Předznačení vodorovného plošného značení</t>
  </si>
  <si>
    <t>1215504789</t>
  </si>
  <si>
    <t>Předznačení pro vodorovné značení stříkané barvou nebo prováděné z nátěrových hmot plošné šipky, symboly, nápisy</t>
  </si>
  <si>
    <t>"dle plošného VDZ" 9,0</t>
  </si>
  <si>
    <t>14</t>
  </si>
  <si>
    <t>919112213</t>
  </si>
  <si>
    <t>Řezání spár pro vytvoření komůrky š 10 mm hl 25 mm pro těsnící zálivku v živičném krytu</t>
  </si>
  <si>
    <t>2140614832</t>
  </si>
  <si>
    <t>Řezání dilatačních spár v živičném krytu vytvoření komůrky pro těsnící zálivku šířky 10 mm, hloubky 25 mm</t>
  </si>
  <si>
    <t>"dle řezání AB krytu" 58,60</t>
  </si>
  <si>
    <t>15</t>
  </si>
  <si>
    <t>919121213</t>
  </si>
  <si>
    <t>Těsnění spár zálivkou za studena pro komůrky š 10 mm hl 25 mm bez těsnicího profilu</t>
  </si>
  <si>
    <t>29937665</t>
  </si>
  <si>
    <t>Utěsnění dilatačních spár zálivkou za studena v cementobetonovém nebo živičném krytu včetně adhezního nátěru bez těsnicího profilu pod zálivkou, pro komůrky šířky 10 mm, hloubky 25 mm</t>
  </si>
  <si>
    <t>16</t>
  </si>
  <si>
    <t>919735111</t>
  </si>
  <si>
    <t>Řezání stávajícího živičného krytu hl do 50 mm</t>
  </si>
  <si>
    <t>699326010</t>
  </si>
  <si>
    <t>Řezání stávajícího živičného krytu nebo podkladu hloubky do 50 mm</t>
  </si>
  <si>
    <t>"řezání AB krytu dle výk. výměr" 58,60</t>
  </si>
  <si>
    <t>997</t>
  </si>
  <si>
    <t>Přesun sutě</t>
  </si>
  <si>
    <t>17</t>
  </si>
  <si>
    <t>997221551</t>
  </si>
  <si>
    <t>Vodorovná doprava suti ze sypkých materiálů do 1 km</t>
  </si>
  <si>
    <t>t</t>
  </si>
  <si>
    <t>1839912100</t>
  </si>
  <si>
    <t>Vodorovná doprava suti bez naložení, ale se složením a s hrubým urovnáním ze sypkých materiálů, na vzdálenost do 1 km</t>
  </si>
  <si>
    <t>uvažován odvoz na deponii do 2 km dle určení stavebníka</t>
  </si>
  <si>
    <t>"vyfrézovaný kryt (ZAS-T1)" 126,879</t>
  </si>
  <si>
    <t>18</t>
  </si>
  <si>
    <t>997221559</t>
  </si>
  <si>
    <t>Příplatek ZKD 1 km u vodorovné dopravy suti ze sypkých materiálů</t>
  </si>
  <si>
    <t>-1657802041</t>
  </si>
  <si>
    <t>Vodorovná doprava suti bez naložení, ale se složením a s hrubým urovnáním Příplatek k ceně za každý další započatý 1 km přes 1 km</t>
  </si>
  <si>
    <t>"vyfrézovaný kryt (ZAS-T1)" 126,879*(2-1)</t>
  </si>
  <si>
    <t>998</t>
  </si>
  <si>
    <t>Přesun hmot</t>
  </si>
  <si>
    <t>19</t>
  </si>
  <si>
    <t>998225111</t>
  </si>
  <si>
    <t>Přesun hmot pro pozemní komunikace s krytem z kamene, monolitickým betonovým nebo živičným</t>
  </si>
  <si>
    <t>-649799546</t>
  </si>
  <si>
    <t>Přesun hmot pro komunikace s krytem z kameniva, monolitickým betonovým nebo živičným dopravní vzdálenost do 200 m jakékoliv délky objektu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</si>
</sst>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R5" s="19"/>
      <c r="BE5" s="174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R6" s="19"/>
      <c r="BE6" s="175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75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75"/>
      <c r="BS8" s="16" t="s">
        <v>6</v>
      </c>
    </row>
    <row r="9" spans="1:74" ht="14.45" customHeight="1">
      <c r="B9" s="19"/>
      <c r="AR9" s="19"/>
      <c r="BE9" s="175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75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75"/>
      <c r="BS11" s="16" t="s">
        <v>6</v>
      </c>
    </row>
    <row r="12" spans="1:74" ht="6.95" customHeight="1">
      <c r="B12" s="19"/>
      <c r="AR12" s="19"/>
      <c r="BE12" s="175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75"/>
      <c r="BS13" s="16" t="s">
        <v>6</v>
      </c>
    </row>
    <row r="14" spans="1:74" ht="12.75">
      <c r="B14" s="19"/>
      <c r="E14" s="180" t="s">
        <v>29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6" t="s">
        <v>27</v>
      </c>
      <c r="AN14" s="28" t="s">
        <v>29</v>
      </c>
      <c r="AR14" s="19"/>
      <c r="BE14" s="175"/>
      <c r="BS14" s="16" t="s">
        <v>6</v>
      </c>
    </row>
    <row r="15" spans="1:74" ht="6.95" customHeight="1">
      <c r="B15" s="19"/>
      <c r="AR15" s="19"/>
      <c r="BE15" s="175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31</v>
      </c>
      <c r="AR16" s="19"/>
      <c r="BE16" s="175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175"/>
      <c r="BS17" s="16" t="s">
        <v>33</v>
      </c>
    </row>
    <row r="18" spans="2:71" ht="6.95" customHeight="1">
      <c r="B18" s="19"/>
      <c r="AR18" s="19"/>
      <c r="BE18" s="175"/>
      <c r="BS18" s="16" t="s">
        <v>6</v>
      </c>
    </row>
    <row r="19" spans="2:71" ht="12" customHeight="1">
      <c r="B19" s="19"/>
      <c r="D19" s="26" t="s">
        <v>34</v>
      </c>
      <c r="AK19" s="26" t="s">
        <v>25</v>
      </c>
      <c r="AN19" s="24" t="s">
        <v>1</v>
      </c>
      <c r="AR19" s="19"/>
      <c r="BE19" s="175"/>
      <c r="BS19" s="16" t="s">
        <v>6</v>
      </c>
    </row>
    <row r="20" spans="2:71" ht="18.399999999999999" customHeight="1">
      <c r="B20" s="19"/>
      <c r="E20" s="24" t="s">
        <v>35</v>
      </c>
      <c r="AK20" s="26" t="s">
        <v>27</v>
      </c>
      <c r="AN20" s="24" t="s">
        <v>1</v>
      </c>
      <c r="AR20" s="19"/>
      <c r="BE20" s="175"/>
      <c r="BS20" s="16" t="s">
        <v>33</v>
      </c>
    </row>
    <row r="21" spans="2:71" ht="6.95" customHeight="1">
      <c r="B21" s="19"/>
      <c r="AR21" s="19"/>
      <c r="BE21" s="175"/>
    </row>
    <row r="22" spans="2:71" ht="12" customHeight="1">
      <c r="B22" s="19"/>
      <c r="D22" s="26" t="s">
        <v>36</v>
      </c>
      <c r="AR22" s="19"/>
      <c r="BE22" s="175"/>
    </row>
    <row r="23" spans="2:71" ht="16.5" customHeight="1">
      <c r="B23" s="19"/>
      <c r="E23" s="182" t="s">
        <v>1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9"/>
      <c r="BE23" s="175"/>
    </row>
    <row r="24" spans="2:71" ht="6.95" customHeight="1">
      <c r="B24" s="19"/>
      <c r="AR24" s="19"/>
      <c r="BE24" s="175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75"/>
    </row>
    <row r="26" spans="2:71" s="1" customFormat="1" ht="25.9" customHeight="1">
      <c r="B26" s="31"/>
      <c r="D26" s="32" t="s">
        <v>37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3">
        <f>ROUND(AG94,2)</f>
        <v>0</v>
      </c>
      <c r="AL26" s="184"/>
      <c r="AM26" s="184"/>
      <c r="AN26" s="184"/>
      <c r="AO26" s="184"/>
      <c r="AR26" s="31"/>
      <c r="BE26" s="175"/>
    </row>
    <row r="27" spans="2:71" s="1" customFormat="1" ht="6.95" customHeight="1">
      <c r="B27" s="31"/>
      <c r="AR27" s="31"/>
      <c r="BE27" s="175"/>
    </row>
    <row r="28" spans="2:71" s="1" customFormat="1" ht="12.75">
      <c r="B28" s="31"/>
      <c r="L28" s="185" t="s">
        <v>38</v>
      </c>
      <c r="M28" s="185"/>
      <c r="N28" s="185"/>
      <c r="O28" s="185"/>
      <c r="P28" s="185"/>
      <c r="W28" s="185" t="s">
        <v>39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40</v>
      </c>
      <c r="AL28" s="185"/>
      <c r="AM28" s="185"/>
      <c r="AN28" s="185"/>
      <c r="AO28" s="185"/>
      <c r="AR28" s="31"/>
      <c r="BE28" s="175"/>
    </row>
    <row r="29" spans="2:71" s="2" customFormat="1" ht="14.45" customHeight="1">
      <c r="B29" s="35"/>
      <c r="D29" s="26" t="s">
        <v>41</v>
      </c>
      <c r="F29" s="26" t="s">
        <v>42</v>
      </c>
      <c r="L29" s="188">
        <v>0.21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5"/>
      <c r="BE29" s="176"/>
    </row>
    <row r="30" spans="2:71" s="2" customFormat="1" ht="14.45" customHeight="1">
      <c r="B30" s="35"/>
      <c r="F30" s="26" t="s">
        <v>43</v>
      </c>
      <c r="L30" s="188">
        <v>0.12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5"/>
      <c r="BE30" s="176"/>
    </row>
    <row r="31" spans="2:71" s="2" customFormat="1" ht="14.45" hidden="1" customHeight="1">
      <c r="B31" s="35"/>
      <c r="F31" s="26" t="s">
        <v>44</v>
      </c>
      <c r="L31" s="188">
        <v>0.21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5"/>
      <c r="BE31" s="176"/>
    </row>
    <row r="32" spans="2:71" s="2" customFormat="1" ht="14.45" hidden="1" customHeight="1">
      <c r="B32" s="35"/>
      <c r="F32" s="26" t="s">
        <v>45</v>
      </c>
      <c r="L32" s="188">
        <v>0.12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5"/>
      <c r="BE32" s="176"/>
    </row>
    <row r="33" spans="2:57" s="2" customFormat="1" ht="14.45" hidden="1" customHeight="1">
      <c r="B33" s="35"/>
      <c r="F33" s="26" t="s">
        <v>46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5"/>
      <c r="BE33" s="176"/>
    </row>
    <row r="34" spans="2:57" s="1" customFormat="1" ht="6.95" customHeight="1">
      <c r="B34" s="31"/>
      <c r="AR34" s="31"/>
      <c r="BE34" s="175"/>
    </row>
    <row r="35" spans="2:57" s="1" customFormat="1" ht="25.9" customHeight="1">
      <c r="B35" s="31"/>
      <c r="C35" s="36"/>
      <c r="D35" s="37" t="s">
        <v>47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48</v>
      </c>
      <c r="U35" s="38"/>
      <c r="V35" s="38"/>
      <c r="W35" s="38"/>
      <c r="X35" s="189" t="s">
        <v>49</v>
      </c>
      <c r="Y35" s="190"/>
      <c r="Z35" s="190"/>
      <c r="AA35" s="190"/>
      <c r="AB35" s="190"/>
      <c r="AC35" s="38"/>
      <c r="AD35" s="38"/>
      <c r="AE35" s="38"/>
      <c r="AF35" s="38"/>
      <c r="AG35" s="38"/>
      <c r="AH35" s="38"/>
      <c r="AI35" s="38"/>
      <c r="AJ35" s="38"/>
      <c r="AK35" s="191">
        <f>SUM(AK26:AK33)</f>
        <v>0</v>
      </c>
      <c r="AL35" s="190"/>
      <c r="AM35" s="190"/>
      <c r="AN35" s="190"/>
      <c r="AO35" s="192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50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51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52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53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52</v>
      </c>
      <c r="AI60" s="33"/>
      <c r="AJ60" s="33"/>
      <c r="AK60" s="33"/>
      <c r="AL60" s="33"/>
      <c r="AM60" s="42" t="s">
        <v>53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54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55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52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53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52</v>
      </c>
      <c r="AI75" s="33"/>
      <c r="AJ75" s="33"/>
      <c r="AK75" s="33"/>
      <c r="AL75" s="33"/>
      <c r="AM75" s="42" t="s">
        <v>53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>
      <c r="B82" s="31"/>
      <c r="C82" s="20" t="s">
        <v>56</v>
      </c>
      <c r="AR82" s="31"/>
    </row>
    <row r="83" spans="1:91" s="1" customFormat="1" ht="6.95" customHeight="1">
      <c r="B83" s="31"/>
      <c r="AR83" s="31"/>
    </row>
    <row r="84" spans="1:91" s="3" customFormat="1" ht="12" customHeight="1">
      <c r="B84" s="47"/>
      <c r="C84" s="26" t="s">
        <v>13</v>
      </c>
      <c r="L84" s="3" t="str">
        <f>K5</f>
        <v>1231_var_b</v>
      </c>
      <c r="AR84" s="47"/>
    </row>
    <row r="85" spans="1:91" s="4" customFormat="1" ht="36.950000000000003" customHeight="1">
      <c r="B85" s="48"/>
      <c r="C85" s="49" t="s">
        <v>16</v>
      </c>
      <c r="L85" s="193" t="str">
        <f>K6</f>
        <v>Oprava vozovky MK v Jiráskově ulici v Třeboni</v>
      </c>
      <c r="M85" s="194"/>
      <c r="N85" s="194"/>
      <c r="O85" s="194"/>
      <c r="P85" s="194"/>
      <c r="Q85" s="194"/>
      <c r="R85" s="194"/>
      <c r="S85" s="194"/>
      <c r="T85" s="194"/>
      <c r="U85" s="194"/>
      <c r="V85" s="194"/>
      <c r="W85" s="194"/>
      <c r="X85" s="194"/>
      <c r="Y85" s="194"/>
      <c r="Z85" s="194"/>
      <c r="AA85" s="194"/>
      <c r="AB85" s="194"/>
      <c r="AC85" s="194"/>
      <c r="AD85" s="194"/>
      <c r="AE85" s="194"/>
      <c r="AF85" s="194"/>
      <c r="AG85" s="194"/>
      <c r="AH85" s="194"/>
      <c r="AI85" s="194"/>
      <c r="AJ85" s="194"/>
      <c r="AR85" s="48"/>
    </row>
    <row r="86" spans="1:91" s="1" customFormat="1" ht="6.95" customHeight="1">
      <c r="B86" s="31"/>
      <c r="AR86" s="31"/>
    </row>
    <row r="87" spans="1:91" s="1" customFormat="1" ht="12" customHeight="1">
      <c r="B87" s="31"/>
      <c r="C87" s="26" t="s">
        <v>20</v>
      </c>
      <c r="L87" s="50" t="str">
        <f>IF(K8="","",K8)</f>
        <v>Třeboň</v>
      </c>
      <c r="AI87" s="26" t="s">
        <v>22</v>
      </c>
      <c r="AM87" s="195" t="str">
        <f>IF(AN8= "","",AN8)</f>
        <v>5. 9. 2024</v>
      </c>
      <c r="AN87" s="195"/>
      <c r="AR87" s="31"/>
    </row>
    <row r="88" spans="1:91" s="1" customFormat="1" ht="6.95" customHeight="1">
      <c r="B88" s="31"/>
      <c r="AR88" s="31"/>
    </row>
    <row r="89" spans="1:91" s="1" customFormat="1" ht="15.2" customHeight="1">
      <c r="B89" s="31"/>
      <c r="C89" s="26" t="s">
        <v>24</v>
      </c>
      <c r="L89" s="3" t="str">
        <f>IF(E11= "","",E11)</f>
        <v>Město Třeboň</v>
      </c>
      <c r="AI89" s="26" t="s">
        <v>30</v>
      </c>
      <c r="AM89" s="196" t="str">
        <f>IF(E17="","",E17)</f>
        <v>WAY project s.r.o.</v>
      </c>
      <c r="AN89" s="197"/>
      <c r="AO89" s="197"/>
      <c r="AP89" s="197"/>
      <c r="AR89" s="31"/>
      <c r="AS89" s="198" t="s">
        <v>57</v>
      </c>
      <c r="AT89" s="19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196" t="str">
        <f>IF(E20="","",E20)</f>
        <v xml:space="preserve"> </v>
      </c>
      <c r="AN90" s="197"/>
      <c r="AO90" s="197"/>
      <c r="AP90" s="197"/>
      <c r="AR90" s="31"/>
      <c r="AS90" s="200"/>
      <c r="AT90" s="201"/>
      <c r="BD90" s="55"/>
    </row>
    <row r="91" spans="1:91" s="1" customFormat="1" ht="10.9" customHeight="1">
      <c r="B91" s="31"/>
      <c r="AR91" s="31"/>
      <c r="AS91" s="200"/>
      <c r="AT91" s="201"/>
      <c r="BD91" s="55"/>
    </row>
    <row r="92" spans="1:91" s="1" customFormat="1" ht="29.25" customHeight="1">
      <c r="B92" s="31"/>
      <c r="C92" s="202" t="s">
        <v>58</v>
      </c>
      <c r="D92" s="203"/>
      <c r="E92" s="203"/>
      <c r="F92" s="203"/>
      <c r="G92" s="203"/>
      <c r="H92" s="56"/>
      <c r="I92" s="204" t="s">
        <v>59</v>
      </c>
      <c r="J92" s="203"/>
      <c r="K92" s="203"/>
      <c r="L92" s="203"/>
      <c r="M92" s="203"/>
      <c r="N92" s="203"/>
      <c r="O92" s="203"/>
      <c r="P92" s="203"/>
      <c r="Q92" s="203"/>
      <c r="R92" s="203"/>
      <c r="S92" s="203"/>
      <c r="T92" s="203"/>
      <c r="U92" s="203"/>
      <c r="V92" s="203"/>
      <c r="W92" s="203"/>
      <c r="X92" s="203"/>
      <c r="Y92" s="203"/>
      <c r="Z92" s="203"/>
      <c r="AA92" s="203"/>
      <c r="AB92" s="203"/>
      <c r="AC92" s="203"/>
      <c r="AD92" s="203"/>
      <c r="AE92" s="203"/>
      <c r="AF92" s="203"/>
      <c r="AG92" s="205" t="s">
        <v>60</v>
      </c>
      <c r="AH92" s="203"/>
      <c r="AI92" s="203"/>
      <c r="AJ92" s="203"/>
      <c r="AK92" s="203"/>
      <c r="AL92" s="203"/>
      <c r="AM92" s="203"/>
      <c r="AN92" s="204" t="s">
        <v>61</v>
      </c>
      <c r="AO92" s="203"/>
      <c r="AP92" s="206"/>
      <c r="AQ92" s="57" t="s">
        <v>62</v>
      </c>
      <c r="AR92" s="31"/>
      <c r="AS92" s="58" t="s">
        <v>63</v>
      </c>
      <c r="AT92" s="59" t="s">
        <v>64</v>
      </c>
      <c r="AU92" s="59" t="s">
        <v>65</v>
      </c>
      <c r="AV92" s="59" t="s">
        <v>66</v>
      </c>
      <c r="AW92" s="59" t="s">
        <v>67</v>
      </c>
      <c r="AX92" s="59" t="s">
        <v>68</v>
      </c>
      <c r="AY92" s="59" t="s">
        <v>69</v>
      </c>
      <c r="AZ92" s="59" t="s">
        <v>70</v>
      </c>
      <c r="BA92" s="59" t="s">
        <v>71</v>
      </c>
      <c r="BB92" s="59" t="s">
        <v>72</v>
      </c>
      <c r="BC92" s="59" t="s">
        <v>73</v>
      </c>
      <c r="BD92" s="60" t="s">
        <v>74</v>
      </c>
    </row>
    <row r="93" spans="1:91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>
      <c r="B94" s="62"/>
      <c r="C94" s="63" t="s">
        <v>75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10">
        <f>ROUND(SUM(AG95:AG96),2)</f>
        <v>0</v>
      </c>
      <c r="AH94" s="210"/>
      <c r="AI94" s="210"/>
      <c r="AJ94" s="210"/>
      <c r="AK94" s="210"/>
      <c r="AL94" s="210"/>
      <c r="AM94" s="210"/>
      <c r="AN94" s="211">
        <f>SUM(AG94,AT94)</f>
        <v>0</v>
      </c>
      <c r="AO94" s="211"/>
      <c r="AP94" s="211"/>
      <c r="AQ94" s="66" t="s">
        <v>1</v>
      </c>
      <c r="AR94" s="62"/>
      <c r="AS94" s="67">
        <f>ROUND(SUM(AS95:AS96),2)</f>
        <v>0</v>
      </c>
      <c r="AT94" s="68">
        <f>ROUND(SUM(AV94:AW94),2)</f>
        <v>0</v>
      </c>
      <c r="AU94" s="69">
        <f>ROUND(SUM(AU95:AU96),5)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ROUND(SUM(AZ95:AZ96),2)</f>
        <v>0</v>
      </c>
      <c r="BA94" s="68">
        <f>ROUND(SUM(BA95:BA96),2)</f>
        <v>0</v>
      </c>
      <c r="BB94" s="68">
        <f>ROUND(SUM(BB95:BB96),2)</f>
        <v>0</v>
      </c>
      <c r="BC94" s="68">
        <f>ROUND(SUM(BC95:BC96),2)</f>
        <v>0</v>
      </c>
      <c r="BD94" s="70">
        <f>ROUND(SUM(BD95:BD96),2)</f>
        <v>0</v>
      </c>
      <c r="BS94" s="71" t="s">
        <v>76</v>
      </c>
      <c r="BT94" s="71" t="s">
        <v>77</v>
      </c>
      <c r="BU94" s="72" t="s">
        <v>78</v>
      </c>
      <c r="BV94" s="71" t="s">
        <v>79</v>
      </c>
      <c r="BW94" s="71" t="s">
        <v>5</v>
      </c>
      <c r="BX94" s="71" t="s">
        <v>80</v>
      </c>
      <c r="CL94" s="71" t="s">
        <v>1</v>
      </c>
    </row>
    <row r="95" spans="1:91" s="6" customFormat="1" ht="16.5" customHeight="1">
      <c r="A95" s="73" t="s">
        <v>81</v>
      </c>
      <c r="B95" s="74"/>
      <c r="C95" s="75"/>
      <c r="D95" s="209" t="s">
        <v>82</v>
      </c>
      <c r="E95" s="209"/>
      <c r="F95" s="209"/>
      <c r="G95" s="209"/>
      <c r="H95" s="209"/>
      <c r="I95" s="76"/>
      <c r="J95" s="209" t="s">
        <v>83</v>
      </c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209"/>
      <c r="Z95" s="209"/>
      <c r="AA95" s="209"/>
      <c r="AB95" s="209"/>
      <c r="AC95" s="209"/>
      <c r="AD95" s="209"/>
      <c r="AE95" s="209"/>
      <c r="AF95" s="209"/>
      <c r="AG95" s="207">
        <f>'02 - Ostatní a vedlejší n...'!J30</f>
        <v>0</v>
      </c>
      <c r="AH95" s="208"/>
      <c r="AI95" s="208"/>
      <c r="AJ95" s="208"/>
      <c r="AK95" s="208"/>
      <c r="AL95" s="208"/>
      <c r="AM95" s="208"/>
      <c r="AN95" s="207">
        <f>SUM(AG95,AT95)</f>
        <v>0</v>
      </c>
      <c r="AO95" s="208"/>
      <c r="AP95" s="208"/>
      <c r="AQ95" s="77" t="s">
        <v>84</v>
      </c>
      <c r="AR95" s="74"/>
      <c r="AS95" s="78">
        <v>0</v>
      </c>
      <c r="AT95" s="79">
        <f>ROUND(SUM(AV95:AW95),2)</f>
        <v>0</v>
      </c>
      <c r="AU95" s="80">
        <f>'02 - Ostatní a vedlejší n...'!P123</f>
        <v>0</v>
      </c>
      <c r="AV95" s="79">
        <f>'02 - Ostatní a vedlejší n...'!J33</f>
        <v>0</v>
      </c>
      <c r="AW95" s="79">
        <f>'02 - Ostatní a vedlejší n...'!J34</f>
        <v>0</v>
      </c>
      <c r="AX95" s="79">
        <f>'02 - Ostatní a vedlejší n...'!J35</f>
        <v>0</v>
      </c>
      <c r="AY95" s="79">
        <f>'02 - Ostatní a vedlejší n...'!J36</f>
        <v>0</v>
      </c>
      <c r="AZ95" s="79">
        <f>'02 - Ostatní a vedlejší n...'!F33</f>
        <v>0</v>
      </c>
      <c r="BA95" s="79">
        <f>'02 - Ostatní a vedlejší n...'!F34</f>
        <v>0</v>
      </c>
      <c r="BB95" s="79">
        <f>'02 - Ostatní a vedlejší n...'!F35</f>
        <v>0</v>
      </c>
      <c r="BC95" s="79">
        <f>'02 - Ostatní a vedlejší n...'!F36</f>
        <v>0</v>
      </c>
      <c r="BD95" s="81">
        <f>'02 - Ostatní a vedlejší n...'!F37</f>
        <v>0</v>
      </c>
      <c r="BT95" s="82" t="s">
        <v>85</v>
      </c>
      <c r="BV95" s="82" t="s">
        <v>79</v>
      </c>
      <c r="BW95" s="82" t="s">
        <v>86</v>
      </c>
      <c r="BX95" s="82" t="s">
        <v>5</v>
      </c>
      <c r="CL95" s="82" t="s">
        <v>1</v>
      </c>
      <c r="CM95" s="82" t="s">
        <v>87</v>
      </c>
    </row>
    <row r="96" spans="1:91" s="6" customFormat="1" ht="16.5" customHeight="1">
      <c r="A96" s="73" t="s">
        <v>81</v>
      </c>
      <c r="B96" s="74"/>
      <c r="C96" s="75"/>
      <c r="D96" s="209" t="s">
        <v>88</v>
      </c>
      <c r="E96" s="209"/>
      <c r="F96" s="209"/>
      <c r="G96" s="209"/>
      <c r="H96" s="209"/>
      <c r="I96" s="76"/>
      <c r="J96" s="209" t="s">
        <v>89</v>
      </c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209"/>
      <c r="Z96" s="209"/>
      <c r="AA96" s="209"/>
      <c r="AB96" s="209"/>
      <c r="AC96" s="209"/>
      <c r="AD96" s="209"/>
      <c r="AE96" s="209"/>
      <c r="AF96" s="209"/>
      <c r="AG96" s="207">
        <f>'101 - Komunikace'!J30</f>
        <v>0</v>
      </c>
      <c r="AH96" s="208"/>
      <c r="AI96" s="208"/>
      <c r="AJ96" s="208"/>
      <c r="AK96" s="208"/>
      <c r="AL96" s="208"/>
      <c r="AM96" s="208"/>
      <c r="AN96" s="207">
        <f>SUM(AG96,AT96)</f>
        <v>0</v>
      </c>
      <c r="AO96" s="208"/>
      <c r="AP96" s="208"/>
      <c r="AQ96" s="77" t="s">
        <v>84</v>
      </c>
      <c r="AR96" s="74"/>
      <c r="AS96" s="83">
        <v>0</v>
      </c>
      <c r="AT96" s="84">
        <f>ROUND(SUM(AV96:AW96),2)</f>
        <v>0</v>
      </c>
      <c r="AU96" s="85">
        <f>'101 - Komunikace'!P123</f>
        <v>0</v>
      </c>
      <c r="AV96" s="84">
        <f>'101 - Komunikace'!J33</f>
        <v>0</v>
      </c>
      <c r="AW96" s="84">
        <f>'101 - Komunikace'!J34</f>
        <v>0</v>
      </c>
      <c r="AX96" s="84">
        <f>'101 - Komunikace'!J35</f>
        <v>0</v>
      </c>
      <c r="AY96" s="84">
        <f>'101 - Komunikace'!J36</f>
        <v>0</v>
      </c>
      <c r="AZ96" s="84">
        <f>'101 - Komunikace'!F33</f>
        <v>0</v>
      </c>
      <c r="BA96" s="84">
        <f>'101 - Komunikace'!F34</f>
        <v>0</v>
      </c>
      <c r="BB96" s="84">
        <f>'101 - Komunikace'!F35</f>
        <v>0</v>
      </c>
      <c r="BC96" s="84">
        <f>'101 - Komunikace'!F36</f>
        <v>0</v>
      </c>
      <c r="BD96" s="86">
        <f>'101 - Komunikace'!F37</f>
        <v>0</v>
      </c>
      <c r="BT96" s="82" t="s">
        <v>85</v>
      </c>
      <c r="BV96" s="82" t="s">
        <v>79</v>
      </c>
      <c r="BW96" s="82" t="s">
        <v>90</v>
      </c>
      <c r="BX96" s="82" t="s">
        <v>5</v>
      </c>
      <c r="CL96" s="82" t="s">
        <v>91</v>
      </c>
      <c r="CM96" s="82" t="s">
        <v>87</v>
      </c>
    </row>
    <row r="97" spans="2:44" s="1" customFormat="1" ht="30" customHeight="1">
      <c r="B97" s="31"/>
      <c r="AR97" s="31"/>
    </row>
    <row r="98" spans="2:44" s="1" customFormat="1" ht="6.95" customHeight="1"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31"/>
    </row>
  </sheetData>
  <sheetProtection algorithmName="SHA-512" hashValue="FOoBiOnyuuYKJrFhAJuFLhN94XEEtmBqeVWKvBwy6f5dJ9LndV5Xun/WRYiMt8NF7Hwfqq4s5Tc5XDPI5rgFNw==" saltValue="5KiAJ8VUIRdRjceqElwZU46XLE+XE2yq0X9vGf8IhNwZGm1U3waEuhTxErkfXerubz6jjdYc07EvW0efxJQ+Jg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2 - Ostatní a vedlejší n...'!C2" display="/" xr:uid="{00000000-0004-0000-0000-000000000000}"/>
    <hyperlink ref="A96" location="'101 - Komunikace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7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86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2" t="str">
        <f>'Rekapitulace stavby'!K6</f>
        <v>Oprava vozovky MK v Jiráskově ulici v Třeboni</v>
      </c>
      <c r="F7" s="213"/>
      <c r="G7" s="213"/>
      <c r="H7" s="213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193" t="s">
        <v>94</v>
      </c>
      <c r="F9" s="214"/>
      <c r="G9" s="214"/>
      <c r="H9" s="21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15" t="str">
        <f>'Rekapitulace stavby'!E14</f>
        <v>Vyplň údaj</v>
      </c>
      <c r="F18" s="177"/>
      <c r="G18" s="177"/>
      <c r="H18" s="177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82" t="s">
        <v>1</v>
      </c>
      <c r="F27" s="182"/>
      <c r="G27" s="182"/>
      <c r="H27" s="18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ROUND((SUM(BE123:BE177)),  2)</f>
        <v>0</v>
      </c>
      <c r="I33" s="91">
        <v>0.21</v>
      </c>
      <c r="J33" s="90">
        <f>ROUND(((SUM(BE123:BE177))*I33),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ROUND((SUM(BF123:BF177)),  2)</f>
        <v>0</v>
      </c>
      <c r="I34" s="91">
        <v>0.12</v>
      </c>
      <c r="J34" s="90">
        <f>ROUND(((SUM(BF123:BF177))*I34),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ROUND((SUM(BG123:BG177)),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ROUND((SUM(BH123:BH177)),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ROUND((SUM(BI123:BI177)),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2" t="str">
        <f>E7</f>
        <v>Oprava vozovky MK v Jiráskově ulici v Třeboni</v>
      </c>
      <c r="F85" s="213"/>
      <c r="G85" s="213"/>
      <c r="H85" s="213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193" t="str">
        <f>E9</f>
        <v>02 - Ostatní a vedlejší náklady</v>
      </c>
      <c r="F87" s="214"/>
      <c r="G87" s="214"/>
      <c r="H87" s="21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Třeboň</v>
      </c>
      <c r="I89" s="26" t="s">
        <v>22</v>
      </c>
      <c r="J89" s="51" t="str">
        <f>IF(J12="","",J12)</f>
        <v>5. 9. 2024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Třeboň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100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8" customFormat="1" ht="24.95" customHeight="1">
      <c r="B98" s="103"/>
      <c r="D98" s="104" t="s">
        <v>101</v>
      </c>
      <c r="E98" s="105"/>
      <c r="F98" s="105"/>
      <c r="G98" s="105"/>
      <c r="H98" s="105"/>
      <c r="I98" s="105"/>
      <c r="J98" s="106">
        <f>J125</f>
        <v>0</v>
      </c>
      <c r="L98" s="103"/>
    </row>
    <row r="99" spans="2:12" s="9" customFormat="1" ht="19.899999999999999" customHeight="1">
      <c r="B99" s="107"/>
      <c r="D99" s="108" t="s">
        <v>102</v>
      </c>
      <c r="E99" s="109"/>
      <c r="F99" s="109"/>
      <c r="G99" s="109"/>
      <c r="H99" s="109"/>
      <c r="I99" s="109"/>
      <c r="J99" s="110">
        <f>J126</f>
        <v>0</v>
      </c>
      <c r="L99" s="107"/>
    </row>
    <row r="100" spans="2:12" s="9" customFormat="1" ht="19.899999999999999" customHeight="1">
      <c r="B100" s="107"/>
      <c r="D100" s="108" t="s">
        <v>103</v>
      </c>
      <c r="E100" s="109"/>
      <c r="F100" s="109"/>
      <c r="G100" s="109"/>
      <c r="H100" s="109"/>
      <c r="I100" s="109"/>
      <c r="J100" s="110">
        <f>J144</f>
        <v>0</v>
      </c>
      <c r="L100" s="107"/>
    </row>
    <row r="101" spans="2:12" s="9" customFormat="1" ht="19.899999999999999" customHeight="1">
      <c r="B101" s="107"/>
      <c r="D101" s="108" t="s">
        <v>104</v>
      </c>
      <c r="E101" s="109"/>
      <c r="F101" s="109"/>
      <c r="G101" s="109"/>
      <c r="H101" s="109"/>
      <c r="I101" s="109"/>
      <c r="J101" s="110">
        <f>J150</f>
        <v>0</v>
      </c>
      <c r="L101" s="107"/>
    </row>
    <row r="102" spans="2:12" s="9" customFormat="1" ht="19.899999999999999" customHeight="1">
      <c r="B102" s="107"/>
      <c r="D102" s="108" t="s">
        <v>105</v>
      </c>
      <c r="E102" s="109"/>
      <c r="F102" s="109"/>
      <c r="G102" s="109"/>
      <c r="H102" s="109"/>
      <c r="I102" s="109"/>
      <c r="J102" s="110">
        <f>J170</f>
        <v>0</v>
      </c>
      <c r="L102" s="107"/>
    </row>
    <row r="103" spans="2:12" s="9" customFormat="1" ht="19.899999999999999" customHeight="1">
      <c r="B103" s="107"/>
      <c r="D103" s="108" t="s">
        <v>106</v>
      </c>
      <c r="E103" s="109"/>
      <c r="F103" s="109"/>
      <c r="G103" s="109"/>
      <c r="H103" s="109"/>
      <c r="I103" s="109"/>
      <c r="J103" s="110">
        <f>J174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2" t="str">
        <f>E7</f>
        <v>Oprava vozovky MK v Jiráskově ulici v Třeboni</v>
      </c>
      <c r="F113" s="213"/>
      <c r="G113" s="213"/>
      <c r="H113" s="213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193" t="str">
        <f>E9</f>
        <v>02 - Ostatní a vedlejší náklady</v>
      </c>
      <c r="F115" s="214"/>
      <c r="G115" s="214"/>
      <c r="H115" s="21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Třeboň</v>
      </c>
      <c r="I117" s="26" t="s">
        <v>22</v>
      </c>
      <c r="J117" s="51" t="str">
        <f>IF(J12="","",J12)</f>
        <v>5. 9. 2024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Město Třeboň</v>
      </c>
      <c r="I119" s="26" t="s">
        <v>30</v>
      </c>
      <c r="J119" s="29" t="str">
        <f>E21</f>
        <v>WAY project s.r.o.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62</v>
      </c>
      <c r="E122" s="113" t="s">
        <v>58</v>
      </c>
      <c r="F122" s="113" t="s">
        <v>59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41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60" t="s">
        <v>118</v>
      </c>
    </row>
    <row r="123" spans="2:65" s="1" customFormat="1" ht="22.9" customHeight="1">
      <c r="B123" s="31"/>
      <c r="C123" s="63" t="s">
        <v>119</v>
      </c>
      <c r="J123" s="115">
        <f>BK123</f>
        <v>0</v>
      </c>
      <c r="L123" s="31"/>
      <c r="M123" s="61"/>
      <c r="N123" s="52"/>
      <c r="O123" s="52"/>
      <c r="P123" s="116">
        <f>P124+P125</f>
        <v>0</v>
      </c>
      <c r="Q123" s="52"/>
      <c r="R123" s="116">
        <f>R124+R125</f>
        <v>0</v>
      </c>
      <c r="S123" s="52"/>
      <c r="T123" s="117">
        <f>T124+T125</f>
        <v>0</v>
      </c>
      <c r="AT123" s="16" t="s">
        <v>76</v>
      </c>
      <c r="AU123" s="16" t="s">
        <v>99</v>
      </c>
      <c r="BK123" s="118">
        <f>BK124+BK125</f>
        <v>0</v>
      </c>
    </row>
    <row r="124" spans="2:65" s="11" customFormat="1" ht="25.9" customHeight="1">
      <c r="B124" s="119"/>
      <c r="D124" s="120" t="s">
        <v>76</v>
      </c>
      <c r="E124" s="121" t="s">
        <v>120</v>
      </c>
      <c r="F124" s="121" t="s">
        <v>121</v>
      </c>
      <c r="I124" s="122"/>
      <c r="J124" s="123">
        <f>BK124</f>
        <v>0</v>
      </c>
      <c r="L124" s="119"/>
      <c r="M124" s="124"/>
      <c r="P124" s="125">
        <v>0</v>
      </c>
      <c r="R124" s="125">
        <v>0</v>
      </c>
      <c r="T124" s="126">
        <v>0</v>
      </c>
      <c r="AR124" s="120" t="s">
        <v>122</v>
      </c>
      <c r="AT124" s="127" t="s">
        <v>76</v>
      </c>
      <c r="AU124" s="127" t="s">
        <v>77</v>
      </c>
      <c r="AY124" s="120" t="s">
        <v>123</v>
      </c>
      <c r="BK124" s="128">
        <v>0</v>
      </c>
    </row>
    <row r="125" spans="2:65" s="11" customFormat="1" ht="25.9" customHeight="1">
      <c r="B125" s="119"/>
      <c r="D125" s="120" t="s">
        <v>76</v>
      </c>
      <c r="E125" s="121" t="s">
        <v>124</v>
      </c>
      <c r="F125" s="121" t="s">
        <v>125</v>
      </c>
      <c r="I125" s="122"/>
      <c r="J125" s="123">
        <f>BK125</f>
        <v>0</v>
      </c>
      <c r="L125" s="119"/>
      <c r="M125" s="124"/>
      <c r="P125" s="125">
        <f>P126+P144+P150+P170+P174</f>
        <v>0</v>
      </c>
      <c r="R125" s="125">
        <f>R126+R144+R150+R170+R174</f>
        <v>0</v>
      </c>
      <c r="T125" s="126">
        <f>T126+T144+T150+T170+T174</f>
        <v>0</v>
      </c>
      <c r="AR125" s="120" t="s">
        <v>126</v>
      </c>
      <c r="AT125" s="127" t="s">
        <v>76</v>
      </c>
      <c r="AU125" s="127" t="s">
        <v>77</v>
      </c>
      <c r="AY125" s="120" t="s">
        <v>123</v>
      </c>
      <c r="BK125" s="128">
        <f>BK126+BK144+BK150+BK170+BK174</f>
        <v>0</v>
      </c>
    </row>
    <row r="126" spans="2:65" s="11" customFormat="1" ht="22.9" customHeight="1">
      <c r="B126" s="119"/>
      <c r="D126" s="120" t="s">
        <v>76</v>
      </c>
      <c r="E126" s="129" t="s">
        <v>127</v>
      </c>
      <c r="F126" s="129" t="s">
        <v>128</v>
      </c>
      <c r="I126" s="122"/>
      <c r="J126" s="130">
        <f>BK126</f>
        <v>0</v>
      </c>
      <c r="L126" s="119"/>
      <c r="M126" s="124"/>
      <c r="P126" s="125">
        <f>SUM(P127:P143)</f>
        <v>0</v>
      </c>
      <c r="R126" s="125">
        <f>SUM(R127:R143)</f>
        <v>0</v>
      </c>
      <c r="T126" s="126">
        <f>SUM(T127:T143)</f>
        <v>0</v>
      </c>
      <c r="AR126" s="120" t="s">
        <v>126</v>
      </c>
      <c r="AT126" s="127" t="s">
        <v>76</v>
      </c>
      <c r="AU126" s="127" t="s">
        <v>85</v>
      </c>
      <c r="AY126" s="120" t="s">
        <v>123</v>
      </c>
      <c r="BK126" s="128">
        <f>SUM(BK127:BK143)</f>
        <v>0</v>
      </c>
    </row>
    <row r="127" spans="2:65" s="1" customFormat="1" ht="16.5" customHeight="1">
      <c r="B127" s="31"/>
      <c r="C127" s="131" t="s">
        <v>85</v>
      </c>
      <c r="D127" s="131" t="s">
        <v>129</v>
      </c>
      <c r="E127" s="132" t="s">
        <v>130</v>
      </c>
      <c r="F127" s="133" t="s">
        <v>131</v>
      </c>
      <c r="G127" s="134" t="s">
        <v>132</v>
      </c>
      <c r="H127" s="135">
        <v>1</v>
      </c>
      <c r="I127" s="136"/>
      <c r="J127" s="137">
        <f>ROUND(I127*H127,2)</f>
        <v>0</v>
      </c>
      <c r="K127" s="133" t="s">
        <v>133</v>
      </c>
      <c r="L127" s="31"/>
      <c r="M127" s="138" t="s">
        <v>1</v>
      </c>
      <c r="N127" s="139" t="s">
        <v>42</v>
      </c>
      <c r="P127" s="140">
        <f>O127*H127</f>
        <v>0</v>
      </c>
      <c r="Q127" s="140">
        <v>0</v>
      </c>
      <c r="R127" s="140">
        <f>Q127*H127</f>
        <v>0</v>
      </c>
      <c r="S127" s="140">
        <v>0</v>
      </c>
      <c r="T127" s="141">
        <f>S127*H127</f>
        <v>0</v>
      </c>
      <c r="AR127" s="142" t="s">
        <v>134</v>
      </c>
      <c r="AT127" s="142" t="s">
        <v>129</v>
      </c>
      <c r="AU127" s="142" t="s">
        <v>87</v>
      </c>
      <c r="AY127" s="16" t="s">
        <v>123</v>
      </c>
      <c r="BE127" s="143">
        <f>IF(N127="základní",J127,0)</f>
        <v>0</v>
      </c>
      <c r="BF127" s="143">
        <f>IF(N127="snížená",J127,0)</f>
        <v>0</v>
      </c>
      <c r="BG127" s="143">
        <f>IF(N127="zákl. přenesená",J127,0)</f>
        <v>0</v>
      </c>
      <c r="BH127" s="143">
        <f>IF(N127="sníž. přenesená",J127,0)</f>
        <v>0</v>
      </c>
      <c r="BI127" s="143">
        <f>IF(N127="nulová",J127,0)</f>
        <v>0</v>
      </c>
      <c r="BJ127" s="16" t="s">
        <v>85</v>
      </c>
      <c r="BK127" s="143">
        <f>ROUND(I127*H127,2)</f>
        <v>0</v>
      </c>
      <c r="BL127" s="16" t="s">
        <v>134</v>
      </c>
      <c r="BM127" s="142" t="s">
        <v>135</v>
      </c>
    </row>
    <row r="128" spans="2:65" s="1" customFormat="1" ht="11.25">
      <c r="B128" s="31"/>
      <c r="D128" s="144" t="s">
        <v>136</v>
      </c>
      <c r="F128" s="145" t="s">
        <v>131</v>
      </c>
      <c r="I128" s="146"/>
      <c r="L128" s="31"/>
      <c r="M128" s="147"/>
      <c r="T128" s="55"/>
      <c r="AT128" s="16" t="s">
        <v>136</v>
      </c>
      <c r="AU128" s="16" t="s">
        <v>87</v>
      </c>
    </row>
    <row r="129" spans="2:65" s="12" customFormat="1" ht="11.25">
      <c r="B129" s="148"/>
      <c r="D129" s="144" t="s">
        <v>137</v>
      </c>
      <c r="E129" s="149" t="s">
        <v>1</v>
      </c>
      <c r="F129" s="150" t="s">
        <v>138</v>
      </c>
      <c r="H129" s="149" t="s">
        <v>1</v>
      </c>
      <c r="I129" s="151"/>
      <c r="L129" s="148"/>
      <c r="M129" s="152"/>
      <c r="T129" s="153"/>
      <c r="AT129" s="149" t="s">
        <v>137</v>
      </c>
      <c r="AU129" s="149" t="s">
        <v>87</v>
      </c>
      <c r="AV129" s="12" t="s">
        <v>85</v>
      </c>
      <c r="AW129" s="12" t="s">
        <v>33</v>
      </c>
      <c r="AX129" s="12" t="s">
        <v>77</v>
      </c>
      <c r="AY129" s="149" t="s">
        <v>123</v>
      </c>
    </row>
    <row r="130" spans="2:65" s="12" customFormat="1" ht="11.25">
      <c r="B130" s="148"/>
      <c r="D130" s="144" t="s">
        <v>137</v>
      </c>
      <c r="E130" s="149" t="s">
        <v>1</v>
      </c>
      <c r="F130" s="150" t="s">
        <v>139</v>
      </c>
      <c r="H130" s="149" t="s">
        <v>1</v>
      </c>
      <c r="I130" s="151"/>
      <c r="L130" s="148"/>
      <c r="M130" s="152"/>
      <c r="T130" s="153"/>
      <c r="AT130" s="149" t="s">
        <v>137</v>
      </c>
      <c r="AU130" s="149" t="s">
        <v>87</v>
      </c>
      <c r="AV130" s="12" t="s">
        <v>85</v>
      </c>
      <c r="AW130" s="12" t="s">
        <v>33</v>
      </c>
      <c r="AX130" s="12" t="s">
        <v>77</v>
      </c>
      <c r="AY130" s="149" t="s">
        <v>123</v>
      </c>
    </row>
    <row r="131" spans="2:65" s="13" customFormat="1" ht="11.25">
      <c r="B131" s="154"/>
      <c r="D131" s="144" t="s">
        <v>137</v>
      </c>
      <c r="E131" s="155" t="s">
        <v>1</v>
      </c>
      <c r="F131" s="156" t="s">
        <v>140</v>
      </c>
      <c r="H131" s="157">
        <v>1</v>
      </c>
      <c r="I131" s="158"/>
      <c r="L131" s="154"/>
      <c r="M131" s="159"/>
      <c r="T131" s="160"/>
      <c r="AT131" s="155" t="s">
        <v>137</v>
      </c>
      <c r="AU131" s="155" t="s">
        <v>87</v>
      </c>
      <c r="AV131" s="13" t="s">
        <v>87</v>
      </c>
      <c r="AW131" s="13" t="s">
        <v>33</v>
      </c>
      <c r="AX131" s="13" t="s">
        <v>85</v>
      </c>
      <c r="AY131" s="155" t="s">
        <v>123</v>
      </c>
    </row>
    <row r="132" spans="2:65" s="1" customFormat="1" ht="16.5" customHeight="1">
      <c r="B132" s="31"/>
      <c r="C132" s="131" t="s">
        <v>87</v>
      </c>
      <c r="D132" s="131" t="s">
        <v>129</v>
      </c>
      <c r="E132" s="132" t="s">
        <v>141</v>
      </c>
      <c r="F132" s="133" t="s">
        <v>142</v>
      </c>
      <c r="G132" s="134" t="s">
        <v>132</v>
      </c>
      <c r="H132" s="135">
        <v>1</v>
      </c>
      <c r="I132" s="136"/>
      <c r="J132" s="137">
        <f>ROUND(I132*H132,2)</f>
        <v>0</v>
      </c>
      <c r="K132" s="133" t="s">
        <v>133</v>
      </c>
      <c r="L132" s="31"/>
      <c r="M132" s="138" t="s">
        <v>1</v>
      </c>
      <c r="N132" s="139" t="s">
        <v>42</v>
      </c>
      <c r="P132" s="140">
        <f>O132*H132</f>
        <v>0</v>
      </c>
      <c r="Q132" s="140">
        <v>0</v>
      </c>
      <c r="R132" s="140">
        <f>Q132*H132</f>
        <v>0</v>
      </c>
      <c r="S132" s="140">
        <v>0</v>
      </c>
      <c r="T132" s="141">
        <f>S132*H132</f>
        <v>0</v>
      </c>
      <c r="AR132" s="142" t="s">
        <v>134</v>
      </c>
      <c r="AT132" s="142" t="s">
        <v>129</v>
      </c>
      <c r="AU132" s="142" t="s">
        <v>87</v>
      </c>
      <c r="AY132" s="16" t="s">
        <v>123</v>
      </c>
      <c r="BE132" s="143">
        <f>IF(N132="základní",J132,0)</f>
        <v>0</v>
      </c>
      <c r="BF132" s="143">
        <f>IF(N132="snížená",J132,0)</f>
        <v>0</v>
      </c>
      <c r="BG132" s="143">
        <f>IF(N132="zákl. přenesená",J132,0)</f>
        <v>0</v>
      </c>
      <c r="BH132" s="143">
        <f>IF(N132="sníž. přenesená",J132,0)</f>
        <v>0</v>
      </c>
      <c r="BI132" s="143">
        <f>IF(N132="nulová",J132,0)</f>
        <v>0</v>
      </c>
      <c r="BJ132" s="16" t="s">
        <v>85</v>
      </c>
      <c r="BK132" s="143">
        <f>ROUND(I132*H132,2)</f>
        <v>0</v>
      </c>
      <c r="BL132" s="16" t="s">
        <v>134</v>
      </c>
      <c r="BM132" s="142" t="s">
        <v>143</v>
      </c>
    </row>
    <row r="133" spans="2:65" s="1" customFormat="1" ht="11.25">
      <c r="B133" s="31"/>
      <c r="D133" s="144" t="s">
        <v>136</v>
      </c>
      <c r="F133" s="145" t="s">
        <v>142</v>
      </c>
      <c r="I133" s="146"/>
      <c r="L133" s="31"/>
      <c r="M133" s="147"/>
      <c r="T133" s="55"/>
      <c r="AT133" s="16" t="s">
        <v>136</v>
      </c>
      <c r="AU133" s="16" t="s">
        <v>87</v>
      </c>
    </row>
    <row r="134" spans="2:65" s="12" customFormat="1" ht="11.25">
      <c r="B134" s="148"/>
      <c r="D134" s="144" t="s">
        <v>137</v>
      </c>
      <c r="E134" s="149" t="s">
        <v>1</v>
      </c>
      <c r="F134" s="150" t="s">
        <v>144</v>
      </c>
      <c r="H134" s="149" t="s">
        <v>1</v>
      </c>
      <c r="I134" s="151"/>
      <c r="L134" s="148"/>
      <c r="M134" s="152"/>
      <c r="T134" s="153"/>
      <c r="AT134" s="149" t="s">
        <v>137</v>
      </c>
      <c r="AU134" s="149" t="s">
        <v>87</v>
      </c>
      <c r="AV134" s="12" t="s">
        <v>85</v>
      </c>
      <c r="AW134" s="12" t="s">
        <v>33</v>
      </c>
      <c r="AX134" s="12" t="s">
        <v>77</v>
      </c>
      <c r="AY134" s="149" t="s">
        <v>123</v>
      </c>
    </row>
    <row r="135" spans="2:65" s="13" customFormat="1" ht="11.25">
      <c r="B135" s="154"/>
      <c r="D135" s="144" t="s">
        <v>137</v>
      </c>
      <c r="E135" s="155" t="s">
        <v>1</v>
      </c>
      <c r="F135" s="156" t="s">
        <v>140</v>
      </c>
      <c r="H135" s="157">
        <v>1</v>
      </c>
      <c r="I135" s="158"/>
      <c r="L135" s="154"/>
      <c r="M135" s="159"/>
      <c r="T135" s="160"/>
      <c r="AT135" s="155" t="s">
        <v>137</v>
      </c>
      <c r="AU135" s="155" t="s">
        <v>87</v>
      </c>
      <c r="AV135" s="13" t="s">
        <v>87</v>
      </c>
      <c r="AW135" s="13" t="s">
        <v>33</v>
      </c>
      <c r="AX135" s="13" t="s">
        <v>85</v>
      </c>
      <c r="AY135" s="155" t="s">
        <v>123</v>
      </c>
    </row>
    <row r="136" spans="2:65" s="1" customFormat="1" ht="16.5" customHeight="1">
      <c r="B136" s="31"/>
      <c r="C136" s="131" t="s">
        <v>145</v>
      </c>
      <c r="D136" s="131" t="s">
        <v>129</v>
      </c>
      <c r="E136" s="132" t="s">
        <v>146</v>
      </c>
      <c r="F136" s="133" t="s">
        <v>147</v>
      </c>
      <c r="G136" s="134" t="s">
        <v>132</v>
      </c>
      <c r="H136" s="135">
        <v>1</v>
      </c>
      <c r="I136" s="136"/>
      <c r="J136" s="137">
        <f>ROUND(I136*H136,2)</f>
        <v>0</v>
      </c>
      <c r="K136" s="133" t="s">
        <v>133</v>
      </c>
      <c r="L136" s="31"/>
      <c r="M136" s="138" t="s">
        <v>1</v>
      </c>
      <c r="N136" s="139" t="s">
        <v>42</v>
      </c>
      <c r="P136" s="140">
        <f>O136*H136</f>
        <v>0</v>
      </c>
      <c r="Q136" s="140">
        <v>0</v>
      </c>
      <c r="R136" s="140">
        <f>Q136*H136</f>
        <v>0</v>
      </c>
      <c r="S136" s="140">
        <v>0</v>
      </c>
      <c r="T136" s="141">
        <f>S136*H136</f>
        <v>0</v>
      </c>
      <c r="AR136" s="142" t="s">
        <v>134</v>
      </c>
      <c r="AT136" s="142" t="s">
        <v>129</v>
      </c>
      <c r="AU136" s="142" t="s">
        <v>87</v>
      </c>
      <c r="AY136" s="16" t="s">
        <v>123</v>
      </c>
      <c r="BE136" s="143">
        <f>IF(N136="základní",J136,0)</f>
        <v>0</v>
      </c>
      <c r="BF136" s="143">
        <f>IF(N136="snížená",J136,0)</f>
        <v>0</v>
      </c>
      <c r="BG136" s="143">
        <f>IF(N136="zákl. přenesená",J136,0)</f>
        <v>0</v>
      </c>
      <c r="BH136" s="143">
        <f>IF(N136="sníž. přenesená",J136,0)</f>
        <v>0</v>
      </c>
      <c r="BI136" s="143">
        <f>IF(N136="nulová",J136,0)</f>
        <v>0</v>
      </c>
      <c r="BJ136" s="16" t="s">
        <v>85</v>
      </c>
      <c r="BK136" s="143">
        <f>ROUND(I136*H136,2)</f>
        <v>0</v>
      </c>
      <c r="BL136" s="16" t="s">
        <v>134</v>
      </c>
      <c r="BM136" s="142" t="s">
        <v>148</v>
      </c>
    </row>
    <row r="137" spans="2:65" s="1" customFormat="1" ht="11.25">
      <c r="B137" s="31"/>
      <c r="D137" s="144" t="s">
        <v>136</v>
      </c>
      <c r="F137" s="145" t="s">
        <v>147</v>
      </c>
      <c r="I137" s="146"/>
      <c r="L137" s="31"/>
      <c r="M137" s="147"/>
      <c r="T137" s="55"/>
      <c r="AT137" s="16" t="s">
        <v>136</v>
      </c>
      <c r="AU137" s="16" t="s">
        <v>87</v>
      </c>
    </row>
    <row r="138" spans="2:65" s="12" customFormat="1" ht="11.25">
      <c r="B138" s="148"/>
      <c r="D138" s="144" t="s">
        <v>137</v>
      </c>
      <c r="E138" s="149" t="s">
        <v>1</v>
      </c>
      <c r="F138" s="150" t="s">
        <v>149</v>
      </c>
      <c r="H138" s="149" t="s">
        <v>1</v>
      </c>
      <c r="I138" s="151"/>
      <c r="L138" s="148"/>
      <c r="M138" s="152"/>
      <c r="T138" s="153"/>
      <c r="AT138" s="149" t="s">
        <v>137</v>
      </c>
      <c r="AU138" s="149" t="s">
        <v>87</v>
      </c>
      <c r="AV138" s="12" t="s">
        <v>85</v>
      </c>
      <c r="AW138" s="12" t="s">
        <v>33</v>
      </c>
      <c r="AX138" s="12" t="s">
        <v>77</v>
      </c>
      <c r="AY138" s="149" t="s">
        <v>123</v>
      </c>
    </row>
    <row r="139" spans="2:65" s="13" customFormat="1" ht="11.25">
      <c r="B139" s="154"/>
      <c r="D139" s="144" t="s">
        <v>137</v>
      </c>
      <c r="E139" s="155" t="s">
        <v>1</v>
      </c>
      <c r="F139" s="156" t="s">
        <v>150</v>
      </c>
      <c r="H139" s="157">
        <v>1</v>
      </c>
      <c r="I139" s="158"/>
      <c r="L139" s="154"/>
      <c r="M139" s="159"/>
      <c r="T139" s="160"/>
      <c r="AT139" s="155" t="s">
        <v>137</v>
      </c>
      <c r="AU139" s="155" t="s">
        <v>87</v>
      </c>
      <c r="AV139" s="13" t="s">
        <v>87</v>
      </c>
      <c r="AW139" s="13" t="s">
        <v>33</v>
      </c>
      <c r="AX139" s="13" t="s">
        <v>85</v>
      </c>
      <c r="AY139" s="155" t="s">
        <v>123</v>
      </c>
    </row>
    <row r="140" spans="2:65" s="1" customFormat="1" ht="16.5" customHeight="1">
      <c r="B140" s="31"/>
      <c r="C140" s="131" t="s">
        <v>122</v>
      </c>
      <c r="D140" s="131" t="s">
        <v>129</v>
      </c>
      <c r="E140" s="132" t="s">
        <v>151</v>
      </c>
      <c r="F140" s="133" t="s">
        <v>152</v>
      </c>
      <c r="G140" s="134" t="s">
        <v>132</v>
      </c>
      <c r="H140" s="135">
        <v>1</v>
      </c>
      <c r="I140" s="136"/>
      <c r="J140" s="137">
        <f>ROUND(I140*H140,2)</f>
        <v>0</v>
      </c>
      <c r="K140" s="133" t="s">
        <v>133</v>
      </c>
      <c r="L140" s="31"/>
      <c r="M140" s="138" t="s">
        <v>1</v>
      </c>
      <c r="N140" s="139" t="s">
        <v>42</v>
      </c>
      <c r="P140" s="140">
        <f>O140*H140</f>
        <v>0</v>
      </c>
      <c r="Q140" s="140">
        <v>0</v>
      </c>
      <c r="R140" s="140">
        <f>Q140*H140</f>
        <v>0</v>
      </c>
      <c r="S140" s="140">
        <v>0</v>
      </c>
      <c r="T140" s="141">
        <f>S140*H140</f>
        <v>0</v>
      </c>
      <c r="AR140" s="142" t="s">
        <v>134</v>
      </c>
      <c r="AT140" s="142" t="s">
        <v>129</v>
      </c>
      <c r="AU140" s="142" t="s">
        <v>87</v>
      </c>
      <c r="AY140" s="16" t="s">
        <v>123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85</v>
      </c>
      <c r="BK140" s="143">
        <f>ROUND(I140*H140,2)</f>
        <v>0</v>
      </c>
      <c r="BL140" s="16" t="s">
        <v>134</v>
      </c>
      <c r="BM140" s="142" t="s">
        <v>153</v>
      </c>
    </row>
    <row r="141" spans="2:65" s="1" customFormat="1" ht="11.25">
      <c r="B141" s="31"/>
      <c r="D141" s="144" t="s">
        <v>136</v>
      </c>
      <c r="F141" s="145" t="s">
        <v>152</v>
      </c>
      <c r="I141" s="146"/>
      <c r="L141" s="31"/>
      <c r="M141" s="147"/>
      <c r="T141" s="55"/>
      <c r="AT141" s="16" t="s">
        <v>136</v>
      </c>
      <c r="AU141" s="16" t="s">
        <v>87</v>
      </c>
    </row>
    <row r="142" spans="2:65" s="12" customFormat="1" ht="11.25">
      <c r="B142" s="148"/>
      <c r="D142" s="144" t="s">
        <v>137</v>
      </c>
      <c r="E142" s="149" t="s">
        <v>1</v>
      </c>
      <c r="F142" s="150" t="s">
        <v>154</v>
      </c>
      <c r="H142" s="149" t="s">
        <v>1</v>
      </c>
      <c r="I142" s="151"/>
      <c r="L142" s="148"/>
      <c r="M142" s="152"/>
      <c r="T142" s="153"/>
      <c r="AT142" s="149" t="s">
        <v>137</v>
      </c>
      <c r="AU142" s="149" t="s">
        <v>87</v>
      </c>
      <c r="AV142" s="12" t="s">
        <v>85</v>
      </c>
      <c r="AW142" s="12" t="s">
        <v>33</v>
      </c>
      <c r="AX142" s="12" t="s">
        <v>77</v>
      </c>
      <c r="AY142" s="149" t="s">
        <v>123</v>
      </c>
    </row>
    <row r="143" spans="2:65" s="13" customFormat="1" ht="11.25">
      <c r="B143" s="154"/>
      <c r="D143" s="144" t="s">
        <v>137</v>
      </c>
      <c r="E143" s="155" t="s">
        <v>1</v>
      </c>
      <c r="F143" s="156" t="s">
        <v>140</v>
      </c>
      <c r="H143" s="157">
        <v>1</v>
      </c>
      <c r="I143" s="158"/>
      <c r="L143" s="154"/>
      <c r="M143" s="159"/>
      <c r="T143" s="160"/>
      <c r="AT143" s="155" t="s">
        <v>137</v>
      </c>
      <c r="AU143" s="155" t="s">
        <v>87</v>
      </c>
      <c r="AV143" s="13" t="s">
        <v>87</v>
      </c>
      <c r="AW143" s="13" t="s">
        <v>33</v>
      </c>
      <c r="AX143" s="13" t="s">
        <v>85</v>
      </c>
      <c r="AY143" s="155" t="s">
        <v>123</v>
      </c>
    </row>
    <row r="144" spans="2:65" s="11" customFormat="1" ht="22.9" customHeight="1">
      <c r="B144" s="119"/>
      <c r="D144" s="120" t="s">
        <v>76</v>
      </c>
      <c r="E144" s="129" t="s">
        <v>155</v>
      </c>
      <c r="F144" s="129" t="s">
        <v>156</v>
      </c>
      <c r="I144" s="122"/>
      <c r="J144" s="130">
        <f>BK144</f>
        <v>0</v>
      </c>
      <c r="L144" s="119"/>
      <c r="M144" s="124"/>
      <c r="P144" s="125">
        <f>SUM(P145:P149)</f>
        <v>0</v>
      </c>
      <c r="R144" s="125">
        <f>SUM(R145:R149)</f>
        <v>0</v>
      </c>
      <c r="T144" s="126">
        <f>SUM(T145:T149)</f>
        <v>0</v>
      </c>
      <c r="AR144" s="120" t="s">
        <v>126</v>
      </c>
      <c r="AT144" s="127" t="s">
        <v>76</v>
      </c>
      <c r="AU144" s="127" t="s">
        <v>85</v>
      </c>
      <c r="AY144" s="120" t="s">
        <v>123</v>
      </c>
      <c r="BK144" s="128">
        <f>SUM(BK145:BK149)</f>
        <v>0</v>
      </c>
    </row>
    <row r="145" spans="2:65" s="1" customFormat="1" ht="16.5" customHeight="1">
      <c r="B145" s="31"/>
      <c r="C145" s="131" t="s">
        <v>126</v>
      </c>
      <c r="D145" s="131" t="s">
        <v>129</v>
      </c>
      <c r="E145" s="132" t="s">
        <v>157</v>
      </c>
      <c r="F145" s="133" t="s">
        <v>158</v>
      </c>
      <c r="G145" s="134" t="s">
        <v>132</v>
      </c>
      <c r="H145" s="135">
        <v>1</v>
      </c>
      <c r="I145" s="136"/>
      <c r="J145" s="137">
        <f>ROUND(I145*H145,2)</f>
        <v>0</v>
      </c>
      <c r="K145" s="133" t="s">
        <v>133</v>
      </c>
      <c r="L145" s="31"/>
      <c r="M145" s="138" t="s">
        <v>1</v>
      </c>
      <c r="N145" s="139" t="s">
        <v>42</v>
      </c>
      <c r="P145" s="140">
        <f>O145*H145</f>
        <v>0</v>
      </c>
      <c r="Q145" s="140">
        <v>0</v>
      </c>
      <c r="R145" s="140">
        <f>Q145*H145</f>
        <v>0</v>
      </c>
      <c r="S145" s="140">
        <v>0</v>
      </c>
      <c r="T145" s="141">
        <f>S145*H145</f>
        <v>0</v>
      </c>
      <c r="AR145" s="142" t="s">
        <v>134</v>
      </c>
      <c r="AT145" s="142" t="s">
        <v>129</v>
      </c>
      <c r="AU145" s="142" t="s">
        <v>87</v>
      </c>
      <c r="AY145" s="16" t="s">
        <v>123</v>
      </c>
      <c r="BE145" s="143">
        <f>IF(N145="základní",J145,0)</f>
        <v>0</v>
      </c>
      <c r="BF145" s="143">
        <f>IF(N145="snížená",J145,0)</f>
        <v>0</v>
      </c>
      <c r="BG145" s="143">
        <f>IF(N145="zákl. přenesená",J145,0)</f>
        <v>0</v>
      </c>
      <c r="BH145" s="143">
        <f>IF(N145="sníž. přenesená",J145,0)</f>
        <v>0</v>
      </c>
      <c r="BI145" s="143">
        <f>IF(N145="nulová",J145,0)</f>
        <v>0</v>
      </c>
      <c r="BJ145" s="16" t="s">
        <v>85</v>
      </c>
      <c r="BK145" s="143">
        <f>ROUND(I145*H145,2)</f>
        <v>0</v>
      </c>
      <c r="BL145" s="16" t="s">
        <v>134</v>
      </c>
      <c r="BM145" s="142" t="s">
        <v>159</v>
      </c>
    </row>
    <row r="146" spans="2:65" s="1" customFormat="1" ht="11.25">
      <c r="B146" s="31"/>
      <c r="D146" s="144" t="s">
        <v>136</v>
      </c>
      <c r="F146" s="145" t="s">
        <v>158</v>
      </c>
      <c r="I146" s="146"/>
      <c r="L146" s="31"/>
      <c r="M146" s="147"/>
      <c r="T146" s="55"/>
      <c r="AT146" s="16" t="s">
        <v>136</v>
      </c>
      <c r="AU146" s="16" t="s">
        <v>87</v>
      </c>
    </row>
    <row r="147" spans="2:65" s="12" customFormat="1" ht="11.25">
      <c r="B147" s="148"/>
      <c r="D147" s="144" t="s">
        <v>137</v>
      </c>
      <c r="E147" s="149" t="s">
        <v>1</v>
      </c>
      <c r="F147" s="150" t="s">
        <v>160</v>
      </c>
      <c r="H147" s="149" t="s">
        <v>1</v>
      </c>
      <c r="I147" s="151"/>
      <c r="L147" s="148"/>
      <c r="M147" s="152"/>
      <c r="T147" s="153"/>
      <c r="AT147" s="149" t="s">
        <v>137</v>
      </c>
      <c r="AU147" s="149" t="s">
        <v>87</v>
      </c>
      <c r="AV147" s="12" t="s">
        <v>85</v>
      </c>
      <c r="AW147" s="12" t="s">
        <v>33</v>
      </c>
      <c r="AX147" s="12" t="s">
        <v>77</v>
      </c>
      <c r="AY147" s="149" t="s">
        <v>123</v>
      </c>
    </row>
    <row r="148" spans="2:65" s="12" customFormat="1" ht="11.25">
      <c r="B148" s="148"/>
      <c r="D148" s="144" t="s">
        <v>137</v>
      </c>
      <c r="E148" s="149" t="s">
        <v>1</v>
      </c>
      <c r="F148" s="150" t="s">
        <v>161</v>
      </c>
      <c r="H148" s="149" t="s">
        <v>1</v>
      </c>
      <c r="I148" s="151"/>
      <c r="L148" s="148"/>
      <c r="M148" s="152"/>
      <c r="T148" s="153"/>
      <c r="AT148" s="149" t="s">
        <v>137</v>
      </c>
      <c r="AU148" s="149" t="s">
        <v>87</v>
      </c>
      <c r="AV148" s="12" t="s">
        <v>85</v>
      </c>
      <c r="AW148" s="12" t="s">
        <v>33</v>
      </c>
      <c r="AX148" s="12" t="s">
        <v>77</v>
      </c>
      <c r="AY148" s="149" t="s">
        <v>123</v>
      </c>
    </row>
    <row r="149" spans="2:65" s="13" customFormat="1" ht="11.25">
      <c r="B149" s="154"/>
      <c r="D149" s="144" t="s">
        <v>137</v>
      </c>
      <c r="E149" s="155" t="s">
        <v>1</v>
      </c>
      <c r="F149" s="156" t="s">
        <v>162</v>
      </c>
      <c r="H149" s="157">
        <v>1</v>
      </c>
      <c r="I149" s="158"/>
      <c r="L149" s="154"/>
      <c r="M149" s="159"/>
      <c r="T149" s="160"/>
      <c r="AT149" s="155" t="s">
        <v>137</v>
      </c>
      <c r="AU149" s="155" t="s">
        <v>87</v>
      </c>
      <c r="AV149" s="13" t="s">
        <v>87</v>
      </c>
      <c r="AW149" s="13" t="s">
        <v>33</v>
      </c>
      <c r="AX149" s="13" t="s">
        <v>85</v>
      </c>
      <c r="AY149" s="155" t="s">
        <v>123</v>
      </c>
    </row>
    <row r="150" spans="2:65" s="11" customFormat="1" ht="22.9" customHeight="1">
      <c r="B150" s="119"/>
      <c r="D150" s="120" t="s">
        <v>76</v>
      </c>
      <c r="E150" s="129" t="s">
        <v>163</v>
      </c>
      <c r="F150" s="129" t="s">
        <v>164</v>
      </c>
      <c r="I150" s="122"/>
      <c r="J150" s="130">
        <f>BK150</f>
        <v>0</v>
      </c>
      <c r="L150" s="119"/>
      <c r="M150" s="124"/>
      <c r="P150" s="125">
        <f>SUM(P151:P169)</f>
        <v>0</v>
      </c>
      <c r="R150" s="125">
        <f>SUM(R151:R169)</f>
        <v>0</v>
      </c>
      <c r="T150" s="126">
        <f>SUM(T151:T169)</f>
        <v>0</v>
      </c>
      <c r="AR150" s="120" t="s">
        <v>126</v>
      </c>
      <c r="AT150" s="127" t="s">
        <v>76</v>
      </c>
      <c r="AU150" s="127" t="s">
        <v>85</v>
      </c>
      <c r="AY150" s="120" t="s">
        <v>123</v>
      </c>
      <c r="BK150" s="128">
        <f>SUM(BK151:BK169)</f>
        <v>0</v>
      </c>
    </row>
    <row r="151" spans="2:65" s="1" customFormat="1" ht="16.5" customHeight="1">
      <c r="B151" s="31"/>
      <c r="C151" s="131" t="s">
        <v>165</v>
      </c>
      <c r="D151" s="131" t="s">
        <v>129</v>
      </c>
      <c r="E151" s="132" t="s">
        <v>166</v>
      </c>
      <c r="F151" s="133" t="s">
        <v>167</v>
      </c>
      <c r="G151" s="134" t="s">
        <v>132</v>
      </c>
      <c r="H151" s="135">
        <v>1</v>
      </c>
      <c r="I151" s="136"/>
      <c r="J151" s="137">
        <f>ROUND(I151*H151,2)</f>
        <v>0</v>
      </c>
      <c r="K151" s="133" t="s">
        <v>1</v>
      </c>
      <c r="L151" s="31"/>
      <c r="M151" s="138" t="s">
        <v>1</v>
      </c>
      <c r="N151" s="139" t="s">
        <v>42</v>
      </c>
      <c r="P151" s="140">
        <f>O151*H151</f>
        <v>0</v>
      </c>
      <c r="Q151" s="140">
        <v>0</v>
      </c>
      <c r="R151" s="140">
        <f>Q151*H151</f>
        <v>0</v>
      </c>
      <c r="S151" s="140">
        <v>0</v>
      </c>
      <c r="T151" s="141">
        <f>S151*H151</f>
        <v>0</v>
      </c>
      <c r="AR151" s="142" t="s">
        <v>134</v>
      </c>
      <c r="AT151" s="142" t="s">
        <v>129</v>
      </c>
      <c r="AU151" s="142" t="s">
        <v>87</v>
      </c>
      <c r="AY151" s="16" t="s">
        <v>123</v>
      </c>
      <c r="BE151" s="143">
        <f>IF(N151="základní",J151,0)</f>
        <v>0</v>
      </c>
      <c r="BF151" s="143">
        <f>IF(N151="snížená",J151,0)</f>
        <v>0</v>
      </c>
      <c r="BG151" s="143">
        <f>IF(N151="zákl. přenesená",J151,0)</f>
        <v>0</v>
      </c>
      <c r="BH151" s="143">
        <f>IF(N151="sníž. přenesená",J151,0)</f>
        <v>0</v>
      </c>
      <c r="BI151" s="143">
        <f>IF(N151="nulová",J151,0)</f>
        <v>0</v>
      </c>
      <c r="BJ151" s="16" t="s">
        <v>85</v>
      </c>
      <c r="BK151" s="143">
        <f>ROUND(I151*H151,2)</f>
        <v>0</v>
      </c>
      <c r="BL151" s="16" t="s">
        <v>134</v>
      </c>
      <c r="BM151" s="142" t="s">
        <v>168</v>
      </c>
    </row>
    <row r="152" spans="2:65" s="1" customFormat="1" ht="11.25">
      <c r="B152" s="31"/>
      <c r="D152" s="144" t="s">
        <v>136</v>
      </c>
      <c r="F152" s="145" t="s">
        <v>167</v>
      </c>
      <c r="I152" s="146"/>
      <c r="L152" s="31"/>
      <c r="M152" s="147"/>
      <c r="T152" s="55"/>
      <c r="AT152" s="16" t="s">
        <v>136</v>
      </c>
      <c r="AU152" s="16" t="s">
        <v>87</v>
      </c>
    </row>
    <row r="153" spans="2:65" s="12" customFormat="1" ht="11.25">
      <c r="B153" s="148"/>
      <c r="D153" s="144" t="s">
        <v>137</v>
      </c>
      <c r="E153" s="149" t="s">
        <v>1</v>
      </c>
      <c r="F153" s="150" t="s">
        <v>169</v>
      </c>
      <c r="H153" s="149" t="s">
        <v>1</v>
      </c>
      <c r="I153" s="151"/>
      <c r="L153" s="148"/>
      <c r="M153" s="152"/>
      <c r="T153" s="153"/>
      <c r="AT153" s="149" t="s">
        <v>137</v>
      </c>
      <c r="AU153" s="149" t="s">
        <v>87</v>
      </c>
      <c r="AV153" s="12" t="s">
        <v>85</v>
      </c>
      <c r="AW153" s="12" t="s">
        <v>33</v>
      </c>
      <c r="AX153" s="12" t="s">
        <v>77</v>
      </c>
      <c r="AY153" s="149" t="s">
        <v>123</v>
      </c>
    </row>
    <row r="154" spans="2:65" s="13" customFormat="1" ht="11.25">
      <c r="B154" s="154"/>
      <c r="D154" s="144" t="s">
        <v>137</v>
      </c>
      <c r="E154" s="155" t="s">
        <v>1</v>
      </c>
      <c r="F154" s="156" t="s">
        <v>170</v>
      </c>
      <c r="H154" s="157">
        <v>1</v>
      </c>
      <c r="I154" s="158"/>
      <c r="L154" s="154"/>
      <c r="M154" s="159"/>
      <c r="T154" s="160"/>
      <c r="AT154" s="155" t="s">
        <v>137</v>
      </c>
      <c r="AU154" s="155" t="s">
        <v>87</v>
      </c>
      <c r="AV154" s="13" t="s">
        <v>87</v>
      </c>
      <c r="AW154" s="13" t="s">
        <v>33</v>
      </c>
      <c r="AX154" s="13" t="s">
        <v>85</v>
      </c>
      <c r="AY154" s="155" t="s">
        <v>123</v>
      </c>
    </row>
    <row r="155" spans="2:65" s="12" customFormat="1" ht="11.25">
      <c r="B155" s="148"/>
      <c r="D155" s="144" t="s">
        <v>137</v>
      </c>
      <c r="E155" s="149" t="s">
        <v>1</v>
      </c>
      <c r="F155" s="150" t="s">
        <v>171</v>
      </c>
      <c r="H155" s="149" t="s">
        <v>1</v>
      </c>
      <c r="I155" s="151"/>
      <c r="L155" s="148"/>
      <c r="M155" s="152"/>
      <c r="T155" s="153"/>
      <c r="AT155" s="149" t="s">
        <v>137</v>
      </c>
      <c r="AU155" s="149" t="s">
        <v>87</v>
      </c>
      <c r="AV155" s="12" t="s">
        <v>85</v>
      </c>
      <c r="AW155" s="12" t="s">
        <v>33</v>
      </c>
      <c r="AX155" s="12" t="s">
        <v>77</v>
      </c>
      <c r="AY155" s="149" t="s">
        <v>123</v>
      </c>
    </row>
    <row r="156" spans="2:65" s="1" customFormat="1" ht="16.5" customHeight="1">
      <c r="B156" s="31"/>
      <c r="C156" s="131" t="s">
        <v>172</v>
      </c>
      <c r="D156" s="131" t="s">
        <v>129</v>
      </c>
      <c r="E156" s="132" t="s">
        <v>173</v>
      </c>
      <c r="F156" s="133" t="s">
        <v>174</v>
      </c>
      <c r="G156" s="134" t="s">
        <v>175</v>
      </c>
      <c r="H156" s="135">
        <v>8000</v>
      </c>
      <c r="I156" s="136"/>
      <c r="J156" s="137">
        <f>ROUND(I156*H156,2)</f>
        <v>0</v>
      </c>
      <c r="K156" s="133" t="s">
        <v>1</v>
      </c>
      <c r="L156" s="31"/>
      <c r="M156" s="138" t="s">
        <v>1</v>
      </c>
      <c r="N156" s="139" t="s">
        <v>42</v>
      </c>
      <c r="P156" s="140">
        <f>O156*H156</f>
        <v>0</v>
      </c>
      <c r="Q156" s="140">
        <v>0</v>
      </c>
      <c r="R156" s="140">
        <f>Q156*H156</f>
        <v>0</v>
      </c>
      <c r="S156" s="140">
        <v>0</v>
      </c>
      <c r="T156" s="141">
        <f>S156*H156</f>
        <v>0</v>
      </c>
      <c r="AR156" s="142" t="s">
        <v>134</v>
      </c>
      <c r="AT156" s="142" t="s">
        <v>129</v>
      </c>
      <c r="AU156" s="142" t="s">
        <v>87</v>
      </c>
      <c r="AY156" s="16" t="s">
        <v>123</v>
      </c>
      <c r="BE156" s="143">
        <f>IF(N156="základní",J156,0)</f>
        <v>0</v>
      </c>
      <c r="BF156" s="143">
        <f>IF(N156="snížená",J156,0)</f>
        <v>0</v>
      </c>
      <c r="BG156" s="143">
        <f>IF(N156="zákl. přenesená",J156,0)</f>
        <v>0</v>
      </c>
      <c r="BH156" s="143">
        <f>IF(N156="sníž. přenesená",J156,0)</f>
        <v>0</v>
      </c>
      <c r="BI156" s="143">
        <f>IF(N156="nulová",J156,0)</f>
        <v>0</v>
      </c>
      <c r="BJ156" s="16" t="s">
        <v>85</v>
      </c>
      <c r="BK156" s="143">
        <f>ROUND(I156*H156,2)</f>
        <v>0</v>
      </c>
      <c r="BL156" s="16" t="s">
        <v>134</v>
      </c>
      <c r="BM156" s="142" t="s">
        <v>176</v>
      </c>
    </row>
    <row r="157" spans="2:65" s="1" customFormat="1" ht="11.25">
      <c r="B157" s="31"/>
      <c r="D157" s="144" t="s">
        <v>136</v>
      </c>
      <c r="F157" s="145" t="s">
        <v>174</v>
      </c>
      <c r="I157" s="146"/>
      <c r="L157" s="31"/>
      <c r="M157" s="147"/>
      <c r="T157" s="55"/>
      <c r="AT157" s="16" t="s">
        <v>136</v>
      </c>
      <c r="AU157" s="16" t="s">
        <v>87</v>
      </c>
    </row>
    <row r="158" spans="2:65" s="12" customFormat="1" ht="11.25">
      <c r="B158" s="148"/>
      <c r="D158" s="144" t="s">
        <v>137</v>
      </c>
      <c r="E158" s="149" t="s">
        <v>1</v>
      </c>
      <c r="F158" s="150" t="s">
        <v>169</v>
      </c>
      <c r="H158" s="149" t="s">
        <v>1</v>
      </c>
      <c r="I158" s="151"/>
      <c r="L158" s="148"/>
      <c r="M158" s="152"/>
      <c r="T158" s="153"/>
      <c r="AT158" s="149" t="s">
        <v>137</v>
      </c>
      <c r="AU158" s="149" t="s">
        <v>87</v>
      </c>
      <c r="AV158" s="12" t="s">
        <v>85</v>
      </c>
      <c r="AW158" s="12" t="s">
        <v>33</v>
      </c>
      <c r="AX158" s="12" t="s">
        <v>77</v>
      </c>
      <c r="AY158" s="149" t="s">
        <v>123</v>
      </c>
    </row>
    <row r="159" spans="2:65" s="13" customFormat="1" ht="11.25">
      <c r="B159" s="154"/>
      <c r="D159" s="144" t="s">
        <v>137</v>
      </c>
      <c r="E159" s="155" t="s">
        <v>1</v>
      </c>
      <c r="F159" s="156" t="s">
        <v>177</v>
      </c>
      <c r="H159" s="157">
        <v>8000</v>
      </c>
      <c r="I159" s="158"/>
      <c r="L159" s="154"/>
      <c r="M159" s="159"/>
      <c r="T159" s="160"/>
      <c r="AT159" s="155" t="s">
        <v>137</v>
      </c>
      <c r="AU159" s="155" t="s">
        <v>87</v>
      </c>
      <c r="AV159" s="13" t="s">
        <v>87</v>
      </c>
      <c r="AW159" s="13" t="s">
        <v>33</v>
      </c>
      <c r="AX159" s="13" t="s">
        <v>85</v>
      </c>
      <c r="AY159" s="155" t="s">
        <v>123</v>
      </c>
    </row>
    <row r="160" spans="2:65" s="12" customFormat="1" ht="11.25">
      <c r="B160" s="148"/>
      <c r="D160" s="144" t="s">
        <v>137</v>
      </c>
      <c r="E160" s="149" t="s">
        <v>1</v>
      </c>
      <c r="F160" s="150" t="s">
        <v>178</v>
      </c>
      <c r="H160" s="149" t="s">
        <v>1</v>
      </c>
      <c r="I160" s="151"/>
      <c r="L160" s="148"/>
      <c r="M160" s="152"/>
      <c r="T160" s="153"/>
      <c r="AT160" s="149" t="s">
        <v>137</v>
      </c>
      <c r="AU160" s="149" t="s">
        <v>87</v>
      </c>
      <c r="AV160" s="12" t="s">
        <v>85</v>
      </c>
      <c r="AW160" s="12" t="s">
        <v>33</v>
      </c>
      <c r="AX160" s="12" t="s">
        <v>77</v>
      </c>
      <c r="AY160" s="149" t="s">
        <v>123</v>
      </c>
    </row>
    <row r="161" spans="2:65" s="1" customFormat="1" ht="16.5" customHeight="1">
      <c r="B161" s="31"/>
      <c r="C161" s="131" t="s">
        <v>179</v>
      </c>
      <c r="D161" s="131" t="s">
        <v>129</v>
      </c>
      <c r="E161" s="132" t="s">
        <v>180</v>
      </c>
      <c r="F161" s="133" t="s">
        <v>181</v>
      </c>
      <c r="G161" s="134" t="s">
        <v>132</v>
      </c>
      <c r="H161" s="135">
        <v>1</v>
      </c>
      <c r="I161" s="136"/>
      <c r="J161" s="137">
        <f>ROUND(I161*H161,2)</f>
        <v>0</v>
      </c>
      <c r="K161" s="133" t="s">
        <v>1</v>
      </c>
      <c r="L161" s="31"/>
      <c r="M161" s="138" t="s">
        <v>1</v>
      </c>
      <c r="N161" s="139" t="s">
        <v>42</v>
      </c>
      <c r="P161" s="140">
        <f>O161*H161</f>
        <v>0</v>
      </c>
      <c r="Q161" s="140">
        <v>0</v>
      </c>
      <c r="R161" s="140">
        <f>Q161*H161</f>
        <v>0</v>
      </c>
      <c r="S161" s="140">
        <v>0</v>
      </c>
      <c r="T161" s="141">
        <f>S161*H161</f>
        <v>0</v>
      </c>
      <c r="AR161" s="142" t="s">
        <v>134</v>
      </c>
      <c r="AT161" s="142" t="s">
        <v>129</v>
      </c>
      <c r="AU161" s="142" t="s">
        <v>87</v>
      </c>
      <c r="AY161" s="16" t="s">
        <v>123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85</v>
      </c>
      <c r="BK161" s="143">
        <f>ROUND(I161*H161,2)</f>
        <v>0</v>
      </c>
      <c r="BL161" s="16" t="s">
        <v>134</v>
      </c>
      <c r="BM161" s="142" t="s">
        <v>182</v>
      </c>
    </row>
    <row r="162" spans="2:65" s="1" customFormat="1" ht="11.25">
      <c r="B162" s="31"/>
      <c r="D162" s="144" t="s">
        <v>136</v>
      </c>
      <c r="F162" s="145" t="s">
        <v>181</v>
      </c>
      <c r="I162" s="146"/>
      <c r="L162" s="31"/>
      <c r="M162" s="147"/>
      <c r="T162" s="55"/>
      <c r="AT162" s="16" t="s">
        <v>136</v>
      </c>
      <c r="AU162" s="16" t="s">
        <v>87</v>
      </c>
    </row>
    <row r="163" spans="2:65" s="12" customFormat="1" ht="11.25">
      <c r="B163" s="148"/>
      <c r="D163" s="144" t="s">
        <v>137</v>
      </c>
      <c r="E163" s="149" t="s">
        <v>1</v>
      </c>
      <c r="F163" s="150" t="s">
        <v>183</v>
      </c>
      <c r="H163" s="149" t="s">
        <v>1</v>
      </c>
      <c r="I163" s="151"/>
      <c r="L163" s="148"/>
      <c r="M163" s="152"/>
      <c r="T163" s="153"/>
      <c r="AT163" s="149" t="s">
        <v>137</v>
      </c>
      <c r="AU163" s="149" t="s">
        <v>87</v>
      </c>
      <c r="AV163" s="12" t="s">
        <v>85</v>
      </c>
      <c r="AW163" s="12" t="s">
        <v>33</v>
      </c>
      <c r="AX163" s="12" t="s">
        <v>77</v>
      </c>
      <c r="AY163" s="149" t="s">
        <v>123</v>
      </c>
    </row>
    <row r="164" spans="2:65" s="13" customFormat="1" ht="11.25">
      <c r="B164" s="154"/>
      <c r="D164" s="144" t="s">
        <v>137</v>
      </c>
      <c r="E164" s="155" t="s">
        <v>1</v>
      </c>
      <c r="F164" s="156" t="s">
        <v>184</v>
      </c>
      <c r="H164" s="157">
        <v>1</v>
      </c>
      <c r="I164" s="158"/>
      <c r="L164" s="154"/>
      <c r="M164" s="159"/>
      <c r="T164" s="160"/>
      <c r="AT164" s="155" t="s">
        <v>137</v>
      </c>
      <c r="AU164" s="155" t="s">
        <v>87</v>
      </c>
      <c r="AV164" s="13" t="s">
        <v>87</v>
      </c>
      <c r="AW164" s="13" t="s">
        <v>33</v>
      </c>
      <c r="AX164" s="13" t="s">
        <v>85</v>
      </c>
      <c r="AY164" s="155" t="s">
        <v>123</v>
      </c>
    </row>
    <row r="165" spans="2:65" s="1" customFormat="1" ht="16.5" customHeight="1">
      <c r="B165" s="31"/>
      <c r="C165" s="131" t="s">
        <v>185</v>
      </c>
      <c r="D165" s="131" t="s">
        <v>129</v>
      </c>
      <c r="E165" s="132" t="s">
        <v>186</v>
      </c>
      <c r="F165" s="133" t="s">
        <v>187</v>
      </c>
      <c r="G165" s="134" t="s">
        <v>175</v>
      </c>
      <c r="H165" s="135">
        <v>8000</v>
      </c>
      <c r="I165" s="136"/>
      <c r="J165" s="137">
        <f>ROUND(I165*H165,2)</f>
        <v>0</v>
      </c>
      <c r="K165" s="133" t="s">
        <v>1</v>
      </c>
      <c r="L165" s="31"/>
      <c r="M165" s="138" t="s">
        <v>1</v>
      </c>
      <c r="N165" s="139" t="s">
        <v>42</v>
      </c>
      <c r="P165" s="140">
        <f>O165*H165</f>
        <v>0</v>
      </c>
      <c r="Q165" s="140">
        <v>0</v>
      </c>
      <c r="R165" s="140">
        <f>Q165*H165</f>
        <v>0</v>
      </c>
      <c r="S165" s="140">
        <v>0</v>
      </c>
      <c r="T165" s="141">
        <f>S165*H165</f>
        <v>0</v>
      </c>
      <c r="AR165" s="142" t="s">
        <v>134</v>
      </c>
      <c r="AT165" s="142" t="s">
        <v>129</v>
      </c>
      <c r="AU165" s="142" t="s">
        <v>87</v>
      </c>
      <c r="AY165" s="16" t="s">
        <v>123</v>
      </c>
      <c r="BE165" s="143">
        <f>IF(N165="základní",J165,0)</f>
        <v>0</v>
      </c>
      <c r="BF165" s="143">
        <f>IF(N165="snížená",J165,0)</f>
        <v>0</v>
      </c>
      <c r="BG165" s="143">
        <f>IF(N165="zákl. přenesená",J165,0)</f>
        <v>0</v>
      </c>
      <c r="BH165" s="143">
        <f>IF(N165="sníž. přenesená",J165,0)</f>
        <v>0</v>
      </c>
      <c r="BI165" s="143">
        <f>IF(N165="nulová",J165,0)</f>
        <v>0</v>
      </c>
      <c r="BJ165" s="16" t="s">
        <v>85</v>
      </c>
      <c r="BK165" s="143">
        <f>ROUND(I165*H165,2)</f>
        <v>0</v>
      </c>
      <c r="BL165" s="16" t="s">
        <v>134</v>
      </c>
      <c r="BM165" s="142" t="s">
        <v>188</v>
      </c>
    </row>
    <row r="166" spans="2:65" s="1" customFormat="1" ht="11.25">
      <c r="B166" s="31"/>
      <c r="D166" s="144" t="s">
        <v>136</v>
      </c>
      <c r="F166" s="145" t="s">
        <v>187</v>
      </c>
      <c r="I166" s="146"/>
      <c r="L166" s="31"/>
      <c r="M166" s="147"/>
      <c r="T166" s="55"/>
      <c r="AT166" s="16" t="s">
        <v>136</v>
      </c>
      <c r="AU166" s="16" t="s">
        <v>87</v>
      </c>
    </row>
    <row r="167" spans="2:65" s="12" customFormat="1" ht="11.25">
      <c r="B167" s="148"/>
      <c r="D167" s="144" t="s">
        <v>137</v>
      </c>
      <c r="E167" s="149" t="s">
        <v>1</v>
      </c>
      <c r="F167" s="150" t="s">
        <v>183</v>
      </c>
      <c r="H167" s="149" t="s">
        <v>1</v>
      </c>
      <c r="I167" s="151"/>
      <c r="L167" s="148"/>
      <c r="M167" s="152"/>
      <c r="T167" s="153"/>
      <c r="AT167" s="149" t="s">
        <v>137</v>
      </c>
      <c r="AU167" s="149" t="s">
        <v>87</v>
      </c>
      <c r="AV167" s="12" t="s">
        <v>85</v>
      </c>
      <c r="AW167" s="12" t="s">
        <v>33</v>
      </c>
      <c r="AX167" s="12" t="s">
        <v>77</v>
      </c>
      <c r="AY167" s="149" t="s">
        <v>123</v>
      </c>
    </row>
    <row r="168" spans="2:65" s="13" customFormat="1" ht="11.25">
      <c r="B168" s="154"/>
      <c r="D168" s="144" t="s">
        <v>137</v>
      </c>
      <c r="E168" s="155" t="s">
        <v>1</v>
      </c>
      <c r="F168" s="156" t="s">
        <v>189</v>
      </c>
      <c r="H168" s="157">
        <v>8000</v>
      </c>
      <c r="I168" s="158"/>
      <c r="L168" s="154"/>
      <c r="M168" s="159"/>
      <c r="T168" s="160"/>
      <c r="AT168" s="155" t="s">
        <v>137</v>
      </c>
      <c r="AU168" s="155" t="s">
        <v>87</v>
      </c>
      <c r="AV168" s="13" t="s">
        <v>87</v>
      </c>
      <c r="AW168" s="13" t="s">
        <v>33</v>
      </c>
      <c r="AX168" s="13" t="s">
        <v>85</v>
      </c>
      <c r="AY168" s="155" t="s">
        <v>123</v>
      </c>
    </row>
    <row r="169" spans="2:65" s="12" customFormat="1" ht="11.25">
      <c r="B169" s="148"/>
      <c r="D169" s="144" t="s">
        <v>137</v>
      </c>
      <c r="E169" s="149" t="s">
        <v>1</v>
      </c>
      <c r="F169" s="150" t="s">
        <v>178</v>
      </c>
      <c r="H169" s="149" t="s">
        <v>1</v>
      </c>
      <c r="I169" s="151"/>
      <c r="L169" s="148"/>
      <c r="M169" s="152"/>
      <c r="T169" s="153"/>
      <c r="AT169" s="149" t="s">
        <v>137</v>
      </c>
      <c r="AU169" s="149" t="s">
        <v>87</v>
      </c>
      <c r="AV169" s="12" t="s">
        <v>85</v>
      </c>
      <c r="AW169" s="12" t="s">
        <v>33</v>
      </c>
      <c r="AX169" s="12" t="s">
        <v>77</v>
      </c>
      <c r="AY169" s="149" t="s">
        <v>123</v>
      </c>
    </row>
    <row r="170" spans="2:65" s="11" customFormat="1" ht="22.9" customHeight="1">
      <c r="B170" s="119"/>
      <c r="D170" s="120" t="s">
        <v>76</v>
      </c>
      <c r="E170" s="129" t="s">
        <v>190</v>
      </c>
      <c r="F170" s="129" t="s">
        <v>191</v>
      </c>
      <c r="I170" s="122"/>
      <c r="J170" s="130">
        <f>BK170</f>
        <v>0</v>
      </c>
      <c r="L170" s="119"/>
      <c r="M170" s="124"/>
      <c r="P170" s="125">
        <f>SUM(P171:P173)</f>
        <v>0</v>
      </c>
      <c r="R170" s="125">
        <f>SUM(R171:R173)</f>
        <v>0</v>
      </c>
      <c r="T170" s="126">
        <f>SUM(T171:T173)</f>
        <v>0</v>
      </c>
      <c r="AR170" s="120" t="s">
        <v>126</v>
      </c>
      <c r="AT170" s="127" t="s">
        <v>76</v>
      </c>
      <c r="AU170" s="127" t="s">
        <v>85</v>
      </c>
      <c r="AY170" s="120" t="s">
        <v>123</v>
      </c>
      <c r="BK170" s="128">
        <f>SUM(BK171:BK173)</f>
        <v>0</v>
      </c>
    </row>
    <row r="171" spans="2:65" s="1" customFormat="1" ht="16.5" customHeight="1">
      <c r="B171" s="31"/>
      <c r="C171" s="131" t="s">
        <v>192</v>
      </c>
      <c r="D171" s="131" t="s">
        <v>129</v>
      </c>
      <c r="E171" s="132" t="s">
        <v>193</v>
      </c>
      <c r="F171" s="133" t="s">
        <v>194</v>
      </c>
      <c r="G171" s="134" t="s">
        <v>132</v>
      </c>
      <c r="H171" s="135">
        <v>1</v>
      </c>
      <c r="I171" s="136"/>
      <c r="J171" s="137">
        <f>ROUND(I171*H171,2)</f>
        <v>0</v>
      </c>
      <c r="K171" s="133" t="s">
        <v>133</v>
      </c>
      <c r="L171" s="31"/>
      <c r="M171" s="138" t="s">
        <v>1</v>
      </c>
      <c r="N171" s="139" t="s">
        <v>42</v>
      </c>
      <c r="P171" s="140">
        <f>O171*H171</f>
        <v>0</v>
      </c>
      <c r="Q171" s="140">
        <v>0</v>
      </c>
      <c r="R171" s="140">
        <f>Q171*H171</f>
        <v>0</v>
      </c>
      <c r="S171" s="140">
        <v>0</v>
      </c>
      <c r="T171" s="141">
        <f>S171*H171</f>
        <v>0</v>
      </c>
      <c r="AR171" s="142" t="s">
        <v>134</v>
      </c>
      <c r="AT171" s="142" t="s">
        <v>129</v>
      </c>
      <c r="AU171" s="142" t="s">
        <v>87</v>
      </c>
      <c r="AY171" s="16" t="s">
        <v>123</v>
      </c>
      <c r="BE171" s="143">
        <f>IF(N171="základní",J171,0)</f>
        <v>0</v>
      </c>
      <c r="BF171" s="143">
        <f>IF(N171="snížená",J171,0)</f>
        <v>0</v>
      </c>
      <c r="BG171" s="143">
        <f>IF(N171="zákl. přenesená",J171,0)</f>
        <v>0</v>
      </c>
      <c r="BH171" s="143">
        <f>IF(N171="sníž. přenesená",J171,0)</f>
        <v>0</v>
      </c>
      <c r="BI171" s="143">
        <f>IF(N171="nulová",J171,0)</f>
        <v>0</v>
      </c>
      <c r="BJ171" s="16" t="s">
        <v>85</v>
      </c>
      <c r="BK171" s="143">
        <f>ROUND(I171*H171,2)</f>
        <v>0</v>
      </c>
      <c r="BL171" s="16" t="s">
        <v>134</v>
      </c>
      <c r="BM171" s="142" t="s">
        <v>195</v>
      </c>
    </row>
    <row r="172" spans="2:65" s="1" customFormat="1" ht="11.25">
      <c r="B172" s="31"/>
      <c r="D172" s="144" t="s">
        <v>136</v>
      </c>
      <c r="F172" s="145" t="s">
        <v>194</v>
      </c>
      <c r="I172" s="146"/>
      <c r="L172" s="31"/>
      <c r="M172" s="147"/>
      <c r="T172" s="55"/>
      <c r="AT172" s="16" t="s">
        <v>136</v>
      </c>
      <c r="AU172" s="16" t="s">
        <v>87</v>
      </c>
    </row>
    <row r="173" spans="2:65" s="13" customFormat="1" ht="11.25">
      <c r="B173" s="154"/>
      <c r="D173" s="144" t="s">
        <v>137</v>
      </c>
      <c r="E173" s="155" t="s">
        <v>1</v>
      </c>
      <c r="F173" s="156" t="s">
        <v>196</v>
      </c>
      <c r="H173" s="157">
        <v>1</v>
      </c>
      <c r="I173" s="158"/>
      <c r="L173" s="154"/>
      <c r="M173" s="159"/>
      <c r="T173" s="160"/>
      <c r="AT173" s="155" t="s">
        <v>137</v>
      </c>
      <c r="AU173" s="155" t="s">
        <v>87</v>
      </c>
      <c r="AV173" s="13" t="s">
        <v>87</v>
      </c>
      <c r="AW173" s="13" t="s">
        <v>33</v>
      </c>
      <c r="AX173" s="13" t="s">
        <v>85</v>
      </c>
      <c r="AY173" s="155" t="s">
        <v>123</v>
      </c>
    </row>
    <row r="174" spans="2:65" s="11" customFormat="1" ht="22.9" customHeight="1">
      <c r="B174" s="119"/>
      <c r="D174" s="120" t="s">
        <v>76</v>
      </c>
      <c r="E174" s="129" t="s">
        <v>197</v>
      </c>
      <c r="F174" s="129" t="s">
        <v>198</v>
      </c>
      <c r="I174" s="122"/>
      <c r="J174" s="130">
        <f>BK174</f>
        <v>0</v>
      </c>
      <c r="L174" s="119"/>
      <c r="M174" s="124"/>
      <c r="P174" s="125">
        <f>SUM(P175:P177)</f>
        <v>0</v>
      </c>
      <c r="R174" s="125">
        <f>SUM(R175:R177)</f>
        <v>0</v>
      </c>
      <c r="T174" s="126">
        <f>SUM(T175:T177)</f>
        <v>0</v>
      </c>
      <c r="AR174" s="120" t="s">
        <v>126</v>
      </c>
      <c r="AT174" s="127" t="s">
        <v>76</v>
      </c>
      <c r="AU174" s="127" t="s">
        <v>85</v>
      </c>
      <c r="AY174" s="120" t="s">
        <v>123</v>
      </c>
      <c r="BK174" s="128">
        <f>SUM(BK175:BK177)</f>
        <v>0</v>
      </c>
    </row>
    <row r="175" spans="2:65" s="1" customFormat="1" ht="16.5" customHeight="1">
      <c r="B175" s="31"/>
      <c r="C175" s="131" t="s">
        <v>199</v>
      </c>
      <c r="D175" s="131" t="s">
        <v>129</v>
      </c>
      <c r="E175" s="132" t="s">
        <v>200</v>
      </c>
      <c r="F175" s="133" t="s">
        <v>201</v>
      </c>
      <c r="G175" s="134" t="s">
        <v>132</v>
      </c>
      <c r="H175" s="135">
        <v>1</v>
      </c>
      <c r="I175" s="136"/>
      <c r="J175" s="137">
        <f>ROUND(I175*H175,2)</f>
        <v>0</v>
      </c>
      <c r="K175" s="133" t="s">
        <v>1</v>
      </c>
      <c r="L175" s="31"/>
      <c r="M175" s="138" t="s">
        <v>1</v>
      </c>
      <c r="N175" s="139" t="s">
        <v>42</v>
      </c>
      <c r="P175" s="140">
        <f>O175*H175</f>
        <v>0</v>
      </c>
      <c r="Q175" s="140">
        <v>0</v>
      </c>
      <c r="R175" s="140">
        <f>Q175*H175</f>
        <v>0</v>
      </c>
      <c r="S175" s="140">
        <v>0</v>
      </c>
      <c r="T175" s="141">
        <f>S175*H175</f>
        <v>0</v>
      </c>
      <c r="AR175" s="142" t="s">
        <v>134</v>
      </c>
      <c r="AT175" s="142" t="s">
        <v>129</v>
      </c>
      <c r="AU175" s="142" t="s">
        <v>87</v>
      </c>
      <c r="AY175" s="16" t="s">
        <v>123</v>
      </c>
      <c r="BE175" s="143">
        <f>IF(N175="základní",J175,0)</f>
        <v>0</v>
      </c>
      <c r="BF175" s="143">
        <f>IF(N175="snížená",J175,0)</f>
        <v>0</v>
      </c>
      <c r="BG175" s="143">
        <f>IF(N175="zákl. přenesená",J175,0)</f>
        <v>0</v>
      </c>
      <c r="BH175" s="143">
        <f>IF(N175="sníž. přenesená",J175,0)</f>
        <v>0</v>
      </c>
      <c r="BI175" s="143">
        <f>IF(N175="nulová",J175,0)</f>
        <v>0</v>
      </c>
      <c r="BJ175" s="16" t="s">
        <v>85</v>
      </c>
      <c r="BK175" s="143">
        <f>ROUND(I175*H175,2)</f>
        <v>0</v>
      </c>
      <c r="BL175" s="16" t="s">
        <v>134</v>
      </c>
      <c r="BM175" s="142" t="s">
        <v>202</v>
      </c>
    </row>
    <row r="176" spans="2:65" s="1" customFormat="1" ht="11.25">
      <c r="B176" s="31"/>
      <c r="D176" s="144" t="s">
        <v>136</v>
      </c>
      <c r="F176" s="145" t="s">
        <v>201</v>
      </c>
      <c r="I176" s="146"/>
      <c r="L176" s="31"/>
      <c r="M176" s="147"/>
      <c r="T176" s="55"/>
      <c r="AT176" s="16" t="s">
        <v>136</v>
      </c>
      <c r="AU176" s="16" t="s">
        <v>87</v>
      </c>
    </row>
    <row r="177" spans="2:51" s="13" customFormat="1" ht="11.25">
      <c r="B177" s="154"/>
      <c r="D177" s="144" t="s">
        <v>137</v>
      </c>
      <c r="E177" s="155" t="s">
        <v>1</v>
      </c>
      <c r="F177" s="156" t="s">
        <v>162</v>
      </c>
      <c r="H177" s="157">
        <v>1</v>
      </c>
      <c r="I177" s="158"/>
      <c r="L177" s="154"/>
      <c r="M177" s="161"/>
      <c r="N177" s="162"/>
      <c r="O177" s="162"/>
      <c r="P177" s="162"/>
      <c r="Q177" s="162"/>
      <c r="R177" s="162"/>
      <c r="S177" s="162"/>
      <c r="T177" s="163"/>
      <c r="AT177" s="155" t="s">
        <v>137</v>
      </c>
      <c r="AU177" s="155" t="s">
        <v>87</v>
      </c>
      <c r="AV177" s="13" t="s">
        <v>87</v>
      </c>
      <c r="AW177" s="13" t="s">
        <v>33</v>
      </c>
      <c r="AX177" s="13" t="s">
        <v>85</v>
      </c>
      <c r="AY177" s="155" t="s">
        <v>123</v>
      </c>
    </row>
    <row r="178" spans="2:51" s="1" customFormat="1" ht="6.95" customHeight="1">
      <c r="B178" s="43"/>
      <c r="C178" s="44"/>
      <c r="D178" s="44"/>
      <c r="E178" s="44"/>
      <c r="F178" s="44"/>
      <c r="G178" s="44"/>
      <c r="H178" s="44"/>
      <c r="I178" s="44"/>
      <c r="J178" s="44"/>
      <c r="K178" s="44"/>
      <c r="L178" s="31"/>
    </row>
  </sheetData>
  <sheetProtection algorithmName="SHA-512" hashValue="DM6tTaDn99NuqS0lVHPE135RpduVCAljVdfEhSMz4ttqyKcGy/s4sqAUzhy/k2c7rkphEx+5uGhJ8qAsjSGlMg==" saltValue="264zbPIGWb22Mj6PsR6TRVhFa5ZSbs3+5IEUkazo+lPbbtqqWGPDvpbBvkp5yt55lH96H4WO3PCuDlpvnF/y8g==" spinCount="100000" sheet="1" objects="1" scenarios="1" formatColumns="0" formatRows="0" autoFilter="0"/>
  <autoFilter ref="C122:K177" xr:uid="{00000000-0009-0000-0000-000001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6" t="s">
        <v>90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87</v>
      </c>
    </row>
    <row r="4" spans="2:46" ht="24.95" customHeight="1">
      <c r="B4" s="19"/>
      <c r="D4" s="20" t="s">
        <v>92</v>
      </c>
      <c r="L4" s="19"/>
      <c r="M4" s="87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26" t="s">
        <v>16</v>
      </c>
      <c r="L6" s="19"/>
    </row>
    <row r="7" spans="2:46" ht="16.5" customHeight="1">
      <c r="B7" s="19"/>
      <c r="E7" s="212" t="str">
        <f>'Rekapitulace stavby'!K6</f>
        <v>Oprava vozovky MK v Jiráskově ulici v Třeboni</v>
      </c>
      <c r="F7" s="213"/>
      <c r="G7" s="213"/>
      <c r="H7" s="213"/>
      <c r="L7" s="19"/>
    </row>
    <row r="8" spans="2:46" s="1" customFormat="1" ht="12" customHeight="1">
      <c r="B8" s="31"/>
      <c r="D8" s="26" t="s">
        <v>93</v>
      </c>
      <c r="L8" s="31"/>
    </row>
    <row r="9" spans="2:46" s="1" customFormat="1" ht="16.5" customHeight="1">
      <c r="B9" s="31"/>
      <c r="E9" s="193" t="s">
        <v>203</v>
      </c>
      <c r="F9" s="214"/>
      <c r="G9" s="214"/>
      <c r="H9" s="214"/>
      <c r="L9" s="31"/>
    </row>
    <row r="10" spans="2:46" s="1" customFormat="1" ht="11.25">
      <c r="B10" s="31"/>
      <c r="L10" s="31"/>
    </row>
    <row r="11" spans="2:46" s="1" customFormat="1" ht="12" customHeight="1">
      <c r="B11" s="31"/>
      <c r="D11" s="26" t="s">
        <v>18</v>
      </c>
      <c r="F11" s="24" t="s">
        <v>91</v>
      </c>
      <c r="I11" s="26" t="s">
        <v>19</v>
      </c>
      <c r="J11" s="24" t="s">
        <v>1</v>
      </c>
      <c r="L11" s="31"/>
    </row>
    <row r="12" spans="2:46" s="1" customFormat="1" ht="12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5. 9. 2024</v>
      </c>
      <c r="L12" s="31"/>
    </row>
    <row r="13" spans="2:46" s="1" customFormat="1" ht="10.9" customHeight="1">
      <c r="B13" s="31"/>
      <c r="L13" s="31"/>
    </row>
    <row r="14" spans="2:46" s="1" customFormat="1" ht="12" customHeight="1">
      <c r="B14" s="31"/>
      <c r="D14" s="26" t="s">
        <v>24</v>
      </c>
      <c r="I14" s="26" t="s">
        <v>25</v>
      </c>
      <c r="J14" s="24" t="s">
        <v>1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5" customHeight="1">
      <c r="B16" s="31"/>
      <c r="L16" s="31"/>
    </row>
    <row r="17" spans="2:12" s="1" customFormat="1" ht="12" customHeight="1">
      <c r="B17" s="31"/>
      <c r="D17" s="26" t="s">
        <v>28</v>
      </c>
      <c r="I17" s="26" t="s">
        <v>25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15" t="str">
        <f>'Rekapitulace stavby'!E14</f>
        <v>Vyplň údaj</v>
      </c>
      <c r="F18" s="177"/>
      <c r="G18" s="177"/>
      <c r="H18" s="177"/>
      <c r="I18" s="26" t="s">
        <v>27</v>
      </c>
      <c r="J18" s="27" t="str">
        <f>'Rekapitulace stavby'!AN14</f>
        <v>Vyplň údaj</v>
      </c>
      <c r="L18" s="31"/>
    </row>
    <row r="19" spans="2:12" s="1" customFormat="1" ht="6.95" customHeight="1">
      <c r="B19" s="31"/>
      <c r="L19" s="31"/>
    </row>
    <row r="20" spans="2:12" s="1" customFormat="1" ht="12" customHeight="1">
      <c r="B20" s="31"/>
      <c r="D20" s="26" t="s">
        <v>30</v>
      </c>
      <c r="I20" s="26" t="s">
        <v>25</v>
      </c>
      <c r="J20" s="24" t="s">
        <v>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5" customHeight="1">
      <c r="B22" s="31"/>
      <c r="L22" s="31"/>
    </row>
    <row r="23" spans="2:12" s="1" customFormat="1" ht="12" customHeight="1">
      <c r="B23" s="31"/>
      <c r="D23" s="26" t="s">
        <v>34</v>
      </c>
      <c r="I23" s="26" t="s">
        <v>25</v>
      </c>
      <c r="J23" s="24" t="str">
        <f>IF('Rekapitulace stavby'!AN19="","",'Rekapitulace stavby'!AN19)</f>
        <v/>
      </c>
      <c r="L23" s="31"/>
    </row>
    <row r="24" spans="2:12" s="1" customFormat="1" ht="18" customHeight="1">
      <c r="B24" s="31"/>
      <c r="E24" s="24" t="str">
        <f>IF('Rekapitulace stavby'!E20="","",'Rekapitulace stavby'!E20)</f>
        <v xml:space="preserve"> 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5" customHeight="1">
      <c r="B25" s="31"/>
      <c r="L25" s="31"/>
    </row>
    <row r="26" spans="2:12" s="1" customFormat="1" ht="12" customHeight="1">
      <c r="B26" s="31"/>
      <c r="D26" s="26" t="s">
        <v>36</v>
      </c>
      <c r="L26" s="31"/>
    </row>
    <row r="27" spans="2:12" s="7" customFormat="1" ht="16.5" customHeight="1">
      <c r="B27" s="88"/>
      <c r="E27" s="182" t="s">
        <v>1</v>
      </c>
      <c r="F27" s="182"/>
      <c r="G27" s="182"/>
      <c r="H27" s="182"/>
      <c r="L27" s="88"/>
    </row>
    <row r="28" spans="2:12" s="1" customFormat="1" ht="6.95" customHeight="1">
      <c r="B28" s="31"/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>
      <c r="B30" s="31"/>
      <c r="D30" s="89" t="s">
        <v>37</v>
      </c>
      <c r="J30" s="65">
        <f>ROUND(J123, 2)</f>
        <v>0</v>
      </c>
      <c r="L30" s="31"/>
    </row>
    <row r="31" spans="2:12" s="1" customFormat="1" ht="6.95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>
      <c r="B32" s="31"/>
      <c r="F32" s="34" t="s">
        <v>39</v>
      </c>
      <c r="I32" s="34" t="s">
        <v>38</v>
      </c>
      <c r="J32" s="34" t="s">
        <v>40</v>
      </c>
      <c r="L32" s="31"/>
    </row>
    <row r="33" spans="2:12" s="1" customFormat="1" ht="14.45" customHeight="1">
      <c r="B33" s="31"/>
      <c r="D33" s="54" t="s">
        <v>41</v>
      </c>
      <c r="E33" s="26" t="s">
        <v>42</v>
      </c>
      <c r="F33" s="90">
        <f>ROUND((SUM(BE123:BE196)),  2)</f>
        <v>0</v>
      </c>
      <c r="I33" s="91">
        <v>0.21</v>
      </c>
      <c r="J33" s="90">
        <f>ROUND(((SUM(BE123:BE196))*I33),  2)</f>
        <v>0</v>
      </c>
      <c r="L33" s="31"/>
    </row>
    <row r="34" spans="2:12" s="1" customFormat="1" ht="14.45" customHeight="1">
      <c r="B34" s="31"/>
      <c r="E34" s="26" t="s">
        <v>43</v>
      </c>
      <c r="F34" s="90">
        <f>ROUND((SUM(BF123:BF196)),  2)</f>
        <v>0</v>
      </c>
      <c r="I34" s="91">
        <v>0.12</v>
      </c>
      <c r="J34" s="90">
        <f>ROUND(((SUM(BF123:BF196))*I34),  2)</f>
        <v>0</v>
      </c>
      <c r="L34" s="31"/>
    </row>
    <row r="35" spans="2:12" s="1" customFormat="1" ht="14.45" hidden="1" customHeight="1">
      <c r="B35" s="31"/>
      <c r="E35" s="26" t="s">
        <v>44</v>
      </c>
      <c r="F35" s="90">
        <f>ROUND((SUM(BG123:BG196)),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>
      <c r="B36" s="31"/>
      <c r="E36" s="26" t="s">
        <v>45</v>
      </c>
      <c r="F36" s="90">
        <f>ROUND((SUM(BH123:BH196)),  2)</f>
        <v>0</v>
      </c>
      <c r="I36" s="91">
        <v>0.12</v>
      </c>
      <c r="J36" s="90">
        <f>0</f>
        <v>0</v>
      </c>
      <c r="L36" s="31"/>
    </row>
    <row r="37" spans="2:12" s="1" customFormat="1" ht="14.45" hidden="1" customHeight="1">
      <c r="B37" s="31"/>
      <c r="E37" s="26" t="s">
        <v>46</v>
      </c>
      <c r="F37" s="90">
        <f>ROUND((SUM(BI123:BI196)),  2)</f>
        <v>0</v>
      </c>
      <c r="I37" s="91">
        <v>0</v>
      </c>
      <c r="J37" s="90">
        <f>0</f>
        <v>0</v>
      </c>
      <c r="L37" s="31"/>
    </row>
    <row r="38" spans="2:12" s="1" customFormat="1" ht="6.95" customHeight="1">
      <c r="B38" s="31"/>
      <c r="L38" s="31"/>
    </row>
    <row r="39" spans="2:12" s="1" customFormat="1" ht="25.35" customHeight="1">
      <c r="B39" s="31"/>
      <c r="C39" s="92"/>
      <c r="D39" s="93" t="s">
        <v>47</v>
      </c>
      <c r="E39" s="56"/>
      <c r="F39" s="56"/>
      <c r="G39" s="94" t="s">
        <v>48</v>
      </c>
      <c r="H39" s="95" t="s">
        <v>49</v>
      </c>
      <c r="I39" s="56"/>
      <c r="J39" s="96">
        <f>SUM(J30:J37)</f>
        <v>0</v>
      </c>
      <c r="K39" s="97"/>
      <c r="L39" s="31"/>
    </row>
    <row r="40" spans="2:12" s="1" customFormat="1" ht="14.45" customHeight="1">
      <c r="B40" s="31"/>
      <c r="L40" s="31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50</v>
      </c>
      <c r="E50" s="41"/>
      <c r="F50" s="41"/>
      <c r="G50" s="40" t="s">
        <v>51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52</v>
      </c>
      <c r="E61" s="33"/>
      <c r="F61" s="98" t="s">
        <v>53</v>
      </c>
      <c r="G61" s="42" t="s">
        <v>52</v>
      </c>
      <c r="H61" s="33"/>
      <c r="I61" s="33"/>
      <c r="J61" s="99" t="s">
        <v>53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54</v>
      </c>
      <c r="E65" s="41"/>
      <c r="F65" s="41"/>
      <c r="G65" s="40" t="s">
        <v>55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52</v>
      </c>
      <c r="E76" s="33"/>
      <c r="F76" s="98" t="s">
        <v>53</v>
      </c>
      <c r="G76" s="42" t="s">
        <v>52</v>
      </c>
      <c r="H76" s="33"/>
      <c r="I76" s="33"/>
      <c r="J76" s="99" t="s">
        <v>53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95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12" t="str">
        <f>E7</f>
        <v>Oprava vozovky MK v Jiráskově ulici v Třeboni</v>
      </c>
      <c r="F85" s="213"/>
      <c r="G85" s="213"/>
      <c r="H85" s="213"/>
      <c r="L85" s="31"/>
    </row>
    <row r="86" spans="2:47" s="1" customFormat="1" ht="12" customHeight="1">
      <c r="B86" s="31"/>
      <c r="C86" s="26" t="s">
        <v>93</v>
      </c>
      <c r="L86" s="31"/>
    </row>
    <row r="87" spans="2:47" s="1" customFormat="1" ht="16.5" customHeight="1">
      <c r="B87" s="31"/>
      <c r="E87" s="193" t="str">
        <f>E9</f>
        <v>101 - Komunikace</v>
      </c>
      <c r="F87" s="214"/>
      <c r="G87" s="214"/>
      <c r="H87" s="214"/>
      <c r="L87" s="31"/>
    </row>
    <row r="88" spans="2:47" s="1" customFormat="1" ht="6.95" customHeight="1">
      <c r="B88" s="31"/>
      <c r="L88" s="31"/>
    </row>
    <row r="89" spans="2:47" s="1" customFormat="1" ht="12" customHeight="1">
      <c r="B89" s="31"/>
      <c r="C89" s="26" t="s">
        <v>20</v>
      </c>
      <c r="F89" s="24" t="str">
        <f>F12</f>
        <v>Třeboň</v>
      </c>
      <c r="I89" s="26" t="s">
        <v>22</v>
      </c>
      <c r="J89" s="51" t="str">
        <f>IF(J12="","",J12)</f>
        <v>5. 9. 2024</v>
      </c>
      <c r="L89" s="31"/>
    </row>
    <row r="90" spans="2:47" s="1" customFormat="1" ht="6.95" customHeight="1">
      <c r="B90" s="31"/>
      <c r="L90" s="31"/>
    </row>
    <row r="91" spans="2:47" s="1" customFormat="1" ht="15.2" customHeight="1">
      <c r="B91" s="31"/>
      <c r="C91" s="26" t="s">
        <v>24</v>
      </c>
      <c r="F91" s="24" t="str">
        <f>E15</f>
        <v>Město Třeboň</v>
      </c>
      <c r="I91" s="26" t="s">
        <v>30</v>
      </c>
      <c r="J91" s="29" t="str">
        <f>E21</f>
        <v>WAY project s.r.o.</v>
      </c>
      <c r="L91" s="31"/>
    </row>
    <row r="92" spans="2:47" s="1" customFormat="1" ht="15.2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1"/>
    </row>
    <row r="93" spans="2:47" s="1" customFormat="1" ht="10.35" customHeight="1">
      <c r="B93" s="31"/>
      <c r="L93" s="31"/>
    </row>
    <row r="94" spans="2:47" s="1" customFormat="1" ht="29.25" customHeight="1">
      <c r="B94" s="31"/>
      <c r="C94" s="100" t="s">
        <v>96</v>
      </c>
      <c r="D94" s="92"/>
      <c r="E94" s="92"/>
      <c r="F94" s="92"/>
      <c r="G94" s="92"/>
      <c r="H94" s="92"/>
      <c r="I94" s="92"/>
      <c r="J94" s="101" t="s">
        <v>97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9" customHeight="1">
      <c r="B96" s="31"/>
      <c r="C96" s="102" t="s">
        <v>98</v>
      </c>
      <c r="J96" s="65">
        <f>J123</f>
        <v>0</v>
      </c>
      <c r="L96" s="31"/>
      <c r="AU96" s="16" t="s">
        <v>99</v>
      </c>
    </row>
    <row r="97" spans="2:12" s="8" customFormat="1" ht="24.95" customHeight="1">
      <c r="B97" s="103"/>
      <c r="D97" s="104" t="s">
        <v>204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customHeight="1">
      <c r="B98" s="107"/>
      <c r="D98" s="108" t="s">
        <v>205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customHeight="1">
      <c r="B99" s="107"/>
      <c r="D99" s="108" t="s">
        <v>206</v>
      </c>
      <c r="E99" s="109"/>
      <c r="F99" s="109"/>
      <c r="G99" s="109"/>
      <c r="H99" s="109"/>
      <c r="I99" s="109"/>
      <c r="J99" s="110">
        <f>J130</f>
        <v>0</v>
      </c>
      <c r="L99" s="107"/>
    </row>
    <row r="100" spans="2:12" s="9" customFormat="1" ht="19.899999999999999" customHeight="1">
      <c r="B100" s="107"/>
      <c r="D100" s="108" t="s">
        <v>207</v>
      </c>
      <c r="E100" s="109"/>
      <c r="F100" s="109"/>
      <c r="G100" s="109"/>
      <c r="H100" s="109"/>
      <c r="I100" s="109"/>
      <c r="J100" s="110">
        <f>J139</f>
        <v>0</v>
      </c>
      <c r="L100" s="107"/>
    </row>
    <row r="101" spans="2:12" s="9" customFormat="1" ht="19.899999999999999" customHeight="1">
      <c r="B101" s="107"/>
      <c r="D101" s="108" t="s">
        <v>208</v>
      </c>
      <c r="E101" s="109"/>
      <c r="F101" s="109"/>
      <c r="G101" s="109"/>
      <c r="H101" s="109"/>
      <c r="I101" s="109"/>
      <c r="J101" s="110">
        <f>J154</f>
        <v>0</v>
      </c>
      <c r="L101" s="107"/>
    </row>
    <row r="102" spans="2:12" s="9" customFormat="1" ht="19.899999999999999" customHeight="1">
      <c r="B102" s="107"/>
      <c r="D102" s="108" t="s">
        <v>209</v>
      </c>
      <c r="E102" s="109"/>
      <c r="F102" s="109"/>
      <c r="G102" s="109"/>
      <c r="H102" s="109"/>
      <c r="I102" s="109"/>
      <c r="J102" s="110">
        <f>J185</f>
        <v>0</v>
      </c>
      <c r="L102" s="107"/>
    </row>
    <row r="103" spans="2:12" s="9" customFormat="1" ht="19.899999999999999" customHeight="1">
      <c r="B103" s="107"/>
      <c r="D103" s="108" t="s">
        <v>210</v>
      </c>
      <c r="E103" s="109"/>
      <c r="F103" s="109"/>
      <c r="G103" s="109"/>
      <c r="H103" s="109"/>
      <c r="I103" s="109"/>
      <c r="J103" s="110">
        <f>J194</f>
        <v>0</v>
      </c>
      <c r="L103" s="107"/>
    </row>
    <row r="104" spans="2:12" s="1" customFormat="1" ht="21.75" customHeight="1">
      <c r="B104" s="31"/>
      <c r="L104" s="31"/>
    </row>
    <row r="105" spans="2:12" s="1" customFormat="1" ht="6.95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>
      <c r="B110" s="31"/>
      <c r="C110" s="20" t="s">
        <v>107</v>
      </c>
      <c r="L110" s="31"/>
    </row>
    <row r="111" spans="2:12" s="1" customFormat="1" ht="6.95" customHeight="1">
      <c r="B111" s="31"/>
      <c r="L111" s="31"/>
    </row>
    <row r="112" spans="2:12" s="1" customFormat="1" ht="12" customHeight="1">
      <c r="B112" s="31"/>
      <c r="C112" s="26" t="s">
        <v>16</v>
      </c>
      <c r="L112" s="31"/>
    </row>
    <row r="113" spans="2:65" s="1" customFormat="1" ht="16.5" customHeight="1">
      <c r="B113" s="31"/>
      <c r="E113" s="212" t="str">
        <f>E7</f>
        <v>Oprava vozovky MK v Jiráskově ulici v Třeboni</v>
      </c>
      <c r="F113" s="213"/>
      <c r="G113" s="213"/>
      <c r="H113" s="213"/>
      <c r="L113" s="31"/>
    </row>
    <row r="114" spans="2:65" s="1" customFormat="1" ht="12" customHeight="1">
      <c r="B114" s="31"/>
      <c r="C114" s="26" t="s">
        <v>93</v>
      </c>
      <c r="L114" s="31"/>
    </row>
    <row r="115" spans="2:65" s="1" customFormat="1" ht="16.5" customHeight="1">
      <c r="B115" s="31"/>
      <c r="E115" s="193" t="str">
        <f>E9</f>
        <v>101 - Komunikace</v>
      </c>
      <c r="F115" s="214"/>
      <c r="G115" s="214"/>
      <c r="H115" s="214"/>
      <c r="L115" s="31"/>
    </row>
    <row r="116" spans="2:65" s="1" customFormat="1" ht="6.95" customHeight="1">
      <c r="B116" s="31"/>
      <c r="L116" s="31"/>
    </row>
    <row r="117" spans="2:65" s="1" customFormat="1" ht="12" customHeight="1">
      <c r="B117" s="31"/>
      <c r="C117" s="26" t="s">
        <v>20</v>
      </c>
      <c r="F117" s="24" t="str">
        <f>F12</f>
        <v>Třeboň</v>
      </c>
      <c r="I117" s="26" t="s">
        <v>22</v>
      </c>
      <c r="J117" s="51" t="str">
        <f>IF(J12="","",J12)</f>
        <v>5. 9. 2024</v>
      </c>
      <c r="L117" s="31"/>
    </row>
    <row r="118" spans="2:65" s="1" customFormat="1" ht="6.95" customHeight="1">
      <c r="B118" s="31"/>
      <c r="L118" s="31"/>
    </row>
    <row r="119" spans="2:65" s="1" customFormat="1" ht="15.2" customHeight="1">
      <c r="B119" s="31"/>
      <c r="C119" s="26" t="s">
        <v>24</v>
      </c>
      <c r="F119" s="24" t="str">
        <f>E15</f>
        <v>Město Třeboň</v>
      </c>
      <c r="I119" s="26" t="s">
        <v>30</v>
      </c>
      <c r="J119" s="29" t="str">
        <f>E21</f>
        <v>WAY project s.r.o.</v>
      </c>
      <c r="L119" s="31"/>
    </row>
    <row r="120" spans="2:65" s="1" customFormat="1" ht="15.2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 xml:space="preserve"> </v>
      </c>
      <c r="L120" s="31"/>
    </row>
    <row r="121" spans="2:65" s="1" customFormat="1" ht="10.35" customHeight="1">
      <c r="B121" s="31"/>
      <c r="L121" s="31"/>
    </row>
    <row r="122" spans="2:65" s="10" customFormat="1" ht="29.25" customHeight="1">
      <c r="B122" s="111"/>
      <c r="C122" s="112" t="s">
        <v>108</v>
      </c>
      <c r="D122" s="113" t="s">
        <v>62</v>
      </c>
      <c r="E122" s="113" t="s">
        <v>58</v>
      </c>
      <c r="F122" s="113" t="s">
        <v>59</v>
      </c>
      <c r="G122" s="113" t="s">
        <v>109</v>
      </c>
      <c r="H122" s="113" t="s">
        <v>110</v>
      </c>
      <c r="I122" s="113" t="s">
        <v>111</v>
      </c>
      <c r="J122" s="113" t="s">
        <v>97</v>
      </c>
      <c r="K122" s="114" t="s">
        <v>112</v>
      </c>
      <c r="L122" s="111"/>
      <c r="M122" s="58" t="s">
        <v>1</v>
      </c>
      <c r="N122" s="59" t="s">
        <v>41</v>
      </c>
      <c r="O122" s="59" t="s">
        <v>113</v>
      </c>
      <c r="P122" s="59" t="s">
        <v>114</v>
      </c>
      <c r="Q122" s="59" t="s">
        <v>115</v>
      </c>
      <c r="R122" s="59" t="s">
        <v>116</v>
      </c>
      <c r="S122" s="59" t="s">
        <v>117</v>
      </c>
      <c r="T122" s="60" t="s">
        <v>118</v>
      </c>
    </row>
    <row r="123" spans="2:65" s="1" customFormat="1" ht="22.9" customHeight="1">
      <c r="B123" s="31"/>
      <c r="C123" s="63" t="s">
        <v>119</v>
      </c>
      <c r="J123" s="115">
        <f>BK123</f>
        <v>0</v>
      </c>
      <c r="L123" s="31"/>
      <c r="M123" s="61"/>
      <c r="N123" s="52"/>
      <c r="O123" s="52"/>
      <c r="P123" s="116">
        <f>P124</f>
        <v>0</v>
      </c>
      <c r="Q123" s="52"/>
      <c r="R123" s="116">
        <f>R124</f>
        <v>2.3043791999999996</v>
      </c>
      <c r="S123" s="52"/>
      <c r="T123" s="117">
        <f>T124</f>
        <v>128.32903999999999</v>
      </c>
      <c r="AT123" s="16" t="s">
        <v>76</v>
      </c>
      <c r="AU123" s="16" t="s">
        <v>99</v>
      </c>
      <c r="BK123" s="118">
        <f>BK124</f>
        <v>0</v>
      </c>
    </row>
    <row r="124" spans="2:65" s="11" customFormat="1" ht="25.9" customHeight="1">
      <c r="B124" s="119"/>
      <c r="D124" s="120" t="s">
        <v>76</v>
      </c>
      <c r="E124" s="121" t="s">
        <v>211</v>
      </c>
      <c r="F124" s="121" t="s">
        <v>212</v>
      </c>
      <c r="I124" s="122"/>
      <c r="J124" s="123">
        <f>BK124</f>
        <v>0</v>
      </c>
      <c r="L124" s="119"/>
      <c r="M124" s="124"/>
      <c r="P124" s="125">
        <f>P125+P130+P139+P154+P185+P194</f>
        <v>0</v>
      </c>
      <c r="R124" s="125">
        <f>R125+R130+R139+R154+R185+R194</f>
        <v>2.3043791999999996</v>
      </c>
      <c r="T124" s="126">
        <f>T125+T130+T139+T154+T185+T194</f>
        <v>128.32903999999999</v>
      </c>
      <c r="AR124" s="120" t="s">
        <v>85</v>
      </c>
      <c r="AT124" s="127" t="s">
        <v>76</v>
      </c>
      <c r="AU124" s="127" t="s">
        <v>77</v>
      </c>
      <c r="AY124" s="120" t="s">
        <v>123</v>
      </c>
      <c r="BK124" s="128">
        <f>BK125+BK130+BK139+BK154+BK185+BK194</f>
        <v>0</v>
      </c>
    </row>
    <row r="125" spans="2:65" s="11" customFormat="1" ht="22.9" customHeight="1">
      <c r="B125" s="119"/>
      <c r="D125" s="120" t="s">
        <v>76</v>
      </c>
      <c r="E125" s="129" t="s">
        <v>85</v>
      </c>
      <c r="F125" s="129" t="s">
        <v>213</v>
      </c>
      <c r="I125" s="122"/>
      <c r="J125" s="130">
        <f>BK125</f>
        <v>0</v>
      </c>
      <c r="L125" s="119"/>
      <c r="M125" s="124"/>
      <c r="P125" s="125">
        <f>SUM(P126:P129)</f>
        <v>0</v>
      </c>
      <c r="R125" s="125">
        <f>SUM(R126:R129)</f>
        <v>1.37912E-2</v>
      </c>
      <c r="T125" s="126">
        <f>SUM(T126:T129)</f>
        <v>126.87903999999999</v>
      </c>
      <c r="AR125" s="120" t="s">
        <v>85</v>
      </c>
      <c r="AT125" s="127" t="s">
        <v>76</v>
      </c>
      <c r="AU125" s="127" t="s">
        <v>85</v>
      </c>
      <c r="AY125" s="120" t="s">
        <v>123</v>
      </c>
      <c r="BK125" s="128">
        <f>SUM(BK126:BK129)</f>
        <v>0</v>
      </c>
    </row>
    <row r="126" spans="2:65" s="1" customFormat="1" ht="16.5" customHeight="1">
      <c r="B126" s="31"/>
      <c r="C126" s="131" t="s">
        <v>85</v>
      </c>
      <c r="D126" s="131" t="s">
        <v>129</v>
      </c>
      <c r="E126" s="132" t="s">
        <v>214</v>
      </c>
      <c r="F126" s="133" t="s">
        <v>215</v>
      </c>
      <c r="G126" s="134" t="s">
        <v>216</v>
      </c>
      <c r="H126" s="135">
        <v>1379.12</v>
      </c>
      <c r="I126" s="136"/>
      <c r="J126" s="137">
        <f>ROUND(I126*H126,2)</f>
        <v>0</v>
      </c>
      <c r="K126" s="133" t="s">
        <v>217</v>
      </c>
      <c r="L126" s="31"/>
      <c r="M126" s="138" t="s">
        <v>1</v>
      </c>
      <c r="N126" s="139" t="s">
        <v>42</v>
      </c>
      <c r="P126" s="140">
        <f>O126*H126</f>
        <v>0</v>
      </c>
      <c r="Q126" s="140">
        <v>1.0000000000000001E-5</v>
      </c>
      <c r="R126" s="140">
        <f>Q126*H126</f>
        <v>1.37912E-2</v>
      </c>
      <c r="S126" s="140">
        <v>9.1999999999999998E-2</v>
      </c>
      <c r="T126" s="141">
        <f>S126*H126</f>
        <v>126.87903999999999</v>
      </c>
      <c r="AR126" s="142" t="s">
        <v>122</v>
      </c>
      <c r="AT126" s="142" t="s">
        <v>129</v>
      </c>
      <c r="AU126" s="142" t="s">
        <v>87</v>
      </c>
      <c r="AY126" s="16" t="s">
        <v>123</v>
      </c>
      <c r="BE126" s="143">
        <f>IF(N126="základní",J126,0)</f>
        <v>0</v>
      </c>
      <c r="BF126" s="143">
        <f>IF(N126="snížená",J126,0)</f>
        <v>0</v>
      </c>
      <c r="BG126" s="143">
        <f>IF(N126="zákl. přenesená",J126,0)</f>
        <v>0</v>
      </c>
      <c r="BH126" s="143">
        <f>IF(N126="sníž. přenesená",J126,0)</f>
        <v>0</v>
      </c>
      <c r="BI126" s="143">
        <f>IF(N126="nulová",J126,0)</f>
        <v>0</v>
      </c>
      <c r="BJ126" s="16" t="s">
        <v>85</v>
      </c>
      <c r="BK126" s="143">
        <f>ROUND(I126*H126,2)</f>
        <v>0</v>
      </c>
      <c r="BL126" s="16" t="s">
        <v>122</v>
      </c>
      <c r="BM126" s="142" t="s">
        <v>218</v>
      </c>
    </row>
    <row r="127" spans="2:65" s="1" customFormat="1" ht="19.5">
      <c r="B127" s="31"/>
      <c r="D127" s="144" t="s">
        <v>136</v>
      </c>
      <c r="F127" s="145" t="s">
        <v>219</v>
      </c>
      <c r="I127" s="146"/>
      <c r="L127" s="31"/>
      <c r="M127" s="147"/>
      <c r="T127" s="55"/>
      <c r="AT127" s="16" t="s">
        <v>136</v>
      </c>
      <c r="AU127" s="16" t="s">
        <v>87</v>
      </c>
    </row>
    <row r="128" spans="2:65" s="13" customFormat="1" ht="11.25">
      <c r="B128" s="154"/>
      <c r="D128" s="144" t="s">
        <v>137</v>
      </c>
      <c r="E128" s="155" t="s">
        <v>1</v>
      </c>
      <c r="F128" s="156" t="s">
        <v>220</v>
      </c>
      <c r="H128" s="157">
        <v>1379.12</v>
      </c>
      <c r="I128" s="158"/>
      <c r="L128" s="154"/>
      <c r="M128" s="159"/>
      <c r="T128" s="160"/>
      <c r="AT128" s="155" t="s">
        <v>137</v>
      </c>
      <c r="AU128" s="155" t="s">
        <v>87</v>
      </c>
      <c r="AV128" s="13" t="s">
        <v>87</v>
      </c>
      <c r="AW128" s="13" t="s">
        <v>33</v>
      </c>
      <c r="AX128" s="13" t="s">
        <v>85</v>
      </c>
      <c r="AY128" s="155" t="s">
        <v>123</v>
      </c>
    </row>
    <row r="129" spans="2:65" s="12" customFormat="1" ht="11.25">
      <c r="B129" s="148"/>
      <c r="D129" s="144" t="s">
        <v>137</v>
      </c>
      <c r="E129" s="149" t="s">
        <v>1</v>
      </c>
      <c r="F129" s="150" t="s">
        <v>221</v>
      </c>
      <c r="H129" s="149" t="s">
        <v>1</v>
      </c>
      <c r="I129" s="151"/>
      <c r="L129" s="148"/>
      <c r="M129" s="152"/>
      <c r="T129" s="153"/>
      <c r="AT129" s="149" t="s">
        <v>137</v>
      </c>
      <c r="AU129" s="149" t="s">
        <v>87</v>
      </c>
      <c r="AV129" s="12" t="s">
        <v>85</v>
      </c>
      <c r="AW129" s="12" t="s">
        <v>33</v>
      </c>
      <c r="AX129" s="12" t="s">
        <v>77</v>
      </c>
      <c r="AY129" s="149" t="s">
        <v>123</v>
      </c>
    </row>
    <row r="130" spans="2:65" s="11" customFormat="1" ht="22.9" customHeight="1">
      <c r="B130" s="119"/>
      <c r="D130" s="120" t="s">
        <v>76</v>
      </c>
      <c r="E130" s="129" t="s">
        <v>126</v>
      </c>
      <c r="F130" s="129" t="s">
        <v>222</v>
      </c>
      <c r="I130" s="122"/>
      <c r="J130" s="130">
        <f>BK130</f>
        <v>0</v>
      </c>
      <c r="L130" s="119"/>
      <c r="M130" s="124"/>
      <c r="P130" s="125">
        <f>SUM(P131:P138)</f>
        <v>0</v>
      </c>
      <c r="R130" s="125">
        <f>SUM(R131:R138)</f>
        <v>0</v>
      </c>
      <c r="T130" s="126">
        <f>SUM(T131:T138)</f>
        <v>0</v>
      </c>
      <c r="AR130" s="120" t="s">
        <v>85</v>
      </c>
      <c r="AT130" s="127" t="s">
        <v>76</v>
      </c>
      <c r="AU130" s="127" t="s">
        <v>85</v>
      </c>
      <c r="AY130" s="120" t="s">
        <v>123</v>
      </c>
      <c r="BK130" s="128">
        <f>SUM(BK131:BK138)</f>
        <v>0</v>
      </c>
    </row>
    <row r="131" spans="2:65" s="1" customFormat="1" ht="16.5" customHeight="1">
      <c r="B131" s="31"/>
      <c r="C131" s="131" t="s">
        <v>87</v>
      </c>
      <c r="D131" s="131" t="s">
        <v>129</v>
      </c>
      <c r="E131" s="132" t="s">
        <v>223</v>
      </c>
      <c r="F131" s="133" t="s">
        <v>224</v>
      </c>
      <c r="G131" s="134" t="s">
        <v>216</v>
      </c>
      <c r="H131" s="135">
        <v>1379.12</v>
      </c>
      <c r="I131" s="136"/>
      <c r="J131" s="137">
        <f>ROUND(I131*H131,2)</f>
        <v>0</v>
      </c>
      <c r="K131" s="133" t="s">
        <v>217</v>
      </c>
      <c r="L131" s="31"/>
      <c r="M131" s="138" t="s">
        <v>1</v>
      </c>
      <c r="N131" s="139" t="s">
        <v>42</v>
      </c>
      <c r="P131" s="140">
        <f>O131*H131</f>
        <v>0</v>
      </c>
      <c r="Q131" s="140">
        <v>0</v>
      </c>
      <c r="R131" s="140">
        <f>Q131*H131</f>
        <v>0</v>
      </c>
      <c r="S131" s="140">
        <v>0</v>
      </c>
      <c r="T131" s="141">
        <f>S131*H131</f>
        <v>0</v>
      </c>
      <c r="AR131" s="142" t="s">
        <v>122</v>
      </c>
      <c r="AT131" s="142" t="s">
        <v>129</v>
      </c>
      <c r="AU131" s="142" t="s">
        <v>87</v>
      </c>
      <c r="AY131" s="16" t="s">
        <v>123</v>
      </c>
      <c r="BE131" s="143">
        <f>IF(N131="základní",J131,0)</f>
        <v>0</v>
      </c>
      <c r="BF131" s="143">
        <f>IF(N131="snížená",J131,0)</f>
        <v>0</v>
      </c>
      <c r="BG131" s="143">
        <f>IF(N131="zákl. přenesená",J131,0)</f>
        <v>0</v>
      </c>
      <c r="BH131" s="143">
        <f>IF(N131="sníž. přenesená",J131,0)</f>
        <v>0</v>
      </c>
      <c r="BI131" s="143">
        <f>IF(N131="nulová",J131,0)</f>
        <v>0</v>
      </c>
      <c r="BJ131" s="16" t="s">
        <v>85</v>
      </c>
      <c r="BK131" s="143">
        <f>ROUND(I131*H131,2)</f>
        <v>0</v>
      </c>
      <c r="BL131" s="16" t="s">
        <v>122</v>
      </c>
      <c r="BM131" s="142" t="s">
        <v>225</v>
      </c>
    </row>
    <row r="132" spans="2:65" s="1" customFormat="1" ht="11.25">
      <c r="B132" s="31"/>
      <c r="D132" s="144" t="s">
        <v>136</v>
      </c>
      <c r="F132" s="145" t="s">
        <v>226</v>
      </c>
      <c r="I132" s="146"/>
      <c r="L132" s="31"/>
      <c r="M132" s="147"/>
      <c r="T132" s="55"/>
      <c r="AT132" s="16" t="s">
        <v>136</v>
      </c>
      <c r="AU132" s="16" t="s">
        <v>87</v>
      </c>
    </row>
    <row r="133" spans="2:65" s="12" customFormat="1" ht="11.25">
      <c r="B133" s="148"/>
      <c r="D133" s="144" t="s">
        <v>137</v>
      </c>
      <c r="E133" s="149" t="s">
        <v>1</v>
      </c>
      <c r="F133" s="150" t="s">
        <v>227</v>
      </c>
      <c r="H133" s="149" t="s">
        <v>1</v>
      </c>
      <c r="I133" s="151"/>
      <c r="L133" s="148"/>
      <c r="M133" s="152"/>
      <c r="T133" s="153"/>
      <c r="AT133" s="149" t="s">
        <v>137</v>
      </c>
      <c r="AU133" s="149" t="s">
        <v>87</v>
      </c>
      <c r="AV133" s="12" t="s">
        <v>85</v>
      </c>
      <c r="AW133" s="12" t="s">
        <v>33</v>
      </c>
      <c r="AX133" s="12" t="s">
        <v>77</v>
      </c>
      <c r="AY133" s="149" t="s">
        <v>123</v>
      </c>
    </row>
    <row r="134" spans="2:65" s="13" customFormat="1" ht="11.25">
      <c r="B134" s="154"/>
      <c r="D134" s="144" t="s">
        <v>137</v>
      </c>
      <c r="E134" s="155" t="s">
        <v>1</v>
      </c>
      <c r="F134" s="156" t="s">
        <v>228</v>
      </c>
      <c r="H134" s="157">
        <v>1379.12</v>
      </c>
      <c r="I134" s="158"/>
      <c r="L134" s="154"/>
      <c r="M134" s="159"/>
      <c r="T134" s="160"/>
      <c r="AT134" s="155" t="s">
        <v>137</v>
      </c>
      <c r="AU134" s="155" t="s">
        <v>87</v>
      </c>
      <c r="AV134" s="13" t="s">
        <v>87</v>
      </c>
      <c r="AW134" s="13" t="s">
        <v>33</v>
      </c>
      <c r="AX134" s="13" t="s">
        <v>85</v>
      </c>
      <c r="AY134" s="155" t="s">
        <v>123</v>
      </c>
    </row>
    <row r="135" spans="2:65" s="1" customFormat="1" ht="16.5" customHeight="1">
      <c r="B135" s="31"/>
      <c r="C135" s="131" t="s">
        <v>145</v>
      </c>
      <c r="D135" s="131" t="s">
        <v>129</v>
      </c>
      <c r="E135" s="132" t="s">
        <v>229</v>
      </c>
      <c r="F135" s="133" t="s">
        <v>230</v>
      </c>
      <c r="G135" s="134" t="s">
        <v>216</v>
      </c>
      <c r="H135" s="135">
        <v>1379.12</v>
      </c>
      <c r="I135" s="136"/>
      <c r="J135" s="137">
        <f>ROUND(I135*H135,2)</f>
        <v>0</v>
      </c>
      <c r="K135" s="133" t="s">
        <v>217</v>
      </c>
      <c r="L135" s="31"/>
      <c r="M135" s="138" t="s">
        <v>1</v>
      </c>
      <c r="N135" s="139" t="s">
        <v>42</v>
      </c>
      <c r="P135" s="140">
        <f>O135*H135</f>
        <v>0</v>
      </c>
      <c r="Q135" s="140">
        <v>0</v>
      </c>
      <c r="R135" s="140">
        <f>Q135*H135</f>
        <v>0</v>
      </c>
      <c r="S135" s="140">
        <v>0</v>
      </c>
      <c r="T135" s="141">
        <f>S135*H135</f>
        <v>0</v>
      </c>
      <c r="AR135" s="142" t="s">
        <v>122</v>
      </c>
      <c r="AT135" s="142" t="s">
        <v>129</v>
      </c>
      <c r="AU135" s="142" t="s">
        <v>87</v>
      </c>
      <c r="AY135" s="16" t="s">
        <v>123</v>
      </c>
      <c r="BE135" s="143">
        <f>IF(N135="základní",J135,0)</f>
        <v>0</v>
      </c>
      <c r="BF135" s="143">
        <f>IF(N135="snížená",J135,0)</f>
        <v>0</v>
      </c>
      <c r="BG135" s="143">
        <f>IF(N135="zákl. přenesená",J135,0)</f>
        <v>0</v>
      </c>
      <c r="BH135" s="143">
        <f>IF(N135="sníž. přenesená",J135,0)</f>
        <v>0</v>
      </c>
      <c r="BI135" s="143">
        <f>IF(N135="nulová",J135,0)</f>
        <v>0</v>
      </c>
      <c r="BJ135" s="16" t="s">
        <v>85</v>
      </c>
      <c r="BK135" s="143">
        <f>ROUND(I135*H135,2)</f>
        <v>0</v>
      </c>
      <c r="BL135" s="16" t="s">
        <v>122</v>
      </c>
      <c r="BM135" s="142" t="s">
        <v>231</v>
      </c>
    </row>
    <row r="136" spans="2:65" s="1" customFormat="1" ht="19.5">
      <c r="B136" s="31"/>
      <c r="D136" s="144" t="s">
        <v>136</v>
      </c>
      <c r="F136" s="145" t="s">
        <v>232</v>
      </c>
      <c r="I136" s="146"/>
      <c r="L136" s="31"/>
      <c r="M136" s="147"/>
      <c r="T136" s="55"/>
      <c r="AT136" s="16" t="s">
        <v>136</v>
      </c>
      <c r="AU136" s="16" t="s">
        <v>87</v>
      </c>
    </row>
    <row r="137" spans="2:65" s="12" customFormat="1" ht="11.25">
      <c r="B137" s="148"/>
      <c r="D137" s="144" t="s">
        <v>137</v>
      </c>
      <c r="E137" s="149" t="s">
        <v>1</v>
      </c>
      <c r="F137" s="150" t="s">
        <v>233</v>
      </c>
      <c r="H137" s="149" t="s">
        <v>1</v>
      </c>
      <c r="I137" s="151"/>
      <c r="L137" s="148"/>
      <c r="M137" s="152"/>
      <c r="T137" s="153"/>
      <c r="AT137" s="149" t="s">
        <v>137</v>
      </c>
      <c r="AU137" s="149" t="s">
        <v>87</v>
      </c>
      <c r="AV137" s="12" t="s">
        <v>85</v>
      </c>
      <c r="AW137" s="12" t="s">
        <v>33</v>
      </c>
      <c r="AX137" s="12" t="s">
        <v>77</v>
      </c>
      <c r="AY137" s="149" t="s">
        <v>123</v>
      </c>
    </row>
    <row r="138" spans="2:65" s="13" customFormat="1" ht="11.25">
      <c r="B138" s="154"/>
      <c r="D138" s="144" t="s">
        <v>137</v>
      </c>
      <c r="E138" s="155" t="s">
        <v>1</v>
      </c>
      <c r="F138" s="156" t="s">
        <v>234</v>
      </c>
      <c r="H138" s="157">
        <v>1379.12</v>
      </c>
      <c r="I138" s="158"/>
      <c r="L138" s="154"/>
      <c r="M138" s="159"/>
      <c r="T138" s="160"/>
      <c r="AT138" s="155" t="s">
        <v>137</v>
      </c>
      <c r="AU138" s="155" t="s">
        <v>87</v>
      </c>
      <c r="AV138" s="13" t="s">
        <v>87</v>
      </c>
      <c r="AW138" s="13" t="s">
        <v>33</v>
      </c>
      <c r="AX138" s="13" t="s">
        <v>85</v>
      </c>
      <c r="AY138" s="155" t="s">
        <v>123</v>
      </c>
    </row>
    <row r="139" spans="2:65" s="11" customFormat="1" ht="22.9" customHeight="1">
      <c r="B139" s="119"/>
      <c r="D139" s="120" t="s">
        <v>76</v>
      </c>
      <c r="E139" s="129" t="s">
        <v>179</v>
      </c>
      <c r="F139" s="129" t="s">
        <v>235</v>
      </c>
      <c r="I139" s="122"/>
      <c r="J139" s="130">
        <f>BK139</f>
        <v>0</v>
      </c>
      <c r="L139" s="119"/>
      <c r="M139" s="124"/>
      <c r="P139" s="125">
        <f>SUM(P140:P153)</f>
        <v>0</v>
      </c>
      <c r="R139" s="125">
        <f>SUM(R140:R153)</f>
        <v>2.1518199999999998</v>
      </c>
      <c r="T139" s="126">
        <f>SUM(T140:T153)</f>
        <v>1.4499999999999997</v>
      </c>
      <c r="AR139" s="120" t="s">
        <v>85</v>
      </c>
      <c r="AT139" s="127" t="s">
        <v>76</v>
      </c>
      <c r="AU139" s="127" t="s">
        <v>85</v>
      </c>
      <c r="AY139" s="120" t="s">
        <v>123</v>
      </c>
      <c r="BK139" s="128">
        <f>SUM(BK140:BK153)</f>
        <v>0</v>
      </c>
    </row>
    <row r="140" spans="2:65" s="1" customFormat="1" ht="16.5" customHeight="1">
      <c r="B140" s="31"/>
      <c r="C140" s="131" t="s">
        <v>122</v>
      </c>
      <c r="D140" s="131" t="s">
        <v>129</v>
      </c>
      <c r="E140" s="132" t="s">
        <v>236</v>
      </c>
      <c r="F140" s="133" t="s">
        <v>237</v>
      </c>
      <c r="G140" s="134" t="s">
        <v>238</v>
      </c>
      <c r="H140" s="135">
        <v>3</v>
      </c>
      <c r="I140" s="136"/>
      <c r="J140" s="137">
        <f>ROUND(I140*H140,2)</f>
        <v>0</v>
      </c>
      <c r="K140" s="133" t="s">
        <v>217</v>
      </c>
      <c r="L140" s="31"/>
      <c r="M140" s="138" t="s">
        <v>1</v>
      </c>
      <c r="N140" s="139" t="s">
        <v>42</v>
      </c>
      <c r="P140" s="140">
        <f>O140*H140</f>
        <v>0</v>
      </c>
      <c r="Q140" s="140">
        <v>0.53325999999999996</v>
      </c>
      <c r="R140" s="140">
        <f>Q140*H140</f>
        <v>1.59978</v>
      </c>
      <c r="S140" s="140">
        <v>0.3</v>
      </c>
      <c r="T140" s="141">
        <f>S140*H140</f>
        <v>0.89999999999999991</v>
      </c>
      <c r="AR140" s="142" t="s">
        <v>122</v>
      </c>
      <c r="AT140" s="142" t="s">
        <v>129</v>
      </c>
      <c r="AU140" s="142" t="s">
        <v>87</v>
      </c>
      <c r="AY140" s="16" t="s">
        <v>123</v>
      </c>
      <c r="BE140" s="143">
        <f>IF(N140="základní",J140,0)</f>
        <v>0</v>
      </c>
      <c r="BF140" s="143">
        <f>IF(N140="snížená",J140,0)</f>
        <v>0</v>
      </c>
      <c r="BG140" s="143">
        <f>IF(N140="zákl. přenesená",J140,0)</f>
        <v>0</v>
      </c>
      <c r="BH140" s="143">
        <f>IF(N140="sníž. přenesená",J140,0)</f>
        <v>0</v>
      </c>
      <c r="BI140" s="143">
        <f>IF(N140="nulová",J140,0)</f>
        <v>0</v>
      </c>
      <c r="BJ140" s="16" t="s">
        <v>85</v>
      </c>
      <c r="BK140" s="143">
        <f>ROUND(I140*H140,2)</f>
        <v>0</v>
      </c>
      <c r="BL140" s="16" t="s">
        <v>122</v>
      </c>
      <c r="BM140" s="142" t="s">
        <v>239</v>
      </c>
    </row>
    <row r="141" spans="2:65" s="1" customFormat="1" ht="11.25">
      <c r="B141" s="31"/>
      <c r="D141" s="144" t="s">
        <v>136</v>
      </c>
      <c r="F141" s="145" t="s">
        <v>240</v>
      </c>
      <c r="I141" s="146"/>
      <c r="L141" s="31"/>
      <c r="M141" s="147"/>
      <c r="T141" s="55"/>
      <c r="AT141" s="16" t="s">
        <v>136</v>
      </c>
      <c r="AU141" s="16" t="s">
        <v>87</v>
      </c>
    </row>
    <row r="142" spans="2:65" s="13" customFormat="1" ht="11.25">
      <c r="B142" s="154"/>
      <c r="D142" s="144" t="s">
        <v>137</v>
      </c>
      <c r="E142" s="155" t="s">
        <v>1</v>
      </c>
      <c r="F142" s="156" t="s">
        <v>241</v>
      </c>
      <c r="H142" s="157">
        <v>3</v>
      </c>
      <c r="I142" s="158"/>
      <c r="L142" s="154"/>
      <c r="M142" s="159"/>
      <c r="T142" s="160"/>
      <c r="AT142" s="155" t="s">
        <v>137</v>
      </c>
      <c r="AU142" s="155" t="s">
        <v>87</v>
      </c>
      <c r="AV142" s="13" t="s">
        <v>87</v>
      </c>
      <c r="AW142" s="13" t="s">
        <v>33</v>
      </c>
      <c r="AX142" s="13" t="s">
        <v>85</v>
      </c>
      <c r="AY142" s="155" t="s">
        <v>123</v>
      </c>
    </row>
    <row r="143" spans="2:65" s="12" customFormat="1" ht="11.25">
      <c r="B143" s="148"/>
      <c r="D143" s="144" t="s">
        <v>137</v>
      </c>
      <c r="E143" s="149" t="s">
        <v>1</v>
      </c>
      <c r="F143" s="150" t="s">
        <v>242</v>
      </c>
      <c r="H143" s="149" t="s">
        <v>1</v>
      </c>
      <c r="I143" s="151"/>
      <c r="L143" s="148"/>
      <c r="M143" s="152"/>
      <c r="T143" s="153"/>
      <c r="AT143" s="149" t="s">
        <v>137</v>
      </c>
      <c r="AU143" s="149" t="s">
        <v>87</v>
      </c>
      <c r="AV143" s="12" t="s">
        <v>85</v>
      </c>
      <c r="AW143" s="12" t="s">
        <v>33</v>
      </c>
      <c r="AX143" s="12" t="s">
        <v>77</v>
      </c>
      <c r="AY143" s="149" t="s">
        <v>123</v>
      </c>
    </row>
    <row r="144" spans="2:65" s="1" customFormat="1" ht="16.5" customHeight="1">
      <c r="B144" s="31"/>
      <c r="C144" s="131" t="s">
        <v>126</v>
      </c>
      <c r="D144" s="131" t="s">
        <v>129</v>
      </c>
      <c r="E144" s="132" t="s">
        <v>243</v>
      </c>
      <c r="F144" s="133" t="s">
        <v>244</v>
      </c>
      <c r="G144" s="134" t="s">
        <v>238</v>
      </c>
      <c r="H144" s="135">
        <v>4</v>
      </c>
      <c r="I144" s="136"/>
      <c r="J144" s="137">
        <f>ROUND(I144*H144,2)</f>
        <v>0</v>
      </c>
      <c r="K144" s="133" t="s">
        <v>217</v>
      </c>
      <c r="L144" s="31"/>
      <c r="M144" s="138" t="s">
        <v>1</v>
      </c>
      <c r="N144" s="139" t="s">
        <v>42</v>
      </c>
      <c r="P144" s="140">
        <f>O144*H144</f>
        <v>0</v>
      </c>
      <c r="Q144" s="140">
        <v>0.10037</v>
      </c>
      <c r="R144" s="140">
        <f>Q144*H144</f>
        <v>0.40148</v>
      </c>
      <c r="S144" s="140">
        <v>0.1</v>
      </c>
      <c r="T144" s="141">
        <f>S144*H144</f>
        <v>0.4</v>
      </c>
      <c r="AR144" s="142" t="s">
        <v>122</v>
      </c>
      <c r="AT144" s="142" t="s">
        <v>129</v>
      </c>
      <c r="AU144" s="142" t="s">
        <v>87</v>
      </c>
      <c r="AY144" s="16" t="s">
        <v>123</v>
      </c>
      <c r="BE144" s="143">
        <f>IF(N144="základní",J144,0)</f>
        <v>0</v>
      </c>
      <c r="BF144" s="143">
        <f>IF(N144="snížená",J144,0)</f>
        <v>0</v>
      </c>
      <c r="BG144" s="143">
        <f>IF(N144="zákl. přenesená",J144,0)</f>
        <v>0</v>
      </c>
      <c r="BH144" s="143">
        <f>IF(N144="sníž. přenesená",J144,0)</f>
        <v>0</v>
      </c>
      <c r="BI144" s="143">
        <f>IF(N144="nulová",J144,0)</f>
        <v>0</v>
      </c>
      <c r="BJ144" s="16" t="s">
        <v>85</v>
      </c>
      <c r="BK144" s="143">
        <f>ROUND(I144*H144,2)</f>
        <v>0</v>
      </c>
      <c r="BL144" s="16" t="s">
        <v>122</v>
      </c>
      <c r="BM144" s="142" t="s">
        <v>245</v>
      </c>
    </row>
    <row r="145" spans="2:65" s="1" customFormat="1" ht="11.25">
      <c r="B145" s="31"/>
      <c r="D145" s="144" t="s">
        <v>136</v>
      </c>
      <c r="F145" s="145" t="s">
        <v>244</v>
      </c>
      <c r="I145" s="146"/>
      <c r="L145" s="31"/>
      <c r="M145" s="147"/>
      <c r="T145" s="55"/>
      <c r="AT145" s="16" t="s">
        <v>136</v>
      </c>
      <c r="AU145" s="16" t="s">
        <v>87</v>
      </c>
    </row>
    <row r="146" spans="2:65" s="13" customFormat="1" ht="11.25">
      <c r="B146" s="154"/>
      <c r="D146" s="144" t="s">
        <v>137</v>
      </c>
      <c r="E146" s="155" t="s">
        <v>1</v>
      </c>
      <c r="F146" s="156" t="s">
        <v>246</v>
      </c>
      <c r="H146" s="157">
        <v>3</v>
      </c>
      <c r="I146" s="158"/>
      <c r="L146" s="154"/>
      <c r="M146" s="159"/>
      <c r="T146" s="160"/>
      <c r="AT146" s="155" t="s">
        <v>137</v>
      </c>
      <c r="AU146" s="155" t="s">
        <v>87</v>
      </c>
      <c r="AV146" s="13" t="s">
        <v>87</v>
      </c>
      <c r="AW146" s="13" t="s">
        <v>33</v>
      </c>
      <c r="AX146" s="13" t="s">
        <v>77</v>
      </c>
      <c r="AY146" s="155" t="s">
        <v>123</v>
      </c>
    </row>
    <row r="147" spans="2:65" s="13" customFormat="1" ht="11.25">
      <c r="B147" s="154"/>
      <c r="D147" s="144" t="s">
        <v>137</v>
      </c>
      <c r="E147" s="155" t="s">
        <v>1</v>
      </c>
      <c r="F147" s="156" t="s">
        <v>247</v>
      </c>
      <c r="H147" s="157">
        <v>1</v>
      </c>
      <c r="I147" s="158"/>
      <c r="L147" s="154"/>
      <c r="M147" s="159"/>
      <c r="T147" s="160"/>
      <c r="AT147" s="155" t="s">
        <v>137</v>
      </c>
      <c r="AU147" s="155" t="s">
        <v>87</v>
      </c>
      <c r="AV147" s="13" t="s">
        <v>87</v>
      </c>
      <c r="AW147" s="13" t="s">
        <v>33</v>
      </c>
      <c r="AX147" s="13" t="s">
        <v>77</v>
      </c>
      <c r="AY147" s="155" t="s">
        <v>123</v>
      </c>
    </row>
    <row r="148" spans="2:65" s="14" customFormat="1" ht="11.25">
      <c r="B148" s="164"/>
      <c r="D148" s="144" t="s">
        <v>137</v>
      </c>
      <c r="E148" s="165" t="s">
        <v>1</v>
      </c>
      <c r="F148" s="166" t="s">
        <v>248</v>
      </c>
      <c r="H148" s="167">
        <v>4</v>
      </c>
      <c r="I148" s="168"/>
      <c r="L148" s="164"/>
      <c r="M148" s="169"/>
      <c r="T148" s="170"/>
      <c r="AT148" s="165" t="s">
        <v>137</v>
      </c>
      <c r="AU148" s="165" t="s">
        <v>87</v>
      </c>
      <c r="AV148" s="14" t="s">
        <v>122</v>
      </c>
      <c r="AW148" s="14" t="s">
        <v>33</v>
      </c>
      <c r="AX148" s="14" t="s">
        <v>85</v>
      </c>
      <c r="AY148" s="165" t="s">
        <v>123</v>
      </c>
    </row>
    <row r="149" spans="2:65" s="12" customFormat="1" ht="11.25">
      <c r="B149" s="148"/>
      <c r="D149" s="144" t="s">
        <v>137</v>
      </c>
      <c r="E149" s="149" t="s">
        <v>1</v>
      </c>
      <c r="F149" s="150" t="s">
        <v>249</v>
      </c>
      <c r="H149" s="149" t="s">
        <v>1</v>
      </c>
      <c r="I149" s="151"/>
      <c r="L149" s="148"/>
      <c r="M149" s="152"/>
      <c r="T149" s="153"/>
      <c r="AT149" s="149" t="s">
        <v>137</v>
      </c>
      <c r="AU149" s="149" t="s">
        <v>87</v>
      </c>
      <c r="AV149" s="12" t="s">
        <v>85</v>
      </c>
      <c r="AW149" s="12" t="s">
        <v>33</v>
      </c>
      <c r="AX149" s="12" t="s">
        <v>77</v>
      </c>
      <c r="AY149" s="149" t="s">
        <v>123</v>
      </c>
    </row>
    <row r="150" spans="2:65" s="1" customFormat="1" ht="16.5" customHeight="1">
      <c r="B150" s="31"/>
      <c r="C150" s="131" t="s">
        <v>165</v>
      </c>
      <c r="D150" s="131" t="s">
        <v>129</v>
      </c>
      <c r="E150" s="132" t="s">
        <v>250</v>
      </c>
      <c r="F150" s="133" t="s">
        <v>251</v>
      </c>
      <c r="G150" s="134" t="s">
        <v>238</v>
      </c>
      <c r="H150" s="135">
        <v>1</v>
      </c>
      <c r="I150" s="136"/>
      <c r="J150" s="137">
        <f>ROUND(I150*H150,2)</f>
        <v>0</v>
      </c>
      <c r="K150" s="133" t="s">
        <v>217</v>
      </c>
      <c r="L150" s="31"/>
      <c r="M150" s="138" t="s">
        <v>1</v>
      </c>
      <c r="N150" s="139" t="s">
        <v>42</v>
      </c>
      <c r="P150" s="140">
        <f>O150*H150</f>
        <v>0</v>
      </c>
      <c r="Q150" s="140">
        <v>0.15056</v>
      </c>
      <c r="R150" s="140">
        <f>Q150*H150</f>
        <v>0.15056</v>
      </c>
      <c r="S150" s="140">
        <v>0.15</v>
      </c>
      <c r="T150" s="141">
        <f>S150*H150</f>
        <v>0.15</v>
      </c>
      <c r="AR150" s="142" t="s">
        <v>122</v>
      </c>
      <c r="AT150" s="142" t="s">
        <v>129</v>
      </c>
      <c r="AU150" s="142" t="s">
        <v>87</v>
      </c>
      <c r="AY150" s="16" t="s">
        <v>123</v>
      </c>
      <c r="BE150" s="143">
        <f>IF(N150="základní",J150,0)</f>
        <v>0</v>
      </c>
      <c r="BF150" s="143">
        <f>IF(N150="snížená",J150,0)</f>
        <v>0</v>
      </c>
      <c r="BG150" s="143">
        <f>IF(N150="zákl. přenesená",J150,0)</f>
        <v>0</v>
      </c>
      <c r="BH150" s="143">
        <f>IF(N150="sníž. přenesená",J150,0)</f>
        <v>0</v>
      </c>
      <c r="BI150" s="143">
        <f>IF(N150="nulová",J150,0)</f>
        <v>0</v>
      </c>
      <c r="BJ150" s="16" t="s">
        <v>85</v>
      </c>
      <c r="BK150" s="143">
        <f>ROUND(I150*H150,2)</f>
        <v>0</v>
      </c>
      <c r="BL150" s="16" t="s">
        <v>122</v>
      </c>
      <c r="BM150" s="142" t="s">
        <v>252</v>
      </c>
    </row>
    <row r="151" spans="2:65" s="1" customFormat="1" ht="11.25">
      <c r="B151" s="31"/>
      <c r="D151" s="144" t="s">
        <v>136</v>
      </c>
      <c r="F151" s="145" t="s">
        <v>251</v>
      </c>
      <c r="I151" s="146"/>
      <c r="L151" s="31"/>
      <c r="M151" s="147"/>
      <c r="T151" s="55"/>
      <c r="AT151" s="16" t="s">
        <v>136</v>
      </c>
      <c r="AU151" s="16" t="s">
        <v>87</v>
      </c>
    </row>
    <row r="152" spans="2:65" s="13" customFormat="1" ht="11.25">
      <c r="B152" s="154"/>
      <c r="D152" s="144" t="s">
        <v>137</v>
      </c>
      <c r="E152" s="155" t="s">
        <v>1</v>
      </c>
      <c r="F152" s="156" t="s">
        <v>253</v>
      </c>
      <c r="H152" s="157">
        <v>1</v>
      </c>
      <c r="I152" s="158"/>
      <c r="L152" s="154"/>
      <c r="M152" s="159"/>
      <c r="T152" s="160"/>
      <c r="AT152" s="155" t="s">
        <v>137</v>
      </c>
      <c r="AU152" s="155" t="s">
        <v>87</v>
      </c>
      <c r="AV152" s="13" t="s">
        <v>87</v>
      </c>
      <c r="AW152" s="13" t="s">
        <v>33</v>
      </c>
      <c r="AX152" s="13" t="s">
        <v>85</v>
      </c>
      <c r="AY152" s="155" t="s">
        <v>123</v>
      </c>
    </row>
    <row r="153" spans="2:65" s="12" customFormat="1" ht="11.25">
      <c r="B153" s="148"/>
      <c r="D153" s="144" t="s">
        <v>137</v>
      </c>
      <c r="E153" s="149" t="s">
        <v>1</v>
      </c>
      <c r="F153" s="150" t="s">
        <v>254</v>
      </c>
      <c r="H153" s="149" t="s">
        <v>1</v>
      </c>
      <c r="I153" s="151"/>
      <c r="L153" s="148"/>
      <c r="M153" s="152"/>
      <c r="T153" s="153"/>
      <c r="AT153" s="149" t="s">
        <v>137</v>
      </c>
      <c r="AU153" s="149" t="s">
        <v>87</v>
      </c>
      <c r="AV153" s="12" t="s">
        <v>85</v>
      </c>
      <c r="AW153" s="12" t="s">
        <v>33</v>
      </c>
      <c r="AX153" s="12" t="s">
        <v>77</v>
      </c>
      <c r="AY153" s="149" t="s">
        <v>123</v>
      </c>
    </row>
    <row r="154" spans="2:65" s="11" customFormat="1" ht="22.9" customHeight="1">
      <c r="B154" s="119"/>
      <c r="D154" s="120" t="s">
        <v>76</v>
      </c>
      <c r="E154" s="129" t="s">
        <v>185</v>
      </c>
      <c r="F154" s="129" t="s">
        <v>255</v>
      </c>
      <c r="I154" s="122"/>
      <c r="J154" s="130">
        <f>BK154</f>
        <v>0</v>
      </c>
      <c r="L154" s="119"/>
      <c r="M154" s="124"/>
      <c r="P154" s="125">
        <f>SUM(P155:P184)</f>
        <v>0</v>
      </c>
      <c r="R154" s="125">
        <f>SUM(R155:R184)</f>
        <v>0.138768</v>
      </c>
      <c r="T154" s="126">
        <f>SUM(T155:T184)</f>
        <v>0</v>
      </c>
      <c r="AR154" s="120" t="s">
        <v>85</v>
      </c>
      <c r="AT154" s="127" t="s">
        <v>76</v>
      </c>
      <c r="AU154" s="127" t="s">
        <v>85</v>
      </c>
      <c r="AY154" s="120" t="s">
        <v>123</v>
      </c>
      <c r="BK154" s="128">
        <f>SUM(BK155:BK184)</f>
        <v>0</v>
      </c>
    </row>
    <row r="155" spans="2:65" s="1" customFormat="1" ht="16.5" customHeight="1">
      <c r="B155" s="31"/>
      <c r="C155" s="131" t="s">
        <v>172</v>
      </c>
      <c r="D155" s="131" t="s">
        <v>129</v>
      </c>
      <c r="E155" s="132" t="s">
        <v>256</v>
      </c>
      <c r="F155" s="133" t="s">
        <v>257</v>
      </c>
      <c r="G155" s="134" t="s">
        <v>258</v>
      </c>
      <c r="H155" s="135">
        <v>140</v>
      </c>
      <c r="I155" s="136"/>
      <c r="J155" s="137">
        <f>ROUND(I155*H155,2)</f>
        <v>0</v>
      </c>
      <c r="K155" s="133" t="s">
        <v>217</v>
      </c>
      <c r="L155" s="31"/>
      <c r="M155" s="138" t="s">
        <v>1</v>
      </c>
      <c r="N155" s="139" t="s">
        <v>42</v>
      </c>
      <c r="P155" s="140">
        <f>O155*H155</f>
        <v>0</v>
      </c>
      <c r="Q155" s="140">
        <v>1.2999999999999999E-4</v>
      </c>
      <c r="R155" s="140">
        <f>Q155*H155</f>
        <v>1.8199999999999997E-2</v>
      </c>
      <c r="S155" s="140">
        <v>0</v>
      </c>
      <c r="T155" s="141">
        <f>S155*H155</f>
        <v>0</v>
      </c>
      <c r="AR155" s="142" t="s">
        <v>122</v>
      </c>
      <c r="AT155" s="142" t="s">
        <v>129</v>
      </c>
      <c r="AU155" s="142" t="s">
        <v>87</v>
      </c>
      <c r="AY155" s="16" t="s">
        <v>123</v>
      </c>
      <c r="BE155" s="143">
        <f>IF(N155="základní",J155,0)</f>
        <v>0</v>
      </c>
      <c r="BF155" s="143">
        <f>IF(N155="snížená",J155,0)</f>
        <v>0</v>
      </c>
      <c r="BG155" s="143">
        <f>IF(N155="zákl. přenesená",J155,0)</f>
        <v>0</v>
      </c>
      <c r="BH155" s="143">
        <f>IF(N155="sníž. přenesená",J155,0)</f>
        <v>0</v>
      </c>
      <c r="BI155" s="143">
        <f>IF(N155="nulová",J155,0)</f>
        <v>0</v>
      </c>
      <c r="BJ155" s="16" t="s">
        <v>85</v>
      </c>
      <c r="BK155" s="143">
        <f>ROUND(I155*H155,2)</f>
        <v>0</v>
      </c>
      <c r="BL155" s="16" t="s">
        <v>122</v>
      </c>
      <c r="BM155" s="142" t="s">
        <v>259</v>
      </c>
    </row>
    <row r="156" spans="2:65" s="1" customFormat="1" ht="11.25">
      <c r="B156" s="31"/>
      <c r="D156" s="144" t="s">
        <v>136</v>
      </c>
      <c r="F156" s="145" t="s">
        <v>260</v>
      </c>
      <c r="I156" s="146"/>
      <c r="L156" s="31"/>
      <c r="M156" s="147"/>
      <c r="T156" s="55"/>
      <c r="AT156" s="16" t="s">
        <v>136</v>
      </c>
      <c r="AU156" s="16" t="s">
        <v>87</v>
      </c>
    </row>
    <row r="157" spans="2:65" s="13" customFormat="1" ht="11.25">
      <c r="B157" s="154"/>
      <c r="D157" s="144" t="s">
        <v>137</v>
      </c>
      <c r="E157" s="155" t="s">
        <v>1</v>
      </c>
      <c r="F157" s="156" t="s">
        <v>261</v>
      </c>
      <c r="H157" s="157">
        <v>140</v>
      </c>
      <c r="I157" s="158"/>
      <c r="L157" s="154"/>
      <c r="M157" s="159"/>
      <c r="T157" s="160"/>
      <c r="AT157" s="155" t="s">
        <v>137</v>
      </c>
      <c r="AU157" s="155" t="s">
        <v>87</v>
      </c>
      <c r="AV157" s="13" t="s">
        <v>87</v>
      </c>
      <c r="AW157" s="13" t="s">
        <v>33</v>
      </c>
      <c r="AX157" s="13" t="s">
        <v>85</v>
      </c>
      <c r="AY157" s="155" t="s">
        <v>123</v>
      </c>
    </row>
    <row r="158" spans="2:65" s="1" customFormat="1" ht="16.5" customHeight="1">
      <c r="B158" s="31"/>
      <c r="C158" s="131" t="s">
        <v>179</v>
      </c>
      <c r="D158" s="131" t="s">
        <v>129</v>
      </c>
      <c r="E158" s="132" t="s">
        <v>262</v>
      </c>
      <c r="F158" s="133" t="s">
        <v>263</v>
      </c>
      <c r="G158" s="134" t="s">
        <v>258</v>
      </c>
      <c r="H158" s="135">
        <v>49.4</v>
      </c>
      <c r="I158" s="136"/>
      <c r="J158" s="137">
        <f>ROUND(I158*H158,2)</f>
        <v>0</v>
      </c>
      <c r="K158" s="133" t="s">
        <v>217</v>
      </c>
      <c r="L158" s="31"/>
      <c r="M158" s="138" t="s">
        <v>1</v>
      </c>
      <c r="N158" s="139" t="s">
        <v>42</v>
      </c>
      <c r="P158" s="140">
        <f>O158*H158</f>
        <v>0</v>
      </c>
      <c r="Q158" s="140">
        <v>6.0000000000000002E-5</v>
      </c>
      <c r="R158" s="140">
        <f>Q158*H158</f>
        <v>2.9640000000000001E-3</v>
      </c>
      <c r="S158" s="140">
        <v>0</v>
      </c>
      <c r="T158" s="141">
        <f>S158*H158</f>
        <v>0</v>
      </c>
      <c r="AR158" s="142" t="s">
        <v>122</v>
      </c>
      <c r="AT158" s="142" t="s">
        <v>129</v>
      </c>
      <c r="AU158" s="142" t="s">
        <v>87</v>
      </c>
      <c r="AY158" s="16" t="s">
        <v>123</v>
      </c>
      <c r="BE158" s="143">
        <f>IF(N158="základní",J158,0)</f>
        <v>0</v>
      </c>
      <c r="BF158" s="143">
        <f>IF(N158="snížená",J158,0)</f>
        <v>0</v>
      </c>
      <c r="BG158" s="143">
        <f>IF(N158="zákl. přenesená",J158,0)</f>
        <v>0</v>
      </c>
      <c r="BH158" s="143">
        <f>IF(N158="sníž. přenesená",J158,0)</f>
        <v>0</v>
      </c>
      <c r="BI158" s="143">
        <f>IF(N158="nulová",J158,0)</f>
        <v>0</v>
      </c>
      <c r="BJ158" s="16" t="s">
        <v>85</v>
      </c>
      <c r="BK158" s="143">
        <f>ROUND(I158*H158,2)</f>
        <v>0</v>
      </c>
      <c r="BL158" s="16" t="s">
        <v>122</v>
      </c>
      <c r="BM158" s="142" t="s">
        <v>264</v>
      </c>
    </row>
    <row r="159" spans="2:65" s="1" customFormat="1" ht="11.25">
      <c r="B159" s="31"/>
      <c r="D159" s="144" t="s">
        <v>136</v>
      </c>
      <c r="F159" s="145" t="s">
        <v>265</v>
      </c>
      <c r="I159" s="146"/>
      <c r="L159" s="31"/>
      <c r="M159" s="147"/>
      <c r="T159" s="55"/>
      <c r="AT159" s="16" t="s">
        <v>136</v>
      </c>
      <c r="AU159" s="16" t="s">
        <v>87</v>
      </c>
    </row>
    <row r="160" spans="2:65" s="13" customFormat="1" ht="11.25">
      <c r="B160" s="154"/>
      <c r="D160" s="144" t="s">
        <v>137</v>
      </c>
      <c r="E160" s="155" t="s">
        <v>1</v>
      </c>
      <c r="F160" s="156" t="s">
        <v>266</v>
      </c>
      <c r="H160" s="157">
        <v>49.4</v>
      </c>
      <c r="I160" s="158"/>
      <c r="L160" s="154"/>
      <c r="M160" s="159"/>
      <c r="T160" s="160"/>
      <c r="AT160" s="155" t="s">
        <v>137</v>
      </c>
      <c r="AU160" s="155" t="s">
        <v>87</v>
      </c>
      <c r="AV160" s="13" t="s">
        <v>87</v>
      </c>
      <c r="AW160" s="13" t="s">
        <v>33</v>
      </c>
      <c r="AX160" s="13" t="s">
        <v>85</v>
      </c>
      <c r="AY160" s="155" t="s">
        <v>123</v>
      </c>
    </row>
    <row r="161" spans="2:65" s="1" customFormat="1" ht="16.5" customHeight="1">
      <c r="B161" s="31"/>
      <c r="C161" s="131" t="s">
        <v>185</v>
      </c>
      <c r="D161" s="131" t="s">
        <v>129</v>
      </c>
      <c r="E161" s="132" t="s">
        <v>267</v>
      </c>
      <c r="F161" s="133" t="s">
        <v>268</v>
      </c>
      <c r="G161" s="134" t="s">
        <v>258</v>
      </c>
      <c r="H161" s="135">
        <v>298</v>
      </c>
      <c r="I161" s="136"/>
      <c r="J161" s="137">
        <f>ROUND(I161*H161,2)</f>
        <v>0</v>
      </c>
      <c r="K161" s="133" t="s">
        <v>217</v>
      </c>
      <c r="L161" s="31"/>
      <c r="M161" s="138" t="s">
        <v>1</v>
      </c>
      <c r="N161" s="139" t="s">
        <v>42</v>
      </c>
      <c r="P161" s="140">
        <f>O161*H161</f>
        <v>0</v>
      </c>
      <c r="Q161" s="140">
        <v>2.5999999999999998E-4</v>
      </c>
      <c r="R161" s="140">
        <f>Q161*H161</f>
        <v>7.7479999999999993E-2</v>
      </c>
      <c r="S161" s="140">
        <v>0</v>
      </c>
      <c r="T161" s="141">
        <f>S161*H161</f>
        <v>0</v>
      </c>
      <c r="AR161" s="142" t="s">
        <v>122</v>
      </c>
      <c r="AT161" s="142" t="s">
        <v>129</v>
      </c>
      <c r="AU161" s="142" t="s">
        <v>87</v>
      </c>
      <c r="AY161" s="16" t="s">
        <v>123</v>
      </c>
      <c r="BE161" s="143">
        <f>IF(N161="základní",J161,0)</f>
        <v>0</v>
      </c>
      <c r="BF161" s="143">
        <f>IF(N161="snížená",J161,0)</f>
        <v>0</v>
      </c>
      <c r="BG161" s="143">
        <f>IF(N161="zákl. přenesená",J161,0)</f>
        <v>0</v>
      </c>
      <c r="BH161" s="143">
        <f>IF(N161="sníž. přenesená",J161,0)</f>
        <v>0</v>
      </c>
      <c r="BI161" s="143">
        <f>IF(N161="nulová",J161,0)</f>
        <v>0</v>
      </c>
      <c r="BJ161" s="16" t="s">
        <v>85</v>
      </c>
      <c r="BK161" s="143">
        <f>ROUND(I161*H161,2)</f>
        <v>0</v>
      </c>
      <c r="BL161" s="16" t="s">
        <v>122</v>
      </c>
      <c r="BM161" s="142" t="s">
        <v>269</v>
      </c>
    </row>
    <row r="162" spans="2:65" s="1" customFormat="1" ht="11.25">
      <c r="B162" s="31"/>
      <c r="D162" s="144" t="s">
        <v>136</v>
      </c>
      <c r="F162" s="145" t="s">
        <v>270</v>
      </c>
      <c r="I162" s="146"/>
      <c r="L162" s="31"/>
      <c r="M162" s="147"/>
      <c r="T162" s="55"/>
      <c r="AT162" s="16" t="s">
        <v>136</v>
      </c>
      <c r="AU162" s="16" t="s">
        <v>87</v>
      </c>
    </row>
    <row r="163" spans="2:65" s="13" customFormat="1" ht="11.25">
      <c r="B163" s="154"/>
      <c r="D163" s="144" t="s">
        <v>137</v>
      </c>
      <c r="E163" s="155" t="s">
        <v>1</v>
      </c>
      <c r="F163" s="156" t="s">
        <v>271</v>
      </c>
      <c r="H163" s="157">
        <v>298</v>
      </c>
      <c r="I163" s="158"/>
      <c r="L163" s="154"/>
      <c r="M163" s="159"/>
      <c r="T163" s="160"/>
      <c r="AT163" s="155" t="s">
        <v>137</v>
      </c>
      <c r="AU163" s="155" t="s">
        <v>87</v>
      </c>
      <c r="AV163" s="13" t="s">
        <v>87</v>
      </c>
      <c r="AW163" s="13" t="s">
        <v>33</v>
      </c>
      <c r="AX163" s="13" t="s">
        <v>85</v>
      </c>
      <c r="AY163" s="155" t="s">
        <v>123</v>
      </c>
    </row>
    <row r="164" spans="2:65" s="1" customFormat="1" ht="16.5" customHeight="1">
      <c r="B164" s="31"/>
      <c r="C164" s="131" t="s">
        <v>192</v>
      </c>
      <c r="D164" s="131" t="s">
        <v>129</v>
      </c>
      <c r="E164" s="132" t="s">
        <v>272</v>
      </c>
      <c r="F164" s="133" t="s">
        <v>273</v>
      </c>
      <c r="G164" s="134" t="s">
        <v>258</v>
      </c>
      <c r="H164" s="135">
        <v>66.099999999999994</v>
      </c>
      <c r="I164" s="136"/>
      <c r="J164" s="137">
        <f>ROUND(I164*H164,2)</f>
        <v>0</v>
      </c>
      <c r="K164" s="133" t="s">
        <v>217</v>
      </c>
      <c r="L164" s="31"/>
      <c r="M164" s="138" t="s">
        <v>1</v>
      </c>
      <c r="N164" s="139" t="s">
        <v>42</v>
      </c>
      <c r="P164" s="140">
        <f>O164*H164</f>
        <v>0</v>
      </c>
      <c r="Q164" s="140">
        <v>1.6000000000000001E-4</v>
      </c>
      <c r="R164" s="140">
        <f>Q164*H164</f>
        <v>1.0576E-2</v>
      </c>
      <c r="S164" s="140">
        <v>0</v>
      </c>
      <c r="T164" s="141">
        <f>S164*H164</f>
        <v>0</v>
      </c>
      <c r="AR164" s="142" t="s">
        <v>122</v>
      </c>
      <c r="AT164" s="142" t="s">
        <v>129</v>
      </c>
      <c r="AU164" s="142" t="s">
        <v>87</v>
      </c>
      <c r="AY164" s="16" t="s">
        <v>123</v>
      </c>
      <c r="BE164" s="143">
        <f>IF(N164="základní",J164,0)</f>
        <v>0</v>
      </c>
      <c r="BF164" s="143">
        <f>IF(N164="snížená",J164,0)</f>
        <v>0</v>
      </c>
      <c r="BG164" s="143">
        <f>IF(N164="zákl. přenesená",J164,0)</f>
        <v>0</v>
      </c>
      <c r="BH164" s="143">
        <f>IF(N164="sníž. přenesená",J164,0)</f>
        <v>0</v>
      </c>
      <c r="BI164" s="143">
        <f>IF(N164="nulová",J164,0)</f>
        <v>0</v>
      </c>
      <c r="BJ164" s="16" t="s">
        <v>85</v>
      </c>
      <c r="BK164" s="143">
        <f>ROUND(I164*H164,2)</f>
        <v>0</v>
      </c>
      <c r="BL164" s="16" t="s">
        <v>122</v>
      </c>
      <c r="BM164" s="142" t="s">
        <v>274</v>
      </c>
    </row>
    <row r="165" spans="2:65" s="1" customFormat="1" ht="11.25">
      <c r="B165" s="31"/>
      <c r="D165" s="144" t="s">
        <v>136</v>
      </c>
      <c r="F165" s="145" t="s">
        <v>275</v>
      </c>
      <c r="I165" s="146"/>
      <c r="L165" s="31"/>
      <c r="M165" s="147"/>
      <c r="T165" s="55"/>
      <c r="AT165" s="16" t="s">
        <v>136</v>
      </c>
      <c r="AU165" s="16" t="s">
        <v>87</v>
      </c>
    </row>
    <row r="166" spans="2:65" s="13" customFormat="1" ht="11.25">
      <c r="B166" s="154"/>
      <c r="D166" s="144" t="s">
        <v>137</v>
      </c>
      <c r="E166" s="155" t="s">
        <v>1</v>
      </c>
      <c r="F166" s="156" t="s">
        <v>276</v>
      </c>
      <c r="H166" s="157">
        <v>66.099999999999994</v>
      </c>
      <c r="I166" s="158"/>
      <c r="L166" s="154"/>
      <c r="M166" s="159"/>
      <c r="T166" s="160"/>
      <c r="AT166" s="155" t="s">
        <v>137</v>
      </c>
      <c r="AU166" s="155" t="s">
        <v>87</v>
      </c>
      <c r="AV166" s="13" t="s">
        <v>87</v>
      </c>
      <c r="AW166" s="13" t="s">
        <v>33</v>
      </c>
      <c r="AX166" s="13" t="s">
        <v>85</v>
      </c>
      <c r="AY166" s="155" t="s">
        <v>123</v>
      </c>
    </row>
    <row r="167" spans="2:65" s="1" customFormat="1" ht="16.5" customHeight="1">
      <c r="B167" s="31"/>
      <c r="C167" s="131" t="s">
        <v>199</v>
      </c>
      <c r="D167" s="131" t="s">
        <v>129</v>
      </c>
      <c r="E167" s="132" t="s">
        <v>277</v>
      </c>
      <c r="F167" s="133" t="s">
        <v>278</v>
      </c>
      <c r="G167" s="134" t="s">
        <v>216</v>
      </c>
      <c r="H167" s="135">
        <v>9</v>
      </c>
      <c r="I167" s="136"/>
      <c r="J167" s="137">
        <f>ROUND(I167*H167,2)</f>
        <v>0</v>
      </c>
      <c r="K167" s="133" t="s">
        <v>217</v>
      </c>
      <c r="L167" s="31"/>
      <c r="M167" s="138" t="s">
        <v>1</v>
      </c>
      <c r="N167" s="139" t="s">
        <v>42</v>
      </c>
      <c r="P167" s="140">
        <f>O167*H167</f>
        <v>0</v>
      </c>
      <c r="Q167" s="140">
        <v>1.4499999999999999E-3</v>
      </c>
      <c r="R167" s="140">
        <f>Q167*H167</f>
        <v>1.3049999999999999E-2</v>
      </c>
      <c r="S167" s="140">
        <v>0</v>
      </c>
      <c r="T167" s="141">
        <f>S167*H167</f>
        <v>0</v>
      </c>
      <c r="AR167" s="142" t="s">
        <v>122</v>
      </c>
      <c r="AT167" s="142" t="s">
        <v>129</v>
      </c>
      <c r="AU167" s="142" t="s">
        <v>87</v>
      </c>
      <c r="AY167" s="16" t="s">
        <v>123</v>
      </c>
      <c r="BE167" s="143">
        <f>IF(N167="základní",J167,0)</f>
        <v>0</v>
      </c>
      <c r="BF167" s="143">
        <f>IF(N167="snížená",J167,0)</f>
        <v>0</v>
      </c>
      <c r="BG167" s="143">
        <f>IF(N167="zákl. přenesená",J167,0)</f>
        <v>0</v>
      </c>
      <c r="BH167" s="143">
        <f>IF(N167="sníž. přenesená",J167,0)</f>
        <v>0</v>
      </c>
      <c r="BI167" s="143">
        <f>IF(N167="nulová",J167,0)</f>
        <v>0</v>
      </c>
      <c r="BJ167" s="16" t="s">
        <v>85</v>
      </c>
      <c r="BK167" s="143">
        <f>ROUND(I167*H167,2)</f>
        <v>0</v>
      </c>
      <c r="BL167" s="16" t="s">
        <v>122</v>
      </c>
      <c r="BM167" s="142" t="s">
        <v>279</v>
      </c>
    </row>
    <row r="168" spans="2:65" s="1" customFormat="1" ht="11.25">
      <c r="B168" s="31"/>
      <c r="D168" s="144" t="s">
        <v>136</v>
      </c>
      <c r="F168" s="145" t="s">
        <v>280</v>
      </c>
      <c r="I168" s="146"/>
      <c r="L168" s="31"/>
      <c r="M168" s="147"/>
      <c r="T168" s="55"/>
      <c r="AT168" s="16" t="s">
        <v>136</v>
      </c>
      <c r="AU168" s="16" t="s">
        <v>87</v>
      </c>
    </row>
    <row r="169" spans="2:65" s="13" customFormat="1" ht="11.25">
      <c r="B169" s="154"/>
      <c r="D169" s="144" t="s">
        <v>137</v>
      </c>
      <c r="E169" s="155" t="s">
        <v>1</v>
      </c>
      <c r="F169" s="156" t="s">
        <v>281</v>
      </c>
      <c r="H169" s="157">
        <v>9</v>
      </c>
      <c r="I169" s="158"/>
      <c r="L169" s="154"/>
      <c r="M169" s="159"/>
      <c r="T169" s="160"/>
      <c r="AT169" s="155" t="s">
        <v>137</v>
      </c>
      <c r="AU169" s="155" t="s">
        <v>87</v>
      </c>
      <c r="AV169" s="13" t="s">
        <v>87</v>
      </c>
      <c r="AW169" s="13" t="s">
        <v>33</v>
      </c>
      <c r="AX169" s="13" t="s">
        <v>85</v>
      </c>
      <c r="AY169" s="155" t="s">
        <v>123</v>
      </c>
    </row>
    <row r="170" spans="2:65" s="1" customFormat="1" ht="16.5" customHeight="1">
      <c r="B170" s="31"/>
      <c r="C170" s="131" t="s">
        <v>8</v>
      </c>
      <c r="D170" s="131" t="s">
        <v>129</v>
      </c>
      <c r="E170" s="132" t="s">
        <v>282</v>
      </c>
      <c r="F170" s="133" t="s">
        <v>283</v>
      </c>
      <c r="G170" s="134" t="s">
        <v>258</v>
      </c>
      <c r="H170" s="135">
        <v>553.5</v>
      </c>
      <c r="I170" s="136"/>
      <c r="J170" s="137">
        <f>ROUND(I170*H170,2)</f>
        <v>0</v>
      </c>
      <c r="K170" s="133" t="s">
        <v>217</v>
      </c>
      <c r="L170" s="31"/>
      <c r="M170" s="138" t="s">
        <v>1</v>
      </c>
      <c r="N170" s="139" t="s">
        <v>42</v>
      </c>
      <c r="P170" s="140">
        <f>O170*H170</f>
        <v>0</v>
      </c>
      <c r="Q170" s="140">
        <v>0</v>
      </c>
      <c r="R170" s="140">
        <f>Q170*H170</f>
        <v>0</v>
      </c>
      <c r="S170" s="140">
        <v>0</v>
      </c>
      <c r="T170" s="141">
        <f>S170*H170</f>
        <v>0</v>
      </c>
      <c r="AR170" s="142" t="s">
        <v>122</v>
      </c>
      <c r="AT170" s="142" t="s">
        <v>129</v>
      </c>
      <c r="AU170" s="142" t="s">
        <v>87</v>
      </c>
      <c r="AY170" s="16" t="s">
        <v>123</v>
      </c>
      <c r="BE170" s="143">
        <f>IF(N170="základní",J170,0)</f>
        <v>0</v>
      </c>
      <c r="BF170" s="143">
        <f>IF(N170="snížená",J170,0)</f>
        <v>0</v>
      </c>
      <c r="BG170" s="143">
        <f>IF(N170="zákl. přenesená",J170,0)</f>
        <v>0</v>
      </c>
      <c r="BH170" s="143">
        <f>IF(N170="sníž. přenesená",J170,0)</f>
        <v>0</v>
      </c>
      <c r="BI170" s="143">
        <f>IF(N170="nulová",J170,0)</f>
        <v>0</v>
      </c>
      <c r="BJ170" s="16" t="s">
        <v>85</v>
      </c>
      <c r="BK170" s="143">
        <f>ROUND(I170*H170,2)</f>
        <v>0</v>
      </c>
      <c r="BL170" s="16" t="s">
        <v>122</v>
      </c>
      <c r="BM170" s="142" t="s">
        <v>284</v>
      </c>
    </row>
    <row r="171" spans="2:65" s="1" customFormat="1" ht="11.25">
      <c r="B171" s="31"/>
      <c r="D171" s="144" t="s">
        <v>136</v>
      </c>
      <c r="F171" s="145" t="s">
        <v>285</v>
      </c>
      <c r="I171" s="146"/>
      <c r="L171" s="31"/>
      <c r="M171" s="147"/>
      <c r="T171" s="55"/>
      <c r="AT171" s="16" t="s">
        <v>136</v>
      </c>
      <c r="AU171" s="16" t="s">
        <v>87</v>
      </c>
    </row>
    <row r="172" spans="2:65" s="13" customFormat="1" ht="11.25">
      <c r="B172" s="154"/>
      <c r="D172" s="144" t="s">
        <v>137</v>
      </c>
      <c r="E172" s="155" t="s">
        <v>1</v>
      </c>
      <c r="F172" s="156" t="s">
        <v>286</v>
      </c>
      <c r="H172" s="157">
        <v>553.5</v>
      </c>
      <c r="I172" s="158"/>
      <c r="L172" s="154"/>
      <c r="M172" s="159"/>
      <c r="T172" s="160"/>
      <c r="AT172" s="155" t="s">
        <v>137</v>
      </c>
      <c r="AU172" s="155" t="s">
        <v>87</v>
      </c>
      <c r="AV172" s="13" t="s">
        <v>87</v>
      </c>
      <c r="AW172" s="13" t="s">
        <v>33</v>
      </c>
      <c r="AX172" s="13" t="s">
        <v>85</v>
      </c>
      <c r="AY172" s="155" t="s">
        <v>123</v>
      </c>
    </row>
    <row r="173" spans="2:65" s="1" customFormat="1" ht="16.5" customHeight="1">
      <c r="B173" s="31"/>
      <c r="C173" s="131" t="s">
        <v>287</v>
      </c>
      <c r="D173" s="131" t="s">
        <v>129</v>
      </c>
      <c r="E173" s="132" t="s">
        <v>288</v>
      </c>
      <c r="F173" s="133" t="s">
        <v>289</v>
      </c>
      <c r="G173" s="134" t="s">
        <v>216</v>
      </c>
      <c r="H173" s="135">
        <v>9</v>
      </c>
      <c r="I173" s="136"/>
      <c r="J173" s="137">
        <f>ROUND(I173*H173,2)</f>
        <v>0</v>
      </c>
      <c r="K173" s="133" t="s">
        <v>217</v>
      </c>
      <c r="L173" s="31"/>
      <c r="M173" s="138" t="s">
        <v>1</v>
      </c>
      <c r="N173" s="139" t="s">
        <v>42</v>
      </c>
      <c r="P173" s="140">
        <f>O173*H173</f>
        <v>0</v>
      </c>
      <c r="Q173" s="140">
        <v>1.0000000000000001E-5</v>
      </c>
      <c r="R173" s="140">
        <f>Q173*H173</f>
        <v>9.0000000000000006E-5</v>
      </c>
      <c r="S173" s="140">
        <v>0</v>
      </c>
      <c r="T173" s="141">
        <f>S173*H173</f>
        <v>0</v>
      </c>
      <c r="AR173" s="142" t="s">
        <v>122</v>
      </c>
      <c r="AT173" s="142" t="s">
        <v>129</v>
      </c>
      <c r="AU173" s="142" t="s">
        <v>87</v>
      </c>
      <c r="AY173" s="16" t="s">
        <v>123</v>
      </c>
      <c r="BE173" s="143">
        <f>IF(N173="základní",J173,0)</f>
        <v>0</v>
      </c>
      <c r="BF173" s="143">
        <f>IF(N173="snížená",J173,0)</f>
        <v>0</v>
      </c>
      <c r="BG173" s="143">
        <f>IF(N173="zákl. přenesená",J173,0)</f>
        <v>0</v>
      </c>
      <c r="BH173" s="143">
        <f>IF(N173="sníž. přenesená",J173,0)</f>
        <v>0</v>
      </c>
      <c r="BI173" s="143">
        <f>IF(N173="nulová",J173,0)</f>
        <v>0</v>
      </c>
      <c r="BJ173" s="16" t="s">
        <v>85</v>
      </c>
      <c r="BK173" s="143">
        <f>ROUND(I173*H173,2)</f>
        <v>0</v>
      </c>
      <c r="BL173" s="16" t="s">
        <v>122</v>
      </c>
      <c r="BM173" s="142" t="s">
        <v>290</v>
      </c>
    </row>
    <row r="174" spans="2:65" s="1" customFormat="1" ht="11.25">
      <c r="B174" s="31"/>
      <c r="D174" s="144" t="s">
        <v>136</v>
      </c>
      <c r="F174" s="145" t="s">
        <v>291</v>
      </c>
      <c r="I174" s="146"/>
      <c r="L174" s="31"/>
      <c r="M174" s="147"/>
      <c r="T174" s="55"/>
      <c r="AT174" s="16" t="s">
        <v>136</v>
      </c>
      <c r="AU174" s="16" t="s">
        <v>87</v>
      </c>
    </row>
    <row r="175" spans="2:65" s="13" customFormat="1" ht="11.25">
      <c r="B175" s="154"/>
      <c r="D175" s="144" t="s">
        <v>137</v>
      </c>
      <c r="E175" s="155" t="s">
        <v>1</v>
      </c>
      <c r="F175" s="156" t="s">
        <v>292</v>
      </c>
      <c r="H175" s="157">
        <v>9</v>
      </c>
      <c r="I175" s="158"/>
      <c r="L175" s="154"/>
      <c r="M175" s="159"/>
      <c r="T175" s="160"/>
      <c r="AT175" s="155" t="s">
        <v>137</v>
      </c>
      <c r="AU175" s="155" t="s">
        <v>87</v>
      </c>
      <c r="AV175" s="13" t="s">
        <v>87</v>
      </c>
      <c r="AW175" s="13" t="s">
        <v>33</v>
      </c>
      <c r="AX175" s="13" t="s">
        <v>85</v>
      </c>
      <c r="AY175" s="155" t="s">
        <v>123</v>
      </c>
    </row>
    <row r="176" spans="2:65" s="1" customFormat="1" ht="16.5" customHeight="1">
      <c r="B176" s="31"/>
      <c r="C176" s="131" t="s">
        <v>293</v>
      </c>
      <c r="D176" s="131" t="s">
        <v>129</v>
      </c>
      <c r="E176" s="132" t="s">
        <v>294</v>
      </c>
      <c r="F176" s="133" t="s">
        <v>295</v>
      </c>
      <c r="G176" s="134" t="s">
        <v>258</v>
      </c>
      <c r="H176" s="135">
        <v>58.6</v>
      </c>
      <c r="I176" s="136"/>
      <c r="J176" s="137">
        <f>ROUND(I176*H176,2)</f>
        <v>0</v>
      </c>
      <c r="K176" s="133" t="s">
        <v>217</v>
      </c>
      <c r="L176" s="31"/>
      <c r="M176" s="138" t="s">
        <v>1</v>
      </c>
      <c r="N176" s="139" t="s">
        <v>42</v>
      </c>
      <c r="P176" s="140">
        <f>O176*H176</f>
        <v>0</v>
      </c>
      <c r="Q176" s="140">
        <v>0</v>
      </c>
      <c r="R176" s="140">
        <f>Q176*H176</f>
        <v>0</v>
      </c>
      <c r="S176" s="140">
        <v>0</v>
      </c>
      <c r="T176" s="141">
        <f>S176*H176</f>
        <v>0</v>
      </c>
      <c r="AR176" s="142" t="s">
        <v>122</v>
      </c>
      <c r="AT176" s="142" t="s">
        <v>129</v>
      </c>
      <c r="AU176" s="142" t="s">
        <v>87</v>
      </c>
      <c r="AY176" s="16" t="s">
        <v>123</v>
      </c>
      <c r="BE176" s="143">
        <f>IF(N176="základní",J176,0)</f>
        <v>0</v>
      </c>
      <c r="BF176" s="143">
        <f>IF(N176="snížená",J176,0)</f>
        <v>0</v>
      </c>
      <c r="BG176" s="143">
        <f>IF(N176="zákl. přenesená",J176,0)</f>
        <v>0</v>
      </c>
      <c r="BH176" s="143">
        <f>IF(N176="sníž. přenesená",J176,0)</f>
        <v>0</v>
      </c>
      <c r="BI176" s="143">
        <f>IF(N176="nulová",J176,0)</f>
        <v>0</v>
      </c>
      <c r="BJ176" s="16" t="s">
        <v>85</v>
      </c>
      <c r="BK176" s="143">
        <f>ROUND(I176*H176,2)</f>
        <v>0</v>
      </c>
      <c r="BL176" s="16" t="s">
        <v>122</v>
      </c>
      <c r="BM176" s="142" t="s">
        <v>296</v>
      </c>
    </row>
    <row r="177" spans="2:65" s="1" customFormat="1" ht="11.25">
      <c r="B177" s="31"/>
      <c r="D177" s="144" t="s">
        <v>136</v>
      </c>
      <c r="F177" s="145" t="s">
        <v>297</v>
      </c>
      <c r="I177" s="146"/>
      <c r="L177" s="31"/>
      <c r="M177" s="147"/>
      <c r="T177" s="55"/>
      <c r="AT177" s="16" t="s">
        <v>136</v>
      </c>
      <c r="AU177" s="16" t="s">
        <v>87</v>
      </c>
    </row>
    <row r="178" spans="2:65" s="13" customFormat="1" ht="11.25">
      <c r="B178" s="154"/>
      <c r="D178" s="144" t="s">
        <v>137</v>
      </c>
      <c r="E178" s="155" t="s">
        <v>1</v>
      </c>
      <c r="F178" s="156" t="s">
        <v>298</v>
      </c>
      <c r="H178" s="157">
        <v>58.6</v>
      </c>
      <c r="I178" s="158"/>
      <c r="L178" s="154"/>
      <c r="M178" s="159"/>
      <c r="T178" s="160"/>
      <c r="AT178" s="155" t="s">
        <v>137</v>
      </c>
      <c r="AU178" s="155" t="s">
        <v>87</v>
      </c>
      <c r="AV178" s="13" t="s">
        <v>87</v>
      </c>
      <c r="AW178" s="13" t="s">
        <v>33</v>
      </c>
      <c r="AX178" s="13" t="s">
        <v>85</v>
      </c>
      <c r="AY178" s="155" t="s">
        <v>123</v>
      </c>
    </row>
    <row r="179" spans="2:65" s="1" customFormat="1" ht="16.5" customHeight="1">
      <c r="B179" s="31"/>
      <c r="C179" s="131" t="s">
        <v>299</v>
      </c>
      <c r="D179" s="131" t="s">
        <v>129</v>
      </c>
      <c r="E179" s="132" t="s">
        <v>300</v>
      </c>
      <c r="F179" s="133" t="s">
        <v>301</v>
      </c>
      <c r="G179" s="134" t="s">
        <v>258</v>
      </c>
      <c r="H179" s="135">
        <v>58.6</v>
      </c>
      <c r="I179" s="136"/>
      <c r="J179" s="137">
        <f>ROUND(I179*H179,2)</f>
        <v>0</v>
      </c>
      <c r="K179" s="133" t="s">
        <v>217</v>
      </c>
      <c r="L179" s="31"/>
      <c r="M179" s="138" t="s">
        <v>1</v>
      </c>
      <c r="N179" s="139" t="s">
        <v>42</v>
      </c>
      <c r="P179" s="140">
        <f>O179*H179</f>
        <v>0</v>
      </c>
      <c r="Q179" s="140">
        <v>2.7999999999999998E-4</v>
      </c>
      <c r="R179" s="140">
        <f>Q179*H179</f>
        <v>1.6407999999999999E-2</v>
      </c>
      <c r="S179" s="140">
        <v>0</v>
      </c>
      <c r="T179" s="141">
        <f>S179*H179</f>
        <v>0</v>
      </c>
      <c r="AR179" s="142" t="s">
        <v>122</v>
      </c>
      <c r="AT179" s="142" t="s">
        <v>129</v>
      </c>
      <c r="AU179" s="142" t="s">
        <v>87</v>
      </c>
      <c r="AY179" s="16" t="s">
        <v>123</v>
      </c>
      <c r="BE179" s="143">
        <f>IF(N179="základní",J179,0)</f>
        <v>0</v>
      </c>
      <c r="BF179" s="143">
        <f>IF(N179="snížená",J179,0)</f>
        <v>0</v>
      </c>
      <c r="BG179" s="143">
        <f>IF(N179="zákl. přenesená",J179,0)</f>
        <v>0</v>
      </c>
      <c r="BH179" s="143">
        <f>IF(N179="sníž. přenesená",J179,0)</f>
        <v>0</v>
      </c>
      <c r="BI179" s="143">
        <f>IF(N179="nulová",J179,0)</f>
        <v>0</v>
      </c>
      <c r="BJ179" s="16" t="s">
        <v>85</v>
      </c>
      <c r="BK179" s="143">
        <f>ROUND(I179*H179,2)</f>
        <v>0</v>
      </c>
      <c r="BL179" s="16" t="s">
        <v>122</v>
      </c>
      <c r="BM179" s="142" t="s">
        <v>302</v>
      </c>
    </row>
    <row r="180" spans="2:65" s="1" customFormat="1" ht="19.5">
      <c r="B180" s="31"/>
      <c r="D180" s="144" t="s">
        <v>136</v>
      </c>
      <c r="F180" s="145" t="s">
        <v>303</v>
      </c>
      <c r="I180" s="146"/>
      <c r="L180" s="31"/>
      <c r="M180" s="147"/>
      <c r="T180" s="55"/>
      <c r="AT180" s="16" t="s">
        <v>136</v>
      </c>
      <c r="AU180" s="16" t="s">
        <v>87</v>
      </c>
    </row>
    <row r="181" spans="2:65" s="13" customFormat="1" ht="11.25">
      <c r="B181" s="154"/>
      <c r="D181" s="144" t="s">
        <v>137</v>
      </c>
      <c r="E181" s="155" t="s">
        <v>1</v>
      </c>
      <c r="F181" s="156" t="s">
        <v>298</v>
      </c>
      <c r="H181" s="157">
        <v>58.6</v>
      </c>
      <c r="I181" s="158"/>
      <c r="L181" s="154"/>
      <c r="M181" s="159"/>
      <c r="T181" s="160"/>
      <c r="AT181" s="155" t="s">
        <v>137</v>
      </c>
      <c r="AU181" s="155" t="s">
        <v>87</v>
      </c>
      <c r="AV181" s="13" t="s">
        <v>87</v>
      </c>
      <c r="AW181" s="13" t="s">
        <v>33</v>
      </c>
      <c r="AX181" s="13" t="s">
        <v>85</v>
      </c>
      <c r="AY181" s="155" t="s">
        <v>123</v>
      </c>
    </row>
    <row r="182" spans="2:65" s="1" customFormat="1" ht="16.5" customHeight="1">
      <c r="B182" s="31"/>
      <c r="C182" s="131" t="s">
        <v>304</v>
      </c>
      <c r="D182" s="131" t="s">
        <v>129</v>
      </c>
      <c r="E182" s="132" t="s">
        <v>305</v>
      </c>
      <c r="F182" s="133" t="s">
        <v>306</v>
      </c>
      <c r="G182" s="134" t="s">
        <v>258</v>
      </c>
      <c r="H182" s="135">
        <v>58.6</v>
      </c>
      <c r="I182" s="136"/>
      <c r="J182" s="137">
        <f>ROUND(I182*H182,2)</f>
        <v>0</v>
      </c>
      <c r="K182" s="133" t="s">
        <v>217</v>
      </c>
      <c r="L182" s="31"/>
      <c r="M182" s="138" t="s">
        <v>1</v>
      </c>
      <c r="N182" s="139" t="s">
        <v>42</v>
      </c>
      <c r="P182" s="140">
        <f>O182*H182</f>
        <v>0</v>
      </c>
      <c r="Q182" s="140">
        <v>0</v>
      </c>
      <c r="R182" s="140">
        <f>Q182*H182</f>
        <v>0</v>
      </c>
      <c r="S182" s="140">
        <v>0</v>
      </c>
      <c r="T182" s="141">
        <f>S182*H182</f>
        <v>0</v>
      </c>
      <c r="AR182" s="142" t="s">
        <v>122</v>
      </c>
      <c r="AT182" s="142" t="s">
        <v>129</v>
      </c>
      <c r="AU182" s="142" t="s">
        <v>87</v>
      </c>
      <c r="AY182" s="16" t="s">
        <v>123</v>
      </c>
      <c r="BE182" s="143">
        <f>IF(N182="základní",J182,0)</f>
        <v>0</v>
      </c>
      <c r="BF182" s="143">
        <f>IF(N182="snížená",J182,0)</f>
        <v>0</v>
      </c>
      <c r="BG182" s="143">
        <f>IF(N182="zákl. přenesená",J182,0)</f>
        <v>0</v>
      </c>
      <c r="BH182" s="143">
        <f>IF(N182="sníž. přenesená",J182,0)</f>
        <v>0</v>
      </c>
      <c r="BI182" s="143">
        <f>IF(N182="nulová",J182,0)</f>
        <v>0</v>
      </c>
      <c r="BJ182" s="16" t="s">
        <v>85</v>
      </c>
      <c r="BK182" s="143">
        <f>ROUND(I182*H182,2)</f>
        <v>0</v>
      </c>
      <c r="BL182" s="16" t="s">
        <v>122</v>
      </c>
      <c r="BM182" s="142" t="s">
        <v>307</v>
      </c>
    </row>
    <row r="183" spans="2:65" s="1" customFormat="1" ht="11.25">
      <c r="B183" s="31"/>
      <c r="D183" s="144" t="s">
        <v>136</v>
      </c>
      <c r="F183" s="145" t="s">
        <v>308</v>
      </c>
      <c r="I183" s="146"/>
      <c r="L183" s="31"/>
      <c r="M183" s="147"/>
      <c r="T183" s="55"/>
      <c r="AT183" s="16" t="s">
        <v>136</v>
      </c>
      <c r="AU183" s="16" t="s">
        <v>87</v>
      </c>
    </row>
    <row r="184" spans="2:65" s="13" customFormat="1" ht="11.25">
      <c r="B184" s="154"/>
      <c r="D184" s="144" t="s">
        <v>137</v>
      </c>
      <c r="E184" s="155" t="s">
        <v>1</v>
      </c>
      <c r="F184" s="156" t="s">
        <v>309</v>
      </c>
      <c r="H184" s="157">
        <v>58.6</v>
      </c>
      <c r="I184" s="158"/>
      <c r="L184" s="154"/>
      <c r="M184" s="159"/>
      <c r="T184" s="160"/>
      <c r="AT184" s="155" t="s">
        <v>137</v>
      </c>
      <c r="AU184" s="155" t="s">
        <v>87</v>
      </c>
      <c r="AV184" s="13" t="s">
        <v>87</v>
      </c>
      <c r="AW184" s="13" t="s">
        <v>33</v>
      </c>
      <c r="AX184" s="13" t="s">
        <v>85</v>
      </c>
      <c r="AY184" s="155" t="s">
        <v>123</v>
      </c>
    </row>
    <row r="185" spans="2:65" s="11" customFormat="1" ht="22.9" customHeight="1">
      <c r="B185" s="119"/>
      <c r="D185" s="120" t="s">
        <v>76</v>
      </c>
      <c r="E185" s="129" t="s">
        <v>310</v>
      </c>
      <c r="F185" s="129" t="s">
        <v>311</v>
      </c>
      <c r="I185" s="122"/>
      <c r="J185" s="130">
        <f>BK185</f>
        <v>0</v>
      </c>
      <c r="L185" s="119"/>
      <c r="M185" s="124"/>
      <c r="P185" s="125">
        <f>SUM(P186:P193)</f>
        <v>0</v>
      </c>
      <c r="R185" s="125">
        <f>SUM(R186:R193)</f>
        <v>0</v>
      </c>
      <c r="T185" s="126">
        <f>SUM(T186:T193)</f>
        <v>0</v>
      </c>
      <c r="AR185" s="120" t="s">
        <v>85</v>
      </c>
      <c r="AT185" s="127" t="s">
        <v>76</v>
      </c>
      <c r="AU185" s="127" t="s">
        <v>85</v>
      </c>
      <c r="AY185" s="120" t="s">
        <v>123</v>
      </c>
      <c r="BK185" s="128">
        <f>SUM(BK186:BK193)</f>
        <v>0</v>
      </c>
    </row>
    <row r="186" spans="2:65" s="1" customFormat="1" ht="16.5" customHeight="1">
      <c r="B186" s="31"/>
      <c r="C186" s="131" t="s">
        <v>312</v>
      </c>
      <c r="D186" s="131" t="s">
        <v>129</v>
      </c>
      <c r="E186" s="132" t="s">
        <v>313</v>
      </c>
      <c r="F186" s="133" t="s">
        <v>314</v>
      </c>
      <c r="G186" s="134" t="s">
        <v>315</v>
      </c>
      <c r="H186" s="135">
        <v>126.879</v>
      </c>
      <c r="I186" s="136"/>
      <c r="J186" s="137">
        <f>ROUND(I186*H186,2)</f>
        <v>0</v>
      </c>
      <c r="K186" s="133" t="s">
        <v>217</v>
      </c>
      <c r="L186" s="31"/>
      <c r="M186" s="138" t="s">
        <v>1</v>
      </c>
      <c r="N186" s="139" t="s">
        <v>42</v>
      </c>
      <c r="P186" s="140">
        <f>O186*H186</f>
        <v>0</v>
      </c>
      <c r="Q186" s="140">
        <v>0</v>
      </c>
      <c r="R186" s="140">
        <f>Q186*H186</f>
        <v>0</v>
      </c>
      <c r="S186" s="140">
        <v>0</v>
      </c>
      <c r="T186" s="141">
        <f>S186*H186</f>
        <v>0</v>
      </c>
      <c r="AR186" s="142" t="s">
        <v>122</v>
      </c>
      <c r="AT186" s="142" t="s">
        <v>129</v>
      </c>
      <c r="AU186" s="142" t="s">
        <v>87</v>
      </c>
      <c r="AY186" s="16" t="s">
        <v>123</v>
      </c>
      <c r="BE186" s="143">
        <f>IF(N186="základní",J186,0)</f>
        <v>0</v>
      </c>
      <c r="BF186" s="143">
        <f>IF(N186="snížená",J186,0)</f>
        <v>0</v>
      </c>
      <c r="BG186" s="143">
        <f>IF(N186="zákl. přenesená",J186,0)</f>
        <v>0</v>
      </c>
      <c r="BH186" s="143">
        <f>IF(N186="sníž. přenesená",J186,0)</f>
        <v>0</v>
      </c>
      <c r="BI186" s="143">
        <f>IF(N186="nulová",J186,0)</f>
        <v>0</v>
      </c>
      <c r="BJ186" s="16" t="s">
        <v>85</v>
      </c>
      <c r="BK186" s="143">
        <f>ROUND(I186*H186,2)</f>
        <v>0</v>
      </c>
      <c r="BL186" s="16" t="s">
        <v>122</v>
      </c>
      <c r="BM186" s="142" t="s">
        <v>316</v>
      </c>
    </row>
    <row r="187" spans="2:65" s="1" customFormat="1" ht="11.25">
      <c r="B187" s="31"/>
      <c r="D187" s="144" t="s">
        <v>136</v>
      </c>
      <c r="F187" s="145" t="s">
        <v>317</v>
      </c>
      <c r="I187" s="146"/>
      <c r="L187" s="31"/>
      <c r="M187" s="147"/>
      <c r="T187" s="55"/>
      <c r="AT187" s="16" t="s">
        <v>136</v>
      </c>
      <c r="AU187" s="16" t="s">
        <v>87</v>
      </c>
    </row>
    <row r="188" spans="2:65" s="12" customFormat="1" ht="11.25">
      <c r="B188" s="148"/>
      <c r="D188" s="144" t="s">
        <v>137</v>
      </c>
      <c r="E188" s="149" t="s">
        <v>1</v>
      </c>
      <c r="F188" s="150" t="s">
        <v>318</v>
      </c>
      <c r="H188" s="149" t="s">
        <v>1</v>
      </c>
      <c r="I188" s="151"/>
      <c r="L188" s="148"/>
      <c r="M188" s="152"/>
      <c r="T188" s="153"/>
      <c r="AT188" s="149" t="s">
        <v>137</v>
      </c>
      <c r="AU188" s="149" t="s">
        <v>87</v>
      </c>
      <c r="AV188" s="12" t="s">
        <v>85</v>
      </c>
      <c r="AW188" s="12" t="s">
        <v>33</v>
      </c>
      <c r="AX188" s="12" t="s">
        <v>77</v>
      </c>
      <c r="AY188" s="149" t="s">
        <v>123</v>
      </c>
    </row>
    <row r="189" spans="2:65" s="13" customFormat="1" ht="11.25">
      <c r="B189" s="154"/>
      <c r="D189" s="144" t="s">
        <v>137</v>
      </c>
      <c r="E189" s="155" t="s">
        <v>1</v>
      </c>
      <c r="F189" s="156" t="s">
        <v>319</v>
      </c>
      <c r="H189" s="157">
        <v>126.879</v>
      </c>
      <c r="I189" s="158"/>
      <c r="L189" s="154"/>
      <c r="M189" s="159"/>
      <c r="T189" s="160"/>
      <c r="AT189" s="155" t="s">
        <v>137</v>
      </c>
      <c r="AU189" s="155" t="s">
        <v>87</v>
      </c>
      <c r="AV189" s="13" t="s">
        <v>87</v>
      </c>
      <c r="AW189" s="13" t="s">
        <v>33</v>
      </c>
      <c r="AX189" s="13" t="s">
        <v>85</v>
      </c>
      <c r="AY189" s="155" t="s">
        <v>123</v>
      </c>
    </row>
    <row r="190" spans="2:65" s="1" customFormat="1" ht="16.5" customHeight="1">
      <c r="B190" s="31"/>
      <c r="C190" s="131" t="s">
        <v>320</v>
      </c>
      <c r="D190" s="131" t="s">
        <v>129</v>
      </c>
      <c r="E190" s="132" t="s">
        <v>321</v>
      </c>
      <c r="F190" s="133" t="s">
        <v>322</v>
      </c>
      <c r="G190" s="134" t="s">
        <v>315</v>
      </c>
      <c r="H190" s="135">
        <v>126.879</v>
      </c>
      <c r="I190" s="136"/>
      <c r="J190" s="137">
        <f>ROUND(I190*H190,2)</f>
        <v>0</v>
      </c>
      <c r="K190" s="133" t="s">
        <v>217</v>
      </c>
      <c r="L190" s="31"/>
      <c r="M190" s="138" t="s">
        <v>1</v>
      </c>
      <c r="N190" s="139" t="s">
        <v>42</v>
      </c>
      <c r="P190" s="140">
        <f>O190*H190</f>
        <v>0</v>
      </c>
      <c r="Q190" s="140">
        <v>0</v>
      </c>
      <c r="R190" s="140">
        <f>Q190*H190</f>
        <v>0</v>
      </c>
      <c r="S190" s="140">
        <v>0</v>
      </c>
      <c r="T190" s="141">
        <f>S190*H190</f>
        <v>0</v>
      </c>
      <c r="AR190" s="142" t="s">
        <v>122</v>
      </c>
      <c r="AT190" s="142" t="s">
        <v>129</v>
      </c>
      <c r="AU190" s="142" t="s">
        <v>87</v>
      </c>
      <c r="AY190" s="16" t="s">
        <v>123</v>
      </c>
      <c r="BE190" s="143">
        <f>IF(N190="základní",J190,0)</f>
        <v>0</v>
      </c>
      <c r="BF190" s="143">
        <f>IF(N190="snížená",J190,0)</f>
        <v>0</v>
      </c>
      <c r="BG190" s="143">
        <f>IF(N190="zákl. přenesená",J190,0)</f>
        <v>0</v>
      </c>
      <c r="BH190" s="143">
        <f>IF(N190="sníž. přenesená",J190,0)</f>
        <v>0</v>
      </c>
      <c r="BI190" s="143">
        <f>IF(N190="nulová",J190,0)</f>
        <v>0</v>
      </c>
      <c r="BJ190" s="16" t="s">
        <v>85</v>
      </c>
      <c r="BK190" s="143">
        <f>ROUND(I190*H190,2)</f>
        <v>0</v>
      </c>
      <c r="BL190" s="16" t="s">
        <v>122</v>
      </c>
      <c r="BM190" s="142" t="s">
        <v>323</v>
      </c>
    </row>
    <row r="191" spans="2:65" s="1" customFormat="1" ht="11.25">
      <c r="B191" s="31"/>
      <c r="D191" s="144" t="s">
        <v>136</v>
      </c>
      <c r="F191" s="145" t="s">
        <v>324</v>
      </c>
      <c r="I191" s="146"/>
      <c r="L191" s="31"/>
      <c r="M191" s="147"/>
      <c r="T191" s="55"/>
      <c r="AT191" s="16" t="s">
        <v>136</v>
      </c>
      <c r="AU191" s="16" t="s">
        <v>87</v>
      </c>
    </row>
    <row r="192" spans="2:65" s="12" customFormat="1" ht="11.25">
      <c r="B192" s="148"/>
      <c r="D192" s="144" t="s">
        <v>137</v>
      </c>
      <c r="E192" s="149" t="s">
        <v>1</v>
      </c>
      <c r="F192" s="150" t="s">
        <v>318</v>
      </c>
      <c r="H192" s="149" t="s">
        <v>1</v>
      </c>
      <c r="I192" s="151"/>
      <c r="L192" s="148"/>
      <c r="M192" s="152"/>
      <c r="T192" s="153"/>
      <c r="AT192" s="149" t="s">
        <v>137</v>
      </c>
      <c r="AU192" s="149" t="s">
        <v>87</v>
      </c>
      <c r="AV192" s="12" t="s">
        <v>85</v>
      </c>
      <c r="AW192" s="12" t="s">
        <v>33</v>
      </c>
      <c r="AX192" s="12" t="s">
        <v>77</v>
      </c>
      <c r="AY192" s="149" t="s">
        <v>123</v>
      </c>
    </row>
    <row r="193" spans="2:65" s="13" customFormat="1" ht="11.25">
      <c r="B193" s="154"/>
      <c r="D193" s="144" t="s">
        <v>137</v>
      </c>
      <c r="E193" s="155" t="s">
        <v>1</v>
      </c>
      <c r="F193" s="156" t="s">
        <v>325</v>
      </c>
      <c r="H193" s="157">
        <v>126.879</v>
      </c>
      <c r="I193" s="158"/>
      <c r="L193" s="154"/>
      <c r="M193" s="159"/>
      <c r="T193" s="160"/>
      <c r="AT193" s="155" t="s">
        <v>137</v>
      </c>
      <c r="AU193" s="155" t="s">
        <v>87</v>
      </c>
      <c r="AV193" s="13" t="s">
        <v>87</v>
      </c>
      <c r="AW193" s="13" t="s">
        <v>33</v>
      </c>
      <c r="AX193" s="13" t="s">
        <v>85</v>
      </c>
      <c r="AY193" s="155" t="s">
        <v>123</v>
      </c>
    </row>
    <row r="194" spans="2:65" s="11" customFormat="1" ht="22.9" customHeight="1">
      <c r="B194" s="119"/>
      <c r="D194" s="120" t="s">
        <v>76</v>
      </c>
      <c r="E194" s="129" t="s">
        <v>326</v>
      </c>
      <c r="F194" s="129" t="s">
        <v>327</v>
      </c>
      <c r="I194" s="122"/>
      <c r="J194" s="130">
        <f>BK194</f>
        <v>0</v>
      </c>
      <c r="L194" s="119"/>
      <c r="M194" s="124"/>
      <c r="P194" s="125">
        <f>SUM(P195:P196)</f>
        <v>0</v>
      </c>
      <c r="R194" s="125">
        <f>SUM(R195:R196)</f>
        <v>0</v>
      </c>
      <c r="T194" s="126">
        <f>SUM(T195:T196)</f>
        <v>0</v>
      </c>
      <c r="AR194" s="120" t="s">
        <v>85</v>
      </c>
      <c r="AT194" s="127" t="s">
        <v>76</v>
      </c>
      <c r="AU194" s="127" t="s">
        <v>85</v>
      </c>
      <c r="AY194" s="120" t="s">
        <v>123</v>
      </c>
      <c r="BK194" s="128">
        <f>SUM(BK195:BK196)</f>
        <v>0</v>
      </c>
    </row>
    <row r="195" spans="2:65" s="1" customFormat="1" ht="21.75" customHeight="1">
      <c r="B195" s="31"/>
      <c r="C195" s="131" t="s">
        <v>328</v>
      </c>
      <c r="D195" s="131" t="s">
        <v>129</v>
      </c>
      <c r="E195" s="132" t="s">
        <v>329</v>
      </c>
      <c r="F195" s="133" t="s">
        <v>330</v>
      </c>
      <c r="G195" s="134" t="s">
        <v>315</v>
      </c>
      <c r="H195" s="135">
        <v>2.3039999999999998</v>
      </c>
      <c r="I195" s="136"/>
      <c r="J195" s="137">
        <f>ROUND(I195*H195,2)</f>
        <v>0</v>
      </c>
      <c r="K195" s="133" t="s">
        <v>217</v>
      </c>
      <c r="L195" s="31"/>
      <c r="M195" s="138" t="s">
        <v>1</v>
      </c>
      <c r="N195" s="139" t="s">
        <v>42</v>
      </c>
      <c r="P195" s="140">
        <f>O195*H195</f>
        <v>0</v>
      </c>
      <c r="Q195" s="140">
        <v>0</v>
      </c>
      <c r="R195" s="140">
        <f>Q195*H195</f>
        <v>0</v>
      </c>
      <c r="S195" s="140">
        <v>0</v>
      </c>
      <c r="T195" s="141">
        <f>S195*H195</f>
        <v>0</v>
      </c>
      <c r="AR195" s="142" t="s">
        <v>122</v>
      </c>
      <c r="AT195" s="142" t="s">
        <v>129</v>
      </c>
      <c r="AU195" s="142" t="s">
        <v>87</v>
      </c>
      <c r="AY195" s="16" t="s">
        <v>123</v>
      </c>
      <c r="BE195" s="143">
        <f>IF(N195="základní",J195,0)</f>
        <v>0</v>
      </c>
      <c r="BF195" s="143">
        <f>IF(N195="snížená",J195,0)</f>
        <v>0</v>
      </c>
      <c r="BG195" s="143">
        <f>IF(N195="zákl. přenesená",J195,0)</f>
        <v>0</v>
      </c>
      <c r="BH195" s="143">
        <f>IF(N195="sníž. přenesená",J195,0)</f>
        <v>0</v>
      </c>
      <c r="BI195" s="143">
        <f>IF(N195="nulová",J195,0)</f>
        <v>0</v>
      </c>
      <c r="BJ195" s="16" t="s">
        <v>85</v>
      </c>
      <c r="BK195" s="143">
        <f>ROUND(I195*H195,2)</f>
        <v>0</v>
      </c>
      <c r="BL195" s="16" t="s">
        <v>122</v>
      </c>
      <c r="BM195" s="142" t="s">
        <v>331</v>
      </c>
    </row>
    <row r="196" spans="2:65" s="1" customFormat="1" ht="19.5">
      <c r="B196" s="31"/>
      <c r="D196" s="144" t="s">
        <v>136</v>
      </c>
      <c r="F196" s="145" t="s">
        <v>332</v>
      </c>
      <c r="I196" s="146"/>
      <c r="L196" s="31"/>
      <c r="M196" s="171"/>
      <c r="N196" s="172"/>
      <c r="O196" s="172"/>
      <c r="P196" s="172"/>
      <c r="Q196" s="172"/>
      <c r="R196" s="172"/>
      <c r="S196" s="172"/>
      <c r="T196" s="173"/>
      <c r="AT196" s="16" t="s">
        <v>136</v>
      </c>
      <c r="AU196" s="16" t="s">
        <v>87</v>
      </c>
    </row>
    <row r="197" spans="2:65" s="1" customFormat="1" ht="6.95" customHeight="1">
      <c r="B197" s="43"/>
      <c r="C197" s="44"/>
      <c r="D197" s="44"/>
      <c r="E197" s="44"/>
      <c r="F197" s="44"/>
      <c r="G197" s="44"/>
      <c r="H197" s="44"/>
      <c r="I197" s="44"/>
      <c r="J197" s="44"/>
      <c r="K197" s="44"/>
      <c r="L197" s="31"/>
    </row>
  </sheetData>
  <sheetProtection algorithmName="SHA-512" hashValue="xHW8NIPPKDAnBsdQCkicL1y+XufSQ9LdBK8uHMiIrIWxlVb+nM928pKV8uQqeppSVcy+pE1si7YBLk1ilbxFvA==" saltValue="2MXAXqjuFr2iXhmhGVTgOfZbswdGX75R+fVnDJClz6RJG3Gsp/RHQQPgDaVDOuSNDcUc3jRYuX3AutYvfhpb9g==" spinCount="100000" sheet="1" objects="1" scenarios="1" formatColumns="0" formatRows="0" autoFilter="0"/>
  <autoFilter ref="C122:K196" xr:uid="{00000000-0009-0000-0000-000002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Ostatní a vedlejší n...</vt:lpstr>
      <vt:lpstr>101 - Komunikace</vt:lpstr>
      <vt:lpstr>'02 - Ostatní a vedlejší n...'!Názvy_tisku</vt:lpstr>
      <vt:lpstr>'101 - Komunikace'!Názvy_tisku</vt:lpstr>
      <vt:lpstr>'Rekapitulace stavby'!Názvy_tisku</vt:lpstr>
      <vt:lpstr>'02 - Ostatní a vedlejší n...'!Oblast_tisku</vt:lpstr>
      <vt:lpstr>'101 - Komunikace'!Oblast_tisku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kros\Karel</dc:creator>
  <cp:lastModifiedBy>Richard</cp:lastModifiedBy>
  <dcterms:created xsi:type="dcterms:W3CDTF">2024-09-20T05:04:35Z</dcterms:created>
  <dcterms:modified xsi:type="dcterms:W3CDTF">2024-09-20T05:19:42Z</dcterms:modified>
</cp:coreProperties>
</file>