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Ú\STAVBY\A 24 STAVBY LA 2024\A 24 500 Opravy a údržba nad 50tis\A 24 508 Oprava střech LDA (RK, bazén a telocvična)\01 - VÝBĚROVÉ ŘÍZENÍ\Zadávací dokumentace\"/>
    </mc:Choice>
  </mc:AlternateContent>
  <bookViews>
    <workbookView xWindow="0" yWindow="0" windowWidth="13950" windowHeight="7905" firstSheet="2" activeTab="2"/>
  </bookViews>
  <sheets>
    <sheet name="VzorPolozky" sheetId="10" state="hidden" r:id="rId1"/>
    <sheet name="VRN VRN Naklady" sheetId="12" state="hidden" r:id="rId2"/>
    <sheet name="Rekapitulace" sheetId="28" r:id="rId3"/>
    <sheet name="Střecha nad RK" sheetId="13" r:id="rId4"/>
    <sheet name="ŘÍMSA Tělocvična " sheetId="24" r:id="rId5"/>
    <sheet name="ŘÍMSY Bazén plavecký" sheetId="25" r:id="rId6"/>
    <sheet name="ŘÍMSA Bazén Atrakce" sheetId="26" r:id="rId7"/>
    <sheet name="A  D.1.4.a Pol" sheetId="14" state="hidden" r:id="rId8"/>
    <sheet name="A  D.1.4.b Pol" sheetId="15" state="hidden" r:id="rId9"/>
    <sheet name="B D.1.4.a Pol" sheetId="17" state="hidden" r:id="rId10"/>
    <sheet name="B D.1.4.b Pol" sheetId="18" state="hidden" r:id="rId11"/>
    <sheet name="C D.1.4.a Pol" sheetId="20" state="hidden" r:id="rId12"/>
    <sheet name="D D.1.4.a Pol" sheetId="22" state="hidden" r:id="rId13"/>
    <sheet name="SZ ZS Pol" sheetId="23" state="hidden" r:id="rId14"/>
  </sheets>
  <externalReferences>
    <externalReference r:id="rId15"/>
  </externalReferences>
  <definedNames>
    <definedName name="_xlnm._FilterDatabase" localSheetId="2" hidden="1">Rekapitulace!$A$6:$I$10</definedName>
    <definedName name="CenaCelkem" localSheetId="4">#REF!</definedName>
    <definedName name="CenaCelkem">#REF!</definedName>
    <definedName name="CenaCelkemBezDPH" localSheetId="4">#REF!</definedName>
    <definedName name="CenaCelkemBezDPH">#REF!</definedName>
    <definedName name="cisloobjektu" localSheetId="4">#REF!</definedName>
    <definedName name="cisloobjektu">#REF!</definedName>
    <definedName name="CisloRozpoctu">'[1]Krycí list'!$C$2</definedName>
    <definedName name="cislostavby">'[1]Krycí list'!$A$7</definedName>
    <definedName name="CisloStavebnihoRozpoctu" localSheetId="4">#REF!</definedName>
    <definedName name="CisloStavebnihoRozpoctu">#REF!</definedName>
    <definedName name="dadresa" localSheetId="4">#REF!</definedName>
    <definedName name="dadresa">#REF!</definedName>
    <definedName name="dmisto" localSheetId="4">#REF!</definedName>
    <definedName name="dmisto">#REF!</definedName>
    <definedName name="DPHSni" localSheetId="4">#REF!</definedName>
    <definedName name="DPHSni">#REF!</definedName>
    <definedName name="DPHZakl" localSheetId="4">#REF!</definedName>
    <definedName name="DPHZakl">#REF!</definedName>
    <definedName name="Mena" localSheetId="4">#REF!</definedName>
    <definedName name="Mena">#REF!</definedName>
    <definedName name="MistoStavby" localSheetId="4">#REF!</definedName>
    <definedName name="MistoStavby">#REF!</definedName>
    <definedName name="nazevobjektu" localSheetId="4">#REF!</definedName>
    <definedName name="nazevobjektu">#REF!</definedName>
    <definedName name="NazevRozpoctu">'[1]Krycí list'!$D$2</definedName>
    <definedName name="nazevstavby">'[1]Krycí list'!$C$7</definedName>
    <definedName name="NazevStavebnihoRozpoctu" localSheetId="4">#REF!</definedName>
    <definedName name="NazevStavebnihoRozpoctu">#REF!</definedName>
    <definedName name="_xlnm.Print_Titles" localSheetId="7">'A  D.1.4.a Pol'!$1:$7</definedName>
    <definedName name="_xlnm.Print_Titles" localSheetId="8">'A  D.1.4.b Pol'!$1:$7</definedName>
    <definedName name="_xlnm.Print_Titles" localSheetId="9">'B D.1.4.a Pol'!$1:$7</definedName>
    <definedName name="_xlnm.Print_Titles" localSheetId="10">'B D.1.4.b Pol'!$1:$7</definedName>
    <definedName name="_xlnm.Print_Titles" localSheetId="11">'C D.1.4.a Pol'!$1:$7</definedName>
    <definedName name="_xlnm.Print_Titles" localSheetId="12">'D D.1.4.a Pol'!$1:$7</definedName>
    <definedName name="_xlnm.Print_Titles" localSheetId="4">'ŘÍMSA Tělocvična '!$1:$5</definedName>
    <definedName name="_xlnm.Print_Titles" localSheetId="3">'Střecha nad RK'!$1:$5</definedName>
    <definedName name="_xlnm.Print_Titles" localSheetId="13">'SZ ZS Pol'!$1:$7</definedName>
    <definedName name="_xlnm.Print_Titles" localSheetId="1">'VRN VRN Naklady'!$1:$7</definedName>
    <definedName name="oadresa" localSheetId="4">#REF!</definedName>
    <definedName name="oadresa">#REF!</definedName>
    <definedName name="_xlnm.Print_Area" localSheetId="7">'A  D.1.4.a Pol'!$A$1:$X$92</definedName>
    <definedName name="_xlnm.Print_Area" localSheetId="8">'A  D.1.4.b Pol'!$A$1:$X$83</definedName>
    <definedName name="_xlnm.Print_Area" localSheetId="9">'B D.1.4.a Pol'!$A$1:$X$73</definedName>
    <definedName name="_xlnm.Print_Area" localSheetId="10">'B D.1.4.b Pol'!$A$1:$X$108</definedName>
    <definedName name="_xlnm.Print_Area" localSheetId="11">'C D.1.4.a Pol'!$A$1:$X$43</definedName>
    <definedName name="_xlnm.Print_Area" localSheetId="12">'D D.1.4.a Pol'!$A$1:$X$22</definedName>
    <definedName name="_xlnm.Print_Area" localSheetId="2">Rekapitulace!$A$1:$I$14</definedName>
    <definedName name="_xlnm.Print_Area" localSheetId="6">'ŘÍMSA Bazén Atrakce'!$A:$G</definedName>
    <definedName name="_xlnm.Print_Area" localSheetId="4">'ŘÍMSA Tělocvična '!$A:$G</definedName>
    <definedName name="_xlnm.Print_Area" localSheetId="5">'ŘÍMSY Bazén plavecký'!$A:$G</definedName>
    <definedName name="_xlnm.Print_Area" localSheetId="3">'Střecha nad RK'!$A:$G</definedName>
    <definedName name="_xlnm.Print_Area" localSheetId="13">'SZ ZS Pol'!$A$1:$X$26</definedName>
    <definedName name="_xlnm.Print_Area" localSheetId="1">'VRN VRN Naklady'!$A$1:$X$22</definedName>
    <definedName name="padresa" localSheetId="4">#REF!</definedName>
    <definedName name="padresa">#REF!</definedName>
    <definedName name="pdic" localSheetId="4">#REF!</definedName>
    <definedName name="pdic">#REF!</definedName>
    <definedName name="pico" localSheetId="4">#REF!</definedName>
    <definedName name="pico">#REF!</definedName>
    <definedName name="pmisto" localSheetId="4">#REF!</definedName>
    <definedName name="pmisto">#REF!</definedName>
    <definedName name="PocetMJ" localSheetId="4">#REF!</definedName>
    <definedName name="PocetMJ">#REF!</definedName>
    <definedName name="PoptavkaID" localSheetId="4">#REF!</definedName>
    <definedName name="PoptavkaID">#REF!</definedName>
    <definedName name="pPSC" localSheetId="4">#REF!</definedName>
    <definedName name="pPSC">#REF!</definedName>
    <definedName name="Projektant" localSheetId="4">#REF!</definedName>
    <definedName name="Projektant">#REF!</definedName>
    <definedName name="SazbaDPH1">'[1]Krycí list'!$C$30</definedName>
    <definedName name="SazbaDPH2">'[1]Krycí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 localSheetId="4">#REF!</definedName>
    <definedName name="Vypracoval">#REF!</definedName>
    <definedName name="ZakladDPHSni" localSheetId="4">#REF!</definedName>
    <definedName name="ZakladDPHSni">#REF!</definedName>
    <definedName name="ZakladDPHZakl" localSheetId="4">#REF!</definedName>
    <definedName name="ZakladDPHZakl">#REF!</definedName>
    <definedName name="ZaObjednatele" localSheetId="4">#REF!</definedName>
    <definedName name="ZaObjednatele">#REF!</definedName>
    <definedName name="Zaokrouhleni" localSheetId="4">#REF!</definedName>
    <definedName name="Zaokrouhleni">#REF!</definedName>
    <definedName name="ZaZhotovitele" localSheetId="4">#REF!</definedName>
    <definedName name="ZaZhotovitele">#REF!</definedName>
    <definedName name="Zhotovitel" localSheetId="4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0" i="13" l="1"/>
  <c r="G12" i="28" l="1"/>
  <c r="E28" i="26" l="1"/>
  <c r="E29" i="26" s="1"/>
  <c r="E24" i="26"/>
  <c r="E21" i="26"/>
  <c r="E20" i="26"/>
  <c r="E22" i="26" s="1"/>
  <c r="E19" i="26"/>
  <c r="E10" i="26"/>
  <c r="E9" i="26"/>
  <c r="E8" i="25"/>
  <c r="E7" i="25"/>
  <c r="E10" i="25" s="1"/>
  <c r="E20" i="25"/>
  <c r="E13" i="25" l="1"/>
  <c r="G8" i="25"/>
  <c r="E21" i="25"/>
  <c r="E9" i="25"/>
  <c r="G9" i="25" s="1"/>
  <c r="E8" i="26"/>
  <c r="G8" i="26" s="1"/>
  <c r="E7" i="26"/>
  <c r="G7" i="26" s="1"/>
  <c r="E17" i="25" l="1"/>
  <c r="E16" i="25"/>
  <c r="G16" i="25" s="1"/>
  <c r="E15" i="25"/>
  <c r="G15" i="25" s="1"/>
  <c r="E14" i="25"/>
  <c r="G14" i="25" s="1"/>
  <c r="G13" i="25"/>
  <c r="G7" i="25"/>
  <c r="G10" i="25"/>
  <c r="E22" i="25"/>
  <c r="G22" i="25" s="1"/>
  <c r="E11" i="25"/>
  <c r="G31" i="26"/>
  <c r="E30" i="26"/>
  <c r="G30" i="26" s="1"/>
  <c r="G29" i="26"/>
  <c r="G28" i="26"/>
  <c r="E25" i="26"/>
  <c r="G22" i="26"/>
  <c r="G21" i="26"/>
  <c r="G20" i="26"/>
  <c r="G19" i="26"/>
  <c r="E12" i="26"/>
  <c r="G12" i="26" s="1"/>
  <c r="G10" i="26"/>
  <c r="E11" i="26"/>
  <c r="G23" i="25"/>
  <c r="G21" i="25"/>
  <c r="G20" i="25"/>
  <c r="G27" i="26" l="1"/>
  <c r="G19" i="25"/>
  <c r="G17" i="25"/>
  <c r="E18" i="25"/>
  <c r="G18" i="25" s="1"/>
  <c r="G25" i="26"/>
  <c r="E26" i="26"/>
  <c r="G26" i="26" s="1"/>
  <c r="E12" i="25"/>
  <c r="G12" i="25" s="1"/>
  <c r="G11" i="25"/>
  <c r="G18" i="26"/>
  <c r="G11" i="26"/>
  <c r="G9" i="26"/>
  <c r="E13" i="26"/>
  <c r="G24" i="26"/>
  <c r="E15" i="26"/>
  <c r="G29" i="24"/>
  <c r="E26" i="24"/>
  <c r="G26" i="24" s="1"/>
  <c r="E27" i="24"/>
  <c r="G27" i="24" s="1"/>
  <c r="G6" i="25" l="1"/>
  <c r="G23" i="26"/>
  <c r="G15" i="26"/>
  <c r="E16" i="26"/>
  <c r="G13" i="26"/>
  <c r="E14" i="26"/>
  <c r="G14" i="26" s="1"/>
  <c r="E28" i="24"/>
  <c r="G28" i="24" s="1"/>
  <c r="G25" i="24" s="1"/>
  <c r="E17" i="26" l="1"/>
  <c r="G17" i="26" s="1"/>
  <c r="G16" i="26"/>
  <c r="G6" i="26" s="1"/>
  <c r="E33" i="26"/>
  <c r="G25" i="25"/>
  <c r="G26" i="25"/>
  <c r="E24" i="24"/>
  <c r="G24" i="24" s="1"/>
  <c r="E22" i="24"/>
  <c r="G22" i="24" s="1"/>
  <c r="E7" i="24"/>
  <c r="G7" i="24" s="1"/>
  <c r="E8" i="24"/>
  <c r="E9" i="24" s="1"/>
  <c r="G20" i="24"/>
  <c r="G19" i="24"/>
  <c r="G18" i="24"/>
  <c r="G17" i="24"/>
  <c r="G16" i="24" l="1"/>
  <c r="E10" i="24"/>
  <c r="E11" i="24" s="1"/>
  <c r="G11" i="24" s="1"/>
  <c r="G33" i="26"/>
  <c r="E34" i="26"/>
  <c r="G34" i="26" s="1"/>
  <c r="G24" i="25"/>
  <c r="G28" i="25" s="1"/>
  <c r="H9" i="28" s="1"/>
  <c r="G9" i="24"/>
  <c r="E13" i="24"/>
  <c r="E14" i="24" s="1"/>
  <c r="E31" i="24" s="1"/>
  <c r="E23" i="24"/>
  <c r="G23" i="24" s="1"/>
  <c r="G21" i="24" s="1"/>
  <c r="G8" i="24"/>
  <c r="G14" i="24"/>
  <c r="E15" i="24"/>
  <c r="G15" i="24" s="1"/>
  <c r="E12" i="24"/>
  <c r="G12" i="24" s="1"/>
  <c r="G13" i="24"/>
  <c r="G10" i="24" l="1"/>
  <c r="G6" i="24" s="1"/>
  <c r="G32" i="26"/>
  <c r="G36" i="26" s="1"/>
  <c r="H10" i="28" s="1"/>
  <c r="E32" i="24"/>
  <c r="G32" i="24" s="1"/>
  <c r="G31" i="24"/>
  <c r="G30" i="24" s="1"/>
  <c r="G45" i="13"/>
  <c r="G46" i="13"/>
  <c r="G44" i="13"/>
  <c r="G43" i="13" l="1"/>
  <c r="G33" i="24"/>
  <c r="H8" i="28" s="1"/>
  <c r="E25" i="13"/>
  <c r="G25" i="13" s="1"/>
  <c r="G8" i="13"/>
  <c r="G17" i="13"/>
  <c r="G18" i="13"/>
  <c r="G19" i="13"/>
  <c r="G21" i="13"/>
  <c r="G24" i="13"/>
  <c r="G23" i="13" s="1"/>
  <c r="G27" i="13"/>
  <c r="G26" i="13" s="1"/>
  <c r="G29" i="13"/>
  <c r="G30" i="13"/>
  <c r="G31" i="13"/>
  <c r="G32" i="13"/>
  <c r="G33" i="13"/>
  <c r="G34" i="13"/>
  <c r="G35" i="13"/>
  <c r="G36" i="13"/>
  <c r="G37" i="13"/>
  <c r="G38" i="13"/>
  <c r="G39" i="13"/>
  <c r="G7" i="13"/>
  <c r="G28" i="13" l="1"/>
  <c r="G20" i="13"/>
  <c r="E9" i="13" l="1"/>
  <c r="G9" i="13" s="1"/>
  <c r="E22" i="13" l="1"/>
  <c r="G22" i="13" s="1"/>
  <c r="G16" i="13" s="1"/>
  <c r="E13" i="13"/>
  <c r="E10" i="13"/>
  <c r="G13" i="13" l="1"/>
  <c r="E14" i="13"/>
  <c r="E11" i="13"/>
  <c r="G10" i="13"/>
  <c r="E15" i="13" l="1"/>
  <c r="G15" i="13" s="1"/>
  <c r="G14" i="13"/>
  <c r="E12" i="13"/>
  <c r="G12" i="13" s="1"/>
  <c r="G11" i="13"/>
  <c r="G6" i="13" s="1"/>
  <c r="G41" i="13" s="1"/>
  <c r="G47" i="13" s="1"/>
  <c r="H7" i="28" s="1"/>
  <c r="H12" i="28" s="1"/>
  <c r="G9" i="23" l="1"/>
  <c r="M9" i="23" s="1"/>
  <c r="I9" i="23"/>
  <c r="K9" i="23"/>
  <c r="O9" i="23"/>
  <c r="Q9" i="23"/>
  <c r="V9" i="23"/>
  <c r="V8" i="23" s="1"/>
  <c r="G10" i="23"/>
  <c r="M10" i="23" s="1"/>
  <c r="I10" i="23"/>
  <c r="K10" i="23"/>
  <c r="O10" i="23"/>
  <c r="Q10" i="23"/>
  <c r="V10" i="23"/>
  <c r="G12" i="23"/>
  <c r="I12" i="23"/>
  <c r="K12" i="23"/>
  <c r="O12" i="23"/>
  <c r="Q12" i="23"/>
  <c r="V12" i="23"/>
  <c r="G14" i="23"/>
  <c r="M14" i="23" s="1"/>
  <c r="I14" i="23"/>
  <c r="K14" i="23"/>
  <c r="O14" i="23"/>
  <c r="Q14" i="23"/>
  <c r="V14" i="23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/>
  <c r="I19" i="23"/>
  <c r="K19" i="23"/>
  <c r="O19" i="23"/>
  <c r="Q19" i="23"/>
  <c r="V19" i="23"/>
  <c r="AE25" i="23"/>
  <c r="G9" i="22"/>
  <c r="M9" i="22"/>
  <c r="I9" i="22"/>
  <c r="K9" i="22"/>
  <c r="O9" i="22"/>
  <c r="Q9" i="22"/>
  <c r="V9" i="22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I13" i="22"/>
  <c r="K13" i="22"/>
  <c r="O13" i="22"/>
  <c r="Q13" i="22"/>
  <c r="V13" i="22"/>
  <c r="G14" i="22"/>
  <c r="M14" i="22" s="1"/>
  <c r="I14" i="22"/>
  <c r="K14" i="22"/>
  <c r="O14" i="22"/>
  <c r="Q14" i="22"/>
  <c r="Q8" i="22" s="1"/>
  <c r="V14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AE21" i="22"/>
  <c r="BA12" i="20"/>
  <c r="G9" i="20"/>
  <c r="I9" i="20"/>
  <c r="I8" i="20" s="1"/>
  <c r="K9" i="20"/>
  <c r="K8" i="20" s="1"/>
  <c r="O9" i="20"/>
  <c r="O8" i="20" s="1"/>
  <c r="Q9" i="20"/>
  <c r="Q8" i="20" s="1"/>
  <c r="V9" i="20"/>
  <c r="V8" i="20" s="1"/>
  <c r="G11" i="20"/>
  <c r="M11" i="20" s="1"/>
  <c r="M10" i="20" s="1"/>
  <c r="I11" i="20"/>
  <c r="I10" i="20" s="1"/>
  <c r="K11" i="20"/>
  <c r="K10" i="20"/>
  <c r="O11" i="20"/>
  <c r="O10" i="20" s="1"/>
  <c r="Q11" i="20"/>
  <c r="Q10" i="20" s="1"/>
  <c r="V11" i="20"/>
  <c r="V10" i="20" s="1"/>
  <c r="G17" i="20"/>
  <c r="M17" i="20"/>
  <c r="I17" i="20"/>
  <c r="K17" i="20"/>
  <c r="O17" i="20"/>
  <c r="Q17" i="20"/>
  <c r="V17" i="20"/>
  <c r="G19" i="20"/>
  <c r="M19" i="20" s="1"/>
  <c r="I19" i="20"/>
  <c r="K19" i="20"/>
  <c r="O19" i="20"/>
  <c r="Q19" i="20"/>
  <c r="V19" i="20"/>
  <c r="G20" i="20"/>
  <c r="I20" i="20"/>
  <c r="K20" i="20"/>
  <c r="O20" i="20"/>
  <c r="Q20" i="20"/>
  <c r="V20" i="20"/>
  <c r="G21" i="20"/>
  <c r="M21" i="20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6" i="20"/>
  <c r="M26" i="20" s="1"/>
  <c r="I26" i="20"/>
  <c r="K26" i="20"/>
  <c r="O26" i="20"/>
  <c r="Q26" i="20"/>
  <c r="V26" i="20"/>
  <c r="G27" i="20"/>
  <c r="M27" i="20"/>
  <c r="I27" i="20"/>
  <c r="K27" i="20"/>
  <c r="O27" i="20"/>
  <c r="Q27" i="20"/>
  <c r="Q16" i="20" s="1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M35" i="20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8" i="20"/>
  <c r="M38" i="20" s="1"/>
  <c r="I38" i="20"/>
  <c r="K38" i="20"/>
  <c r="O38" i="20"/>
  <c r="Q38" i="20"/>
  <c r="V38" i="20"/>
  <c r="G39" i="20"/>
  <c r="M39" i="20" s="1"/>
  <c r="I39" i="20"/>
  <c r="K39" i="20"/>
  <c r="O39" i="20"/>
  <c r="Q39" i="20"/>
  <c r="V39" i="20"/>
  <c r="AE42" i="20"/>
  <c r="G9" i="18"/>
  <c r="M9" i="18" s="1"/>
  <c r="I9" i="18"/>
  <c r="K9" i="18"/>
  <c r="K8" i="18" s="1"/>
  <c r="O9" i="18"/>
  <c r="Q9" i="18"/>
  <c r="V9" i="18"/>
  <c r="G10" i="18"/>
  <c r="I10" i="18"/>
  <c r="K10" i="18"/>
  <c r="O10" i="18"/>
  <c r="Q10" i="18"/>
  <c r="V10" i="18"/>
  <c r="V8" i="18" s="1"/>
  <c r="G16" i="18"/>
  <c r="I16" i="18"/>
  <c r="I15" i="18" s="1"/>
  <c r="K16" i="18"/>
  <c r="O16" i="18"/>
  <c r="Q16" i="18"/>
  <c r="V16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7" i="18"/>
  <c r="M27" i="18" s="1"/>
  <c r="I27" i="18"/>
  <c r="K27" i="18"/>
  <c r="O27" i="18"/>
  <c r="Q27" i="18"/>
  <c r="V27" i="18"/>
  <c r="G29" i="18"/>
  <c r="G26" i="18" s="1"/>
  <c r="I29" i="18"/>
  <c r="K29" i="18"/>
  <c r="O29" i="18"/>
  <c r="Q29" i="18"/>
  <c r="V29" i="18"/>
  <c r="G31" i="18"/>
  <c r="M31" i="18" s="1"/>
  <c r="I31" i="18"/>
  <c r="K31" i="18"/>
  <c r="O31" i="18"/>
  <c r="Q31" i="18"/>
  <c r="V31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G57" i="18"/>
  <c r="M57" i="18"/>
  <c r="I57" i="18"/>
  <c r="K57" i="18"/>
  <c r="O57" i="18"/>
  <c r="Q57" i="18"/>
  <c r="V57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4" i="18"/>
  <c r="M64" i="18" s="1"/>
  <c r="I64" i="18"/>
  <c r="K64" i="18"/>
  <c r="O64" i="18"/>
  <c r="Q64" i="18"/>
  <c r="V64" i="18"/>
  <c r="G66" i="18"/>
  <c r="M66" i="18" s="1"/>
  <c r="I66" i="18"/>
  <c r="K66" i="18"/>
  <c r="O66" i="18"/>
  <c r="Q66" i="18"/>
  <c r="V66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6" i="18"/>
  <c r="M76" i="18" s="1"/>
  <c r="I76" i="18"/>
  <c r="K76" i="18"/>
  <c r="O76" i="18"/>
  <c r="Q76" i="18"/>
  <c r="V76" i="18"/>
  <c r="G77" i="18"/>
  <c r="I77" i="18"/>
  <c r="K77" i="18"/>
  <c r="K75" i="18" s="1"/>
  <c r="O77" i="18"/>
  <c r="Q77" i="18"/>
  <c r="V77" i="18"/>
  <c r="V75" i="18" s="1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Q75" i="18" s="1"/>
  <c r="V79" i="18"/>
  <c r="G84" i="18"/>
  <c r="M84" i="18" s="1"/>
  <c r="I84" i="18"/>
  <c r="K84" i="18"/>
  <c r="O84" i="18"/>
  <c r="Q84" i="18"/>
  <c r="Q83" i="18" s="1"/>
  <c r="V84" i="18"/>
  <c r="G85" i="18"/>
  <c r="M85" i="18" s="1"/>
  <c r="I85" i="18"/>
  <c r="K85" i="18"/>
  <c r="O85" i="18"/>
  <c r="Q85" i="18"/>
  <c r="V85" i="18"/>
  <c r="G88" i="18"/>
  <c r="G87" i="18" s="1"/>
  <c r="I88" i="18"/>
  <c r="I87" i="18" s="1"/>
  <c r="K88" i="18"/>
  <c r="K87" i="18" s="1"/>
  <c r="O88" i="18"/>
  <c r="O87" i="18" s="1"/>
  <c r="Q88" i="18"/>
  <c r="Q87" i="18" s="1"/>
  <c r="V88" i="18"/>
  <c r="V87" i="18" s="1"/>
  <c r="G91" i="18"/>
  <c r="I91" i="18"/>
  <c r="K91" i="18"/>
  <c r="O91" i="18"/>
  <c r="Q91" i="18"/>
  <c r="V91" i="18"/>
  <c r="G93" i="18"/>
  <c r="M93" i="18" s="1"/>
  <c r="I93" i="18"/>
  <c r="K93" i="18"/>
  <c r="O93" i="18"/>
  <c r="Q93" i="18"/>
  <c r="V93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8" i="18"/>
  <c r="M98" i="18" s="1"/>
  <c r="I98" i="18"/>
  <c r="K98" i="18"/>
  <c r="O98" i="18"/>
  <c r="Q98" i="18"/>
  <c r="V98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AE107" i="18"/>
  <c r="BA12" i="17"/>
  <c r="G9" i="17"/>
  <c r="M9" i="17"/>
  <c r="M8" i="17" s="1"/>
  <c r="I9" i="17"/>
  <c r="I8" i="17" s="1"/>
  <c r="K9" i="17"/>
  <c r="K8" i="17" s="1"/>
  <c r="O9" i="17"/>
  <c r="O8" i="17" s="1"/>
  <c r="Q9" i="17"/>
  <c r="Q8" i="17"/>
  <c r="V9" i="17"/>
  <c r="V8" i="17" s="1"/>
  <c r="G10" i="17"/>
  <c r="G11" i="17"/>
  <c r="M11" i="17" s="1"/>
  <c r="M10" i="17" s="1"/>
  <c r="I11" i="17"/>
  <c r="I10" i="17" s="1"/>
  <c r="K11" i="17"/>
  <c r="K10" i="17" s="1"/>
  <c r="O11" i="17"/>
  <c r="O10" i="17" s="1"/>
  <c r="Q11" i="17"/>
  <c r="Q10" i="17" s="1"/>
  <c r="V11" i="17"/>
  <c r="V10" i="17" s="1"/>
  <c r="G17" i="17"/>
  <c r="M17" i="17" s="1"/>
  <c r="I17" i="17"/>
  <c r="K17" i="17"/>
  <c r="O17" i="17"/>
  <c r="Q17" i="17"/>
  <c r="V17" i="17"/>
  <c r="G18" i="17"/>
  <c r="M18" i="17" s="1"/>
  <c r="I18" i="17"/>
  <c r="K18" i="17"/>
  <c r="K16" i="17" s="1"/>
  <c r="O18" i="17"/>
  <c r="Q18" i="17"/>
  <c r="V18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8" i="17"/>
  <c r="M28" i="17" s="1"/>
  <c r="I28" i="17"/>
  <c r="K28" i="17"/>
  <c r="O28" i="17"/>
  <c r="Q28" i="17"/>
  <c r="V28" i="17"/>
  <c r="G30" i="17"/>
  <c r="M30" i="17" s="1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4" i="17"/>
  <c r="M34" i="17"/>
  <c r="I34" i="17"/>
  <c r="K34" i="17"/>
  <c r="O34" i="17"/>
  <c r="Q34" i="17"/>
  <c r="V34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M58" i="17" s="1"/>
  <c r="I58" i="17"/>
  <c r="K58" i="17"/>
  <c r="O58" i="17"/>
  <c r="Q58" i="17"/>
  <c r="V58" i="17"/>
  <c r="G61" i="17"/>
  <c r="M61" i="17" s="1"/>
  <c r="I61" i="17"/>
  <c r="K61" i="17"/>
  <c r="O61" i="17"/>
  <c r="Q61" i="17"/>
  <c r="V61" i="17"/>
  <c r="V60" i="17" s="1"/>
  <c r="G62" i="17"/>
  <c r="M62" i="17"/>
  <c r="I62" i="17"/>
  <c r="K62" i="17"/>
  <c r="K60" i="17" s="1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9" i="17"/>
  <c r="M69" i="17" s="1"/>
  <c r="I69" i="17"/>
  <c r="K69" i="17"/>
  <c r="O69" i="17"/>
  <c r="Q69" i="17"/>
  <c r="V69" i="17"/>
  <c r="AE72" i="17"/>
  <c r="G9" i="15"/>
  <c r="I9" i="15"/>
  <c r="K9" i="15"/>
  <c r="O9" i="15"/>
  <c r="Q9" i="15"/>
  <c r="V9" i="15"/>
  <c r="G10" i="15"/>
  <c r="M10" i="15" s="1"/>
  <c r="I10" i="15"/>
  <c r="K10" i="15"/>
  <c r="O10" i="15"/>
  <c r="Q10" i="15"/>
  <c r="Q8" i="15"/>
  <c r="V10" i="15"/>
  <c r="G16" i="15"/>
  <c r="M16" i="15" s="1"/>
  <c r="I16" i="15"/>
  <c r="K16" i="15"/>
  <c r="O16" i="15"/>
  <c r="Q16" i="15"/>
  <c r="V16" i="15"/>
  <c r="V15" i="15" s="1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7" i="15"/>
  <c r="G26" i="15" s="1"/>
  <c r="I27" i="15"/>
  <c r="K27" i="15"/>
  <c r="O27" i="15"/>
  <c r="Q27" i="15"/>
  <c r="V27" i="15"/>
  <c r="V26" i="15" s="1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O26" i="15" s="1"/>
  <c r="Q35" i="15"/>
  <c r="V35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5" i="15"/>
  <c r="M65" i="15" s="1"/>
  <c r="I65" i="15"/>
  <c r="K65" i="15"/>
  <c r="O65" i="15"/>
  <c r="Q65" i="15"/>
  <c r="V65" i="15"/>
  <c r="G67" i="15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AE77" i="15"/>
  <c r="BA56" i="14"/>
  <c r="BA12" i="14"/>
  <c r="G9" i="14"/>
  <c r="G8" i="14" s="1"/>
  <c r="I9" i="14"/>
  <c r="I8" i="14" s="1"/>
  <c r="K9" i="14"/>
  <c r="K8" i="14" s="1"/>
  <c r="O9" i="14"/>
  <c r="O8" i="14" s="1"/>
  <c r="Q9" i="14"/>
  <c r="Q8" i="14"/>
  <c r="V9" i="14"/>
  <c r="V8" i="14" s="1"/>
  <c r="G11" i="14"/>
  <c r="M11" i="14" s="1"/>
  <c r="M10" i="14" s="1"/>
  <c r="I11" i="14"/>
  <c r="I10" i="14" s="1"/>
  <c r="K11" i="14"/>
  <c r="K10" i="14" s="1"/>
  <c r="O11" i="14"/>
  <c r="O10" i="14" s="1"/>
  <c r="Q11" i="14"/>
  <c r="Q10" i="14" s="1"/>
  <c r="V11" i="14"/>
  <c r="V10" i="14" s="1"/>
  <c r="G17" i="14"/>
  <c r="M17" i="14" s="1"/>
  <c r="I17" i="14"/>
  <c r="K17" i="14"/>
  <c r="K16" i="14" s="1"/>
  <c r="O17" i="14"/>
  <c r="O16" i="14" s="1"/>
  <c r="Q17" i="14"/>
  <c r="V17" i="14"/>
  <c r="G18" i="14"/>
  <c r="M18" i="14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5" i="14"/>
  <c r="M25" i="14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6" i="14"/>
  <c r="M46" i="14" s="1"/>
  <c r="I46" i="14"/>
  <c r="K46" i="14"/>
  <c r="O46" i="14"/>
  <c r="Q46" i="14"/>
  <c r="V46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5" i="14"/>
  <c r="M55" i="14"/>
  <c r="I55" i="14"/>
  <c r="K55" i="14"/>
  <c r="O55" i="14"/>
  <c r="Q55" i="14"/>
  <c r="V55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2" i="14"/>
  <c r="M72" i="14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3" i="14"/>
  <c r="M83" i="14" s="1"/>
  <c r="I83" i="14"/>
  <c r="K83" i="14"/>
  <c r="O83" i="14"/>
  <c r="Q83" i="14"/>
  <c r="V83" i="14"/>
  <c r="AE86" i="14"/>
  <c r="G9" i="12"/>
  <c r="M9" i="12" s="1"/>
  <c r="I9" i="12"/>
  <c r="K9" i="12"/>
  <c r="O9" i="12"/>
  <c r="Q9" i="12"/>
  <c r="Q8" i="12" s="1"/>
  <c r="V9" i="12"/>
  <c r="G11" i="12"/>
  <c r="M11" i="12" s="1"/>
  <c r="I11" i="12"/>
  <c r="K11" i="12"/>
  <c r="K8" i="12" s="1"/>
  <c r="O11" i="12"/>
  <c r="Q11" i="12"/>
  <c r="V11" i="12"/>
  <c r="G15" i="12"/>
  <c r="I15" i="12"/>
  <c r="K15" i="12"/>
  <c r="O15" i="12"/>
  <c r="Q15" i="12"/>
  <c r="Q14" i="12" s="1"/>
  <c r="V15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AE21" i="12"/>
  <c r="K14" i="12"/>
  <c r="G10" i="14"/>
  <c r="O15" i="15"/>
  <c r="G8" i="17"/>
  <c r="O26" i="18"/>
  <c r="Q15" i="18"/>
  <c r="I8" i="18"/>
  <c r="I8" i="22"/>
  <c r="I8" i="23"/>
  <c r="O16" i="17"/>
  <c r="Q8" i="18"/>
  <c r="I15" i="15"/>
  <c r="K8" i="15"/>
  <c r="V83" i="18"/>
  <c r="G75" i="18"/>
  <c r="V16" i="20"/>
  <c r="O60" i="17"/>
  <c r="O83" i="18"/>
  <c r="AF42" i="20"/>
  <c r="K8" i="22"/>
  <c r="M12" i="23"/>
  <c r="M13" i="22"/>
  <c r="G10" i="20"/>
  <c r="M20" i="20"/>
  <c r="G83" i="18"/>
  <c r="M16" i="18"/>
  <c r="M77" i="18"/>
  <c r="M29" i="18"/>
  <c r="G60" i="17"/>
  <c r="M67" i="15"/>
  <c r="M9" i="15"/>
  <c r="M15" i="12"/>
  <c r="M14" i="12" s="1"/>
  <c r="G8" i="12"/>
  <c r="AF21" i="12"/>
  <c r="M91" i="18"/>
  <c r="G8" i="18"/>
  <c r="V68" i="14" l="1"/>
  <c r="I68" i="14"/>
  <c r="Q60" i="17"/>
  <c r="K15" i="18"/>
  <c r="I8" i="12"/>
  <c r="G8" i="15"/>
  <c r="Q68" i="14"/>
  <c r="I16" i="14"/>
  <c r="Q90" i="18"/>
  <c r="V90" i="18"/>
  <c r="I75" i="18"/>
  <c r="V26" i="18"/>
  <c r="M15" i="15"/>
  <c r="I8" i="15"/>
  <c r="M75" i="18"/>
  <c r="V14" i="12"/>
  <c r="AF107" i="18"/>
  <c r="V8" i="22"/>
  <c r="G14" i="12"/>
  <c r="G21" i="12" s="1"/>
  <c r="K68" i="14"/>
  <c r="O68" i="14"/>
  <c r="Q16" i="14"/>
  <c r="I60" i="17"/>
  <c r="K8" i="23"/>
  <c r="O8" i="23"/>
  <c r="K26" i="15"/>
  <c r="K26" i="18"/>
  <c r="O15" i="18"/>
  <c r="I26" i="15"/>
  <c r="Q16" i="17"/>
  <c r="V16" i="17"/>
  <c r="I90" i="18"/>
  <c r="I83" i="18"/>
  <c r="O75" i="18"/>
  <c r="I26" i="18"/>
  <c r="K16" i="20"/>
  <c r="I16" i="20"/>
  <c r="Q8" i="23"/>
  <c r="Q26" i="15"/>
  <c r="Q15" i="15"/>
  <c r="V8" i="15"/>
  <c r="Q26" i="18"/>
  <c r="V16" i="14"/>
  <c r="M60" i="17"/>
  <c r="I16" i="17"/>
  <c r="K90" i="18"/>
  <c r="O90" i="18"/>
  <c r="G68" i="14"/>
  <c r="M8" i="15"/>
  <c r="O8" i="12"/>
  <c r="K15" i="15"/>
  <c r="K83" i="18"/>
  <c r="O16" i="20"/>
  <c r="M16" i="17"/>
  <c r="M26" i="18"/>
  <c r="M16" i="20"/>
  <c r="M8" i="23"/>
  <c r="G16" i="20"/>
  <c r="G15" i="18"/>
  <c r="AF86" i="14"/>
  <c r="O14" i="12"/>
  <c r="I14" i="12"/>
  <c r="G16" i="14"/>
  <c r="M27" i="15"/>
  <c r="G16" i="17"/>
  <c r="G72" i="17" s="1"/>
  <c r="M10" i="18"/>
  <c r="M8" i="18" s="1"/>
  <c r="M15" i="18"/>
  <c r="AF25" i="23"/>
  <c r="G8" i="23"/>
  <c r="G25" i="23" s="1"/>
  <c r="AF72" i="17"/>
  <c r="M8" i="12"/>
  <c r="M9" i="14"/>
  <c r="M8" i="14" s="1"/>
  <c r="O8" i="18"/>
  <c r="M8" i="22"/>
  <c r="M90" i="18"/>
  <c r="AF21" i="22"/>
  <c r="G8" i="22"/>
  <c r="G21" i="22" s="1"/>
  <c r="AF77" i="15"/>
  <c r="M88" i="18"/>
  <c r="M87" i="18" s="1"/>
  <c r="G15" i="15"/>
  <c r="G77" i="15" s="1"/>
  <c r="V8" i="12"/>
  <c r="M26" i="15"/>
  <c r="O8" i="15"/>
  <c r="O8" i="22"/>
  <c r="M68" i="14"/>
  <c r="M16" i="14"/>
  <c r="V15" i="18"/>
  <c r="M83" i="18"/>
  <c r="G90" i="18"/>
  <c r="M9" i="20"/>
  <c r="M8" i="20" s="1"/>
  <c r="G8" i="20"/>
  <c r="G86" i="14" l="1"/>
  <c r="G42" i="20"/>
  <c r="G107" i="18"/>
</calcChain>
</file>

<file path=xl/comments1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<sst xmlns="http://schemas.openxmlformats.org/spreadsheetml/2006/main" count="2753" uniqueCount="587">
  <si>
    <t xml:space="preserve">Položkový rozpočet </t>
  </si>
  <si>
    <t>S:</t>
  </si>
  <si>
    <t>O:</t>
  </si>
  <si>
    <t>R:</t>
  </si>
  <si>
    <t>Vedlejší náklady</t>
  </si>
  <si>
    <t>Celkem</t>
  </si>
  <si>
    <t>Dodávka</t>
  </si>
  <si>
    <t>Montáž</t>
  </si>
  <si>
    <t>009</t>
  </si>
  <si>
    <t>Snížení energetické náročnosti objektu 11.MŠ Na Ryšavce 241, Písek</t>
  </si>
  <si>
    <t xml:space="preserve">A </t>
  </si>
  <si>
    <t>Objekt A</t>
  </si>
  <si>
    <t>D.1.4.a</t>
  </si>
  <si>
    <t xml:space="preserve">Elektroinstalace </t>
  </si>
  <si>
    <t>D.1.4.b</t>
  </si>
  <si>
    <t>Vzduchotechnika</t>
  </si>
  <si>
    <t>B</t>
  </si>
  <si>
    <t>Objekt B</t>
  </si>
  <si>
    <t>Eletroinstalace</t>
  </si>
  <si>
    <t>Vztuchotechnika</t>
  </si>
  <si>
    <t>C</t>
  </si>
  <si>
    <t>Objekt C</t>
  </si>
  <si>
    <t>Elektroinstalace</t>
  </si>
  <si>
    <t>D</t>
  </si>
  <si>
    <t>Objekt D</t>
  </si>
  <si>
    <t>SZ</t>
  </si>
  <si>
    <t>Záchytné systémy proti pádu</t>
  </si>
  <si>
    <t>ZS</t>
  </si>
  <si>
    <t>VRN</t>
  </si>
  <si>
    <t>Vedlejší a ostatní náklady</t>
  </si>
  <si>
    <t>1</t>
  </si>
  <si>
    <t>2</t>
  </si>
  <si>
    <t>4</t>
  </si>
  <si>
    <t>62</t>
  </si>
  <si>
    <t>Úpravy povrchů vnější</t>
  </si>
  <si>
    <t>94</t>
  </si>
  <si>
    <t>Lešení a stavební výtahy</t>
  </si>
  <si>
    <t>99</t>
  </si>
  <si>
    <t>Staveništní přesun hmot</t>
  </si>
  <si>
    <t>713</t>
  </si>
  <si>
    <t>Izolace tepelné</t>
  </si>
  <si>
    <t>721</t>
  </si>
  <si>
    <t>Vnitřní kanalizace</t>
  </si>
  <si>
    <t>728</t>
  </si>
  <si>
    <t>733</t>
  </si>
  <si>
    <t>Rozvod potrubí</t>
  </si>
  <si>
    <t>735</t>
  </si>
  <si>
    <t>Otopná tělesa</t>
  </si>
  <si>
    <t>767</t>
  </si>
  <si>
    <t>Konstrukce zámečnické</t>
  </si>
  <si>
    <t>783</t>
  </si>
  <si>
    <t>Nátěry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</si>
  <si>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</si>
  <si>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</si>
  <si>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</si>
  <si>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</si>
  <si>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</si>
  <si>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</si>
  <si>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VN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</si>
  <si>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</si>
  <si>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</si>
  <si>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</si>
  <si>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</si>
  <si>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</si>
  <si>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</si>
  <si>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</si>
  <si>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</si>
  <si>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</si>
  <si>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</si>
  <si>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</si>
  <si>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</si>
  <si>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</si>
  <si>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</si>
  <si>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</si>
  <si>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</si>
  <si>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</si>
  <si>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</si>
  <si>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</si>
  <si>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</si>
  <si>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</si>
  <si>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</si>
  <si>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</si>
  <si>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</si>
  <si>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</si>
  <si>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</si>
  <si>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</si>
  <si>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</si>
  <si>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</si>
  <si>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622421144R00</t>
  </si>
  <si>
    <t xml:space="preserve">Omítky vnější stěn vápenné nebo vápenocementové štukové,  , složitost 3 </t>
  </si>
  <si>
    <t>m2</t>
  </si>
  <si>
    <t>801-1</t>
  </si>
  <si>
    <t>RTS 19/ I</t>
  </si>
  <si>
    <t>Práce</t>
  </si>
  <si>
    <t>POL1_</t>
  </si>
  <si>
    <t>vyvzorkování probarvené omítky : 3</t>
  </si>
  <si>
    <t>VV</t>
  </si>
  <si>
    <t>00523  R</t>
  </si>
  <si>
    <t>Zkoušky a revize</t>
  </si>
  <si>
    <t>Soubor</t>
  </si>
  <si>
    <t>Indiv</t>
  </si>
  <si>
    <t>POL99_2</t>
  </si>
  <si>
    <t xml:space="preserve">odtrhová zkouška lepící vrstvy od podkladu (protokol) : </t>
  </si>
  <si>
    <t>tahové zkoušky pro určení typu kotev zateplvoacího systému a jejich množství : 1</t>
  </si>
  <si>
    <t>005121011R</t>
  </si>
  <si>
    <t>Vybudování zařízení staveniště pro JKSO 801 až 803</t>
  </si>
  <si>
    <t>Zařízení staveniště, zabezpečení staveniště, oplocení staveniště : 1</t>
  </si>
  <si>
    <t xml:space="preserve">  zrušení zařízení staveniště, rozebrání, bourání a odvoz : </t>
  </si>
  <si>
    <t>005121021R</t>
  </si>
  <si>
    <t>Provoz zařízení staveniště pro JKSO 801 až 803</t>
  </si>
  <si>
    <t>005121031R</t>
  </si>
  <si>
    <t>Odstranění zařízení staveniště pro JKSO 801 až 803</t>
  </si>
  <si>
    <t>SUM</t>
  </si>
  <si>
    <t>END</t>
  </si>
  <si>
    <t>Položkový soupis prací a dodávek</t>
  </si>
  <si>
    <t>SPI</t>
  </si>
  <si>
    <t>SPCM</t>
  </si>
  <si>
    <t>Specifikace</t>
  </si>
  <si>
    <t>POL3_</t>
  </si>
  <si>
    <t>t</t>
  </si>
  <si>
    <t>m</t>
  </si>
  <si>
    <t>Vlastní</t>
  </si>
  <si>
    <t>Kalkul</t>
  </si>
  <si>
    <t>POP</t>
  </si>
  <si>
    <t>kus</t>
  </si>
  <si>
    <t>800-3</t>
  </si>
  <si>
    <t xml:space="preserve">ks    </t>
  </si>
  <si>
    <t>Kalkulace</t>
  </si>
  <si>
    <t>801-3</t>
  </si>
  <si>
    <t>998011001R00</t>
  </si>
  <si>
    <t>Přesun hmot pro budovy s nosnou konstrukcí zděnou výšky do 6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</si>
  <si>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</si>
  <si>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</si>
  <si>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</si>
  <si>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 xml:space="preserve">Hmotnosti z položek s pořadovými čísly: : </t>
  </si>
  <si>
    <t>50 m vodorovně</t>
  </si>
  <si>
    <t>800-713</t>
  </si>
  <si>
    <t>998713101R00</t>
  </si>
  <si>
    <t>Přesun hmot pro izolace tepelné v objektech výšky do 6 m</t>
  </si>
  <si>
    <t>800-721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</si>
  <si>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</si>
  <si>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</si>
  <si>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</si>
  <si>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800-728</t>
  </si>
  <si>
    <t xml:space="preserve">m2    </t>
  </si>
  <si>
    <t>800-767</t>
  </si>
  <si>
    <t>800-783</t>
  </si>
  <si>
    <t>na vzduchu schnoucí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</si>
  <si>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</si>
  <si>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</si>
  <si>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</si>
  <si>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</si>
  <si>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</si>
  <si>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</si>
  <si>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</si>
  <si>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</si>
  <si>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</si>
  <si>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</si>
  <si>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</si>
  <si>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směsi betonu a cihel do 30x30 cm</t>
  </si>
  <si>
    <t>979093111R00</t>
  </si>
  <si>
    <t>Uložení suti na skládku bez zhutnění</t>
  </si>
  <si>
    <t>800-6</t>
  </si>
  <si>
    <t>s hrubým urovnáním,</t>
  </si>
  <si>
    <t>979081111R00</t>
  </si>
  <si>
    <t>Odvoz suti a vybouraných hmot na skládku do 1 km</t>
  </si>
  <si>
    <t>Přesun suti</t>
  </si>
  <si>
    <t>POL8_</t>
  </si>
  <si>
    <t xml:space="preserve">Demontážní hmotnosti z položek s pořadovými čísly: : </t>
  </si>
  <si>
    <t>JKSO:</t>
  </si>
  <si>
    <t>801.31</t>
  </si>
  <si>
    <t>budovy mateřských škol</t>
  </si>
  <si>
    <t>JKSO</t>
  </si>
  <si>
    <t xml:space="preserve"> m3</t>
  </si>
  <si>
    <t>svislá nosná konstrukce monolitická betonová plošná</t>
  </si>
  <si>
    <t>JKSOChar</t>
  </si>
  <si>
    <t>rekonstrukce a modernizace objektu s opravou</t>
  </si>
  <si>
    <t>JKSOAkce</t>
  </si>
  <si>
    <t>941955001R00</t>
  </si>
  <si>
    <t>Lešení lehké pracovní pomocné pomocné, o výšce lešeňové podlahy do 1,2 m</t>
  </si>
  <si>
    <t xml:space="preserve">1, : </t>
  </si>
  <si>
    <t>Součet: : 0,05082</t>
  </si>
  <si>
    <t>732 8T00</t>
  </si>
  <si>
    <t>Venkovní čidlo</t>
  </si>
  <si>
    <t>210 2 5T00</t>
  </si>
  <si>
    <t>Revize  elektro rozvodů a zařízení</t>
  </si>
  <si>
    <t xml:space="preserve">hod   </t>
  </si>
  <si>
    <t>210 005T00</t>
  </si>
  <si>
    <t>Připojení klimatizace</t>
  </si>
  <si>
    <t>VZT jednotka : 1</t>
  </si>
  <si>
    <t>210025T00</t>
  </si>
  <si>
    <t>Demontáž svítidla</t>
  </si>
  <si>
    <t>210010115R00</t>
  </si>
  <si>
    <t>Montáž lišty elektroinstalační, z PVC, šířky do 40 mm, uložená pevně přilepením</t>
  </si>
  <si>
    <t>včetně dodání : 45</t>
  </si>
  <si>
    <t>210010321RT1</t>
  </si>
  <si>
    <t>Montáž krabice plastové univerzální včetně dodávky, kruhové, o průměru 73 mm, hloubky 42 mm, s víčkem a svorkovnicí, se zapojením</t>
  </si>
  <si>
    <t>210010322RT1</t>
  </si>
  <si>
    <t>Montáž krabice plastové rozvodné včetně dodávky, kruhové, o průměru 73 mm, hloubky 42 mm, s víčkem a svorkovnicí, se zapojením</t>
  </si>
  <si>
    <t>210100002R00</t>
  </si>
  <si>
    <t>Ukončení vodičů  v rozvaděči včetně zapojení a vodičové koncovky,  , průřez do 6 mm2</t>
  </si>
  <si>
    <t>210100251R00</t>
  </si>
  <si>
    <t>Ukončení kabelů smršťovací záklopkou nebo páskou, celoplastových, do průřezu 4x10 mm</t>
  </si>
  <si>
    <t>5x4 : 4</t>
  </si>
  <si>
    <t>210120441R00</t>
  </si>
  <si>
    <t>Montáž jističe třípólového</t>
  </si>
  <si>
    <t>modulárního, do rozvodné skříně</t>
  </si>
  <si>
    <t>210200211R00</t>
  </si>
  <si>
    <t>Montáž svítidla žárovkového do bytových nebo společenských místností, stropní přisazené, s jedním světelným zdrojem</t>
  </si>
  <si>
    <t>210200271R00</t>
  </si>
  <si>
    <t>Montáž svítidla žárovkového do bytových nebo společenských místností, stěnové přisazené, s jedním světelným zdrojem</t>
  </si>
  <si>
    <t>210220101RT1</t>
  </si>
  <si>
    <t>Montáž svodového vodiče  , a podpěr, včetně drátu FeZn 8 mm a podpěr pro plechové střechy PV 23</t>
  </si>
  <si>
    <t>210220101RT3</t>
  </si>
  <si>
    <t>Montáž svodového vodiče  , a podpěr, včetně drátu FeZn 8 mm a podpěr pro zdivo PV 01</t>
  </si>
  <si>
    <t>210220212RT2</t>
  </si>
  <si>
    <t>Montáž jímací tyče na střešní hřeben do zdi,  , včetně dodávky jímací tyče JR dl. 2,0 m a dvou držáků DJ 1</t>
  </si>
  <si>
    <t>210220301RT2</t>
  </si>
  <si>
    <t>Montáž svorky hromosvodové včetně dodávky svorky spojovací (SS)</t>
  </si>
  <si>
    <t>210220301RT3</t>
  </si>
  <si>
    <t>Montáž svorky hromosvodové včetně dodávky svorky zkušební (SZ)</t>
  </si>
  <si>
    <t>210220302RT3</t>
  </si>
  <si>
    <t>Montáž svorky hromosvodové včetně dodávky svorky křížové SK pro vodič 6-10 mm</t>
  </si>
  <si>
    <t>210220302RT5</t>
  </si>
  <si>
    <t>Montáž svorky hromosvodové včetně dodávky svorky SJ 1 k jímací tyči</t>
  </si>
  <si>
    <t>210220302RT6</t>
  </si>
  <si>
    <t>Montáž svorky hromosvodové včetně dodávky svorky kovových částí d 3-12 mm (SP)</t>
  </si>
  <si>
    <t>210220321RT1</t>
  </si>
  <si>
    <t>Montáž svorky hromosvodové "Bernard" na potrubí, včetně dodávky svorky a Cu pásku (bez vodiče a připoj. vod.)</t>
  </si>
  <si>
    <t>210220372RT1</t>
  </si>
  <si>
    <t>Montáž ochranného úhelníku,trubky, nebo lišty do zdiva, včetně dodávky ochranného úhelníku dl. 2 m a dvou držáků</t>
  </si>
  <si>
    <t>210220401RT1</t>
  </si>
  <si>
    <t>Označení svodu štítky plastovým, nebo smaltovaným, včetně dodávky štítku</t>
  </si>
  <si>
    <t>210290814R00</t>
  </si>
  <si>
    <t>Montáž připojení motorických spotřebičů, které byly přechodně vyřazeny z provozu,  , do 30 kW</t>
  </si>
  <si>
    <t>regulátory : 1</t>
  </si>
  <si>
    <t>210 24T00</t>
  </si>
  <si>
    <t>Demontáž stávajících rozvodů</t>
  </si>
  <si>
    <t>Montáže na stávajících zařízeních, demontáže : 15</t>
  </si>
  <si>
    <t>210800645RT1</t>
  </si>
  <si>
    <t>Montáž vodiče H07V-K (CYA), 4 mm2, uloženého pevně, včetně dodávky vodiče</t>
  </si>
  <si>
    <t>210800101R00</t>
  </si>
  <si>
    <t>Montáž kabelu CYKY 750 V, 2 x 1,5 mm2, uloženého pod omítkou</t>
  </si>
  <si>
    <t>JYTY 2x1 : 24</t>
  </si>
  <si>
    <t>210800105RT1</t>
  </si>
  <si>
    <t>Montáž kabelu CYKY 750 V, 3 x 1,5 mm2, uloženého pod omítkou, včetně dodávky kabelu</t>
  </si>
  <si>
    <t>210800116RT1</t>
  </si>
  <si>
    <t>Montáž kabelu CYKY 750 V, 5 x 2,5 mm2, uloženého pod omítkou, včetně dodávky kabelu</t>
  </si>
  <si>
    <t>10.681.158T</t>
  </si>
  <si>
    <t>LED svítidlo stropní nebo nástěnné IP 44, 230V AC. šroub</t>
  </si>
  <si>
    <t>Odkaz na mn. položky pořadí 13 : 1,00000</t>
  </si>
  <si>
    <t>22903T</t>
  </si>
  <si>
    <t>Stabilizovaný zdroj, výstupní proud AUX 2 A, výstupní proud Aku 1 A, stabilizované výstupní napětí, 26.5 V DC</t>
  </si>
  <si>
    <t>ks</t>
  </si>
  <si>
    <t>Stabilizovaný zdroj, výstupní proud AUX 2 A, výstupní proud Aku 1 A, stabilizované výstupní napětí 26.5 V DC</t>
  </si>
  <si>
    <t>stabilizovaný zdroj pro video : 1</t>
  </si>
  <si>
    <t>34121550R</t>
  </si>
  <si>
    <t>kabel JYTY; sdělovací; pevné uložení vnitřní; Cu jádra holá; počet žil 2; jmen.prům.jádra 1,00 mm; teplota použití do 70 °C; barva pláště šedá</t>
  </si>
  <si>
    <t>Odkaz na mn. položky pořadí 29 : 24,00000*1,05</t>
  </si>
  <si>
    <t>35441312R</t>
  </si>
  <si>
    <t>stříška ochranná horní; provedení Fe/Zn</t>
  </si>
  <si>
    <t>35822003015R</t>
  </si>
  <si>
    <t>jistič modulární systém s instalací na lištu; jmen.proud 16,00 A; charakt. B; počet pólů 3; jmenovitá zkratová schopnost/230 V a.c. 10 kA; tepl.okolí -25 do + 55 °C; IP 20</t>
  </si>
  <si>
    <t>Odkaz na mn. položky pořadí 12 : 1,00000</t>
  </si>
  <si>
    <t>374141300.1T</t>
  </si>
  <si>
    <t>Telefon pro venkovní bránu, kompletní</t>
  </si>
  <si>
    <t>Vlastní CÚ</t>
  </si>
  <si>
    <t>videotelefon CDV-35A : 1</t>
  </si>
  <si>
    <t>38227050R</t>
  </si>
  <si>
    <t>napáječ síťový síťový zdroj pro 4+n audiosystém s bzučákovým vyzváněním; použití: pro napájení DT s bzučákem; síťové napětí 230 V, 50 Hz; jmen. napětí-střídavé 8 V/1 A; jmen. napětí-jednosměrné 8 V/250 mA; provozní teplota  -5 až 40 °C; vyzváněcí signál bzučákem</t>
  </si>
  <si>
    <t>38227332R</t>
  </si>
  <si>
    <t>modul elektrického vrátného pro komunikaci s domácím telefonem; tlačítka: 4 x vyzváněcí, 0 x pro osvětlení (trvalé); š = 110,0 mm; v = 199,0 mm; hl = 30,0 mm; umístění do montážní krabice (pod omítku, krycí rámeček pod omítku, stříška pod omítku), do stříšky nad omítku + krycí rámeček</t>
  </si>
  <si>
    <t>38229005R</t>
  </si>
  <si>
    <t>zámek elektrický bez aretace; provozní napětí 6 až 8 V stříd., max 0,8 A V; provozní teplota  -30 až 40 °C; š = 20,0 mm; v = 100,0 mm; hl = 61,0 mm</t>
  </si>
  <si>
    <t>210120421R00</t>
  </si>
  <si>
    <t>Montáž jističe jednopólového</t>
  </si>
  <si>
    <t>220260553R00</t>
  </si>
  <si>
    <t>Trubka PVC pod omítku, vnější průměr 32 mm</t>
  </si>
  <si>
    <t>220261661R00</t>
  </si>
  <si>
    <t>Značení trasy trubkového vedení</t>
  </si>
  <si>
    <t>220261662R00</t>
  </si>
  <si>
    <t>Zhotovení drážky ve zdi cihlovém</t>
  </si>
  <si>
    <t>220261664R00</t>
  </si>
  <si>
    <t>Zazdění drážky</t>
  </si>
  <si>
    <t>220711301R00</t>
  </si>
  <si>
    <t>Montáž detektoru</t>
  </si>
  <si>
    <t>222280241R00</t>
  </si>
  <si>
    <t>Koaxiální kabel v trubkách</t>
  </si>
  <si>
    <t>222280511R00</t>
  </si>
  <si>
    <t>SYKFY 5x2x0,5mm volně ve žlabu, liště</t>
  </si>
  <si>
    <t>34121050R</t>
  </si>
  <si>
    <t>kabel SYKFY; sdělovací, stíněný vnitřní; pevné uložení vnitřní; Cu plná holá jádra; počet prvků 5; počet žil v prvku 2; jmen.prům.jádra 0,50 mm; teplota použití -25 až 60 °C; barva pláště šedá</t>
  </si>
  <si>
    <t>Odkaz na mn. položky pořadí 48 : 55,00000*1,05</t>
  </si>
  <si>
    <t>3412652212R</t>
  </si>
  <si>
    <t>kabel homologovaný koaxiální 75 Ohm; sdělovací, stíněný vnitřní; Cu plná holá jádra; počet a průřez žil 1x1mm, průměr přes plášť 7 mm; teplota použití -30 až 70 °C; barva pláště bílá</t>
  </si>
  <si>
    <t>345710553R</t>
  </si>
  <si>
    <t>trubka ohebná, elektroinstalační; mat. PVC samozhášivé; vnější pr.= 38,0 mm; vnitřní pr.= 32,0 mm; mech.odolnost nízká; mezní hodnota zatížení 320 N/5 cm; teplot.rozsah 5 až 60 °C; stupeň hořlavosti A1-F; použití: ohebná ochranná</t>
  </si>
  <si>
    <t>Odkaz na mn. položky pořadí 42 : 44,00000*1,05</t>
  </si>
  <si>
    <t>35822003010R</t>
  </si>
  <si>
    <t>jistič modulární systém s instalací na lištu; jmen.proud 6,00 A; charakt. B; počet pólů 1; jmenovitá zkratová schopnost/230 V a.c. 10 kA; tepl.okolí -25 do + 55 °C; IP 20</t>
  </si>
  <si>
    <t>Odkaz na mn. položky pořadí 41 : 1,00000</t>
  </si>
  <si>
    <t>713492431R00</t>
  </si>
  <si>
    <t>Izolace tepelné potrubí a ohybů - doplňky obalení_x000D_
 oboustranně, hliníkovou fólií</t>
  </si>
  <si>
    <t>Součet: : 0,00216</t>
  </si>
  <si>
    <t>900      R01</t>
  </si>
  <si>
    <t>Hodinové zúčtovací sazby stavební dělník, tarifní třída 4</t>
  </si>
  <si>
    <t>h</t>
  </si>
  <si>
    <t>stavební přípomoce : 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</si>
  <si>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</si>
  <si>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</si>
  <si>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</si>
  <si>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</si>
  <si>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</si>
  <si>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 xml:space="preserve">5, : </t>
  </si>
  <si>
    <t>Součet: : 0,00235</t>
  </si>
  <si>
    <t>728 051T00</t>
  </si>
  <si>
    <t>Řídící jednotka viz PD</t>
  </si>
  <si>
    <t>soubor</t>
  </si>
  <si>
    <t>Řídící jednotka Digireg M3-Vx , včetně digitálního ovladače pro Digireg, čidel a prokabelování : 1</t>
  </si>
  <si>
    <t>728 052T00</t>
  </si>
  <si>
    <t>Prostorové čidlo viz PD</t>
  </si>
  <si>
    <t>Prostorové čidlo EDF-CO2 : 1</t>
  </si>
  <si>
    <t>728 053T00</t>
  </si>
  <si>
    <t>Detektor kouře do potrubí viz PD</t>
  </si>
  <si>
    <t>Detektor kouře do potrubí včetně prokabelování : 1</t>
  </si>
  <si>
    <t>728 054T00</t>
  </si>
  <si>
    <t>Sifon podtlakový s uzávěrem SF-P 300 viz PD</t>
  </si>
  <si>
    <t>728 055T00</t>
  </si>
  <si>
    <t>Spojovací manžeta VBM 200</t>
  </si>
  <si>
    <t>728 22T00</t>
  </si>
  <si>
    <t>Montáž zařízení   VZT</t>
  </si>
  <si>
    <t xml:space="preserve">Kompaktní vzduchotechnická jednotka v horizontálním provedení s rekuperací tepla například Duovent Compact DV 500 DI2 KL G4+F7/M5 DVAV AH : </t>
  </si>
  <si>
    <t xml:space="preserve">Poznámka k položce: : </t>
  </si>
  <si>
    <t xml:space="preserve">v sestavě: : </t>
  </si>
  <si>
    <t xml:space="preserve"> - přívodní část : </t>
  </si>
  <si>
    <t xml:space="preserve">1) regulační klapka se servopohonem : </t>
  </si>
  <si>
    <t xml:space="preserve">2) filtr  G4 + F7 včetně filtračních vložek : </t>
  </si>
  <si>
    <t xml:space="preserve">3) deskový rekuperátor tepla s obtokem a servem, účinnost ZZT minimálně 90% : </t>
  </si>
  <si>
    <t xml:space="preserve">4) komora s elektrickým ohřívačem o výkonu 2kW : </t>
  </si>
  <si>
    <t xml:space="preserve">5) radiální ventilátor 300m3/h, 300Pa : </t>
  </si>
  <si>
    <t xml:space="preserve"> - odvodní část : </t>
  </si>
  <si>
    <t xml:space="preserve">6) regulační klapka se servopohony : </t>
  </si>
  <si>
    <t xml:space="preserve">7) filtr  F5 včetně filtrační vložky : </t>
  </si>
  <si>
    <t>8) ventilátor 300m3/h, 300Pa : 1</t>
  </si>
  <si>
    <t>728111113R00</t>
  </si>
  <si>
    <t>Montáž čtyřhranného plechového potrubí  do průřezu 0,07 m2</t>
  </si>
  <si>
    <t>728112112R00</t>
  </si>
  <si>
    <t>Montáž kruhového plechového potrubí do průměru d 200 mm</t>
  </si>
  <si>
    <t>728312122R00</t>
  </si>
  <si>
    <t>Montáž tlumiče hluku do kruhového potrubí,  , do průměru d 200 mm</t>
  </si>
  <si>
    <t>728314111R00</t>
  </si>
  <si>
    <t>Montáž protidešťové žaluzie do čtyřhranného potrubí, do průřezu 0,15 m2</t>
  </si>
  <si>
    <t>728411311R00</t>
  </si>
  <si>
    <t xml:space="preserve">Montáž vyústě čtyřhranné, do průřezu 0,040 m2,  </t>
  </si>
  <si>
    <t>728413522R00</t>
  </si>
  <si>
    <t>Montáž talířového ventilu kruhového, do průměru d 200 mm</t>
  </si>
  <si>
    <t>429 010T</t>
  </si>
  <si>
    <t>Talířový ventil odvodní KK 125 včetně montážního kroužku KKT 125</t>
  </si>
  <si>
    <t>Odkaz na mn. položky pořadí 18 : 2,00000</t>
  </si>
  <si>
    <t>429 113T</t>
  </si>
  <si>
    <t>Tlumič hluku DN 200 900 mm</t>
  </si>
  <si>
    <t>429 114T</t>
  </si>
  <si>
    <t>Vyústka čtyřhranná VK-1.O-280x80-R1 + nástavec na potrubí</t>
  </si>
  <si>
    <t>429 115T</t>
  </si>
  <si>
    <t>Vyústka čtyřhranná VK-2.O-200x80-R1 + nástavec na potrubí</t>
  </si>
  <si>
    <t>429 116T</t>
  </si>
  <si>
    <t>Dveřní mřížka oboustranná  400x200</t>
  </si>
  <si>
    <t>429 117T</t>
  </si>
  <si>
    <t>Čtyřhranné potrubí pozink sk. I. včetně všech potřebných tvarovek (oblouky, odbočky,atd.), velikost do obvodu 1000 mm, 33 % tvarovek</t>
  </si>
  <si>
    <t>429 120T</t>
  </si>
  <si>
    <t>Tlumič hluku DN 200 600 mm</t>
  </si>
  <si>
    <t>4295330106.1T</t>
  </si>
  <si>
    <t>Žaluzie protidešťová PDZM 250x250  pozin. RAL</t>
  </si>
  <si>
    <t>Odkaz na mn. položky pořadí 16 : 2,00000</t>
  </si>
  <si>
    <t>42981182R</t>
  </si>
  <si>
    <t>potrubí hladká roura; pozinkovaný plech; pr. 125,0 mm; l = 1 000 mm; použití pro rozvody vzduchu</t>
  </si>
  <si>
    <t>10</t>
  </si>
  <si>
    <t>42981184R</t>
  </si>
  <si>
    <t>potrubí hladká roura; pozinkovaný plech; pr. 160,0 mm; l = 1 000 mm; použití pro rozvody vzduchu</t>
  </si>
  <si>
    <t>42981186R</t>
  </si>
  <si>
    <t>potrubí hladká roura; pozinkovaný plech; pr. 200,0 mm; l = 1 000 mm; použití pro rozvody vzduchu</t>
  </si>
  <si>
    <t>998728101R00</t>
  </si>
  <si>
    <t>Přesun hmot pro vzduchotechniku v objektech výšky do 6 m</t>
  </si>
  <si>
    <t>vodorovně do 50 m</t>
  </si>
  <si>
    <t xml:space="preserve">7,8,9,10,11,12,19,20,21,22,23,24,25,26,27,28,29, : </t>
  </si>
  <si>
    <t>Součet: : 0,85070</t>
  </si>
  <si>
    <t>998721102R00</t>
  </si>
  <si>
    <t>Přesun hmot pro vnitřní kanalizaci v objektech výšky do 12 m</t>
  </si>
  <si>
    <t>998728102R00</t>
  </si>
  <si>
    <t>Přesun hmot pro vzduchotechniku v objektech výšky do 12 m</t>
  </si>
  <si>
    <t>998767102R00</t>
  </si>
  <si>
    <t>Přesun hmot pro kovové stavební doplňk. konstrukce v objektech výšky do 12 m</t>
  </si>
  <si>
    <t>Součet: : 0,05324</t>
  </si>
  <si>
    <t>VZT jednotka : 2</t>
  </si>
  <si>
    <t>včetně dodání : 48</t>
  </si>
  <si>
    <t>5x4 : 8</t>
  </si>
  <si>
    <t>zpětná montáž : 2</t>
  </si>
  <si>
    <t>svorka PV 21 : 88</t>
  </si>
  <si>
    <t>regulátory : 2</t>
  </si>
  <si>
    <t>JYTY 2x1 : 48</t>
  </si>
  <si>
    <t>Odkaz na mn. položky pořadí 27 : 48,00000*1,05</t>
  </si>
  <si>
    <t>Odkaz na mn. položky pořadí 11 : 2,00000</t>
  </si>
  <si>
    <t>Odkaz na mn. položky pořadí 38 : 28,00000*1,05</t>
  </si>
  <si>
    <t>Odkaz na mn. položky pořadí 33 : 28,00000*1,05</t>
  </si>
  <si>
    <t>Součet: : 0,00405</t>
  </si>
  <si>
    <t>stavební přípomoce : 30</t>
  </si>
  <si>
    <t>Součet: : 0,00470</t>
  </si>
  <si>
    <t>Řídící jednotka Digireg M3-Vx , včetně digitálního ovladače pro Digireg, čidel a prokabelování : 2</t>
  </si>
  <si>
    <t>Prostorové čidlo EDF-CO2 : 2</t>
  </si>
  <si>
    <t>Detektor kouře do potrubí včetně prokabelování : 2</t>
  </si>
  <si>
    <t>8) ventilátor 300m3/h, 300Pa : 2</t>
  </si>
  <si>
    <t>Odkaz na mn. položky pořadí 17 : 4,00000</t>
  </si>
  <si>
    <t>Odkaz na mn. položky pořadí 16 : 4,00000</t>
  </si>
  <si>
    <t>20</t>
  </si>
  <si>
    <t xml:space="preserve">7,8,9,10,11,12,18,19,20,21,22,23,24,25,26,27,28, : </t>
  </si>
  <si>
    <t>Součet: : 1,68540</t>
  </si>
  <si>
    <t>733111325R00</t>
  </si>
  <si>
    <t>Potrubí z trubek závitových ocelových svařovaných, běžných, nízkotlaké a středotlaké, DN 25</t>
  </si>
  <si>
    <t>800-731</t>
  </si>
  <si>
    <t>733110806R00</t>
  </si>
  <si>
    <t>Demontáž potrubí z ocelových trubek závitových přes 15 do DN 32</t>
  </si>
  <si>
    <t>733190106R00</t>
  </si>
  <si>
    <t>Tlakové zkoušky potrubí ocelových závitových, plastových, měděných do DN 32</t>
  </si>
  <si>
    <t>998733101R00</t>
  </si>
  <si>
    <t>Přesun hmot pro rozvody potrubí v objektech výšky do 6 m</t>
  </si>
  <si>
    <t xml:space="preserve">30,31, : </t>
  </si>
  <si>
    <t>Součet: : 0,07460</t>
  </si>
  <si>
    <t>735191910R00</t>
  </si>
  <si>
    <t>Ostatní opravy otopných těles napuštění vody do otopného systému včetně potrubí (bez kotle a ohříváků)_x000D_
 otopných těles</t>
  </si>
  <si>
    <t>735494811R00</t>
  </si>
  <si>
    <t>Vypuštění vody z otopných soustav bez kotlů, ohříváků, zásobníků a nádrží</t>
  </si>
  <si>
    <t>( bez kotlů, ohříváků, zásobníků a nádrží )</t>
  </si>
  <si>
    <t>783424740R00</t>
  </si>
  <si>
    <t>Nátěry potrubí a armatur syntetické potrubí, do DN 50 mm, základní</t>
  </si>
  <si>
    <t>dalších 20 km : ,032*20</t>
  </si>
  <si>
    <t>dalších 40 m : ,032*8</t>
  </si>
  <si>
    <t>,032</t>
  </si>
  <si>
    <t xml:space="preserve">31, : </t>
  </si>
  <si>
    <t>Součet: : 0,03200</t>
  </si>
  <si>
    <t>15</t>
  </si>
  <si>
    <t>Montáže na stávajících zařízeních, demontáže : 5</t>
  </si>
  <si>
    <t>Odkaz na mn. položky pořadí 7 : 1,00000</t>
  </si>
  <si>
    <t>767842340RT1</t>
  </si>
  <si>
    <t>Ochranný systém proti pádu osob nerezový kotvicí bod, délky 400 mm, osazený do betonové střechy minimální tloušťky 80 mm na chemické kotvy</t>
  </si>
  <si>
    <t>905      R00</t>
  </si>
  <si>
    <t>Hzs-revize provoz.souboru a st.obj.</t>
  </si>
  <si>
    <t>revize systému a předání do užívání : 12</t>
  </si>
  <si>
    <t>909      R00</t>
  </si>
  <si>
    <t>Hzs-nezmeritelne stavebni prace</t>
  </si>
  <si>
    <t>montáž záchytného zařízení : 80</t>
  </si>
  <si>
    <t>311716542R</t>
  </si>
  <si>
    <t>napínák typ DIN 1480 hák-hák; ocelový, pozinkováno, nosnost 120 kg; rozměr kotvy závit M8, délka 110mm, vnitř.pr.háku 10 mm mm</t>
  </si>
  <si>
    <t>31459108R</t>
  </si>
  <si>
    <t>koncovka k nerez lanu, pevná; d = 8 mm; materiál nerez</t>
  </si>
  <si>
    <t>35441846R</t>
  </si>
  <si>
    <t>štítek označení, plast</t>
  </si>
  <si>
    <t>67543151R</t>
  </si>
  <si>
    <t>lano PA; průměr lana 14,00 mm; l = 23,00 m; červené</t>
  </si>
  <si>
    <t>767163T</t>
  </si>
  <si>
    <t>Nerezové lano upevněné ke kotvícím bodům, každé pole bude dimenzované na ukotvení min. 2 pracovníků, -  přesná spc.viz.PD</t>
  </si>
  <si>
    <t xml:space="preserve">1,4,5,7, : </t>
  </si>
  <si>
    <t>Součet: : 0,12166</t>
  </si>
  <si>
    <t>Hydroizolace</t>
  </si>
  <si>
    <t>bm</t>
  </si>
  <si>
    <t>Klempířské prvky</t>
  </si>
  <si>
    <t>Ostatní</t>
  </si>
  <si>
    <t>kpl</t>
  </si>
  <si>
    <t>CELKEM</t>
  </si>
  <si>
    <t>Přesuny hmot</t>
  </si>
  <si>
    <t>712 37-8006.R00  </t>
  </si>
  <si>
    <t>712 37-8001.R00  </t>
  </si>
  <si>
    <t>712 39-1175.R00  </t>
  </si>
  <si>
    <t xml:space="preserve">Připevnění izol.kotvic.pásy(nýty 5 kus/m)°,do 10°   </t>
  </si>
  <si>
    <t>Hromosvodová soustava</t>
  </si>
  <si>
    <t>Přesuny hmot vodorovné</t>
  </si>
  <si>
    <t>Přesuny hmot svislé</t>
  </si>
  <si>
    <t>D+M - napojení na stávající střešní vtok/ osazení nového vtoku</t>
  </si>
  <si>
    <t>712 37-3111.RV1  </t>
  </si>
  <si>
    <t>712 87-1801.RT1  </t>
  </si>
  <si>
    <t>28322206R  </t>
  </si>
  <si>
    <t>Likvidace odpadu (kontejnery)</t>
  </si>
  <si>
    <t>Tvarovka ze systémového poplast. plechu k mPVC folii do RŠ 100 mm</t>
  </si>
  <si>
    <t>Tvarovka ze systémového poplast. plechu k mPVC folii do RŠ 150 mm</t>
  </si>
  <si>
    <t>Tvarovka ze systémového poplast. plechu k mPVC folii do RŠ 330mm</t>
  </si>
  <si>
    <t>Fólie střešní mPVC tl. 1,8 mm, mechanicky kotvená</t>
  </si>
  <si>
    <t>Oprava jímací části hromosvodové soustavy po provedení opravy střešního pláště vč. demontáže stávajících částí, vč. hromosvodových stojánků</t>
  </si>
  <si>
    <t>693 66199.R  </t>
  </si>
  <si>
    <t>Geotextilie FILTEK 500 g/m2 š. 200cm 100% PP  </t>
  </si>
  <si>
    <t>693 66195.R  </t>
  </si>
  <si>
    <t>Textilie sklovláknitá FILTEK V 120 g/m2 š. 200cm</t>
  </si>
  <si>
    <t>712 39-1171.RT2  </t>
  </si>
  <si>
    <t>Provedení povlakové krytiny střech do 10°, podkladní textilií, 2 vrstvy - textilie ve specifikaci</t>
  </si>
  <si>
    <t>711 77-7588.R00  </t>
  </si>
  <si>
    <t>Opracování prostupů trub termoplasty, D do 200 mm  </t>
  </si>
  <si>
    <t xml:space="preserve">711 77-7688.R00 </t>
  </si>
  <si>
    <t>Opracování prostupů trub termoplasty, D do 500 mm  </t>
  </si>
  <si>
    <t>711 77-7788.R00  </t>
  </si>
  <si>
    <t>Úprava vodorovné části atiky pro montáž systémového oplechování z poplast. plechu k mPVC folii</t>
  </si>
  <si>
    <t>Opracování hranatých prostupů termoplasty do rozměru 500x500mm</t>
  </si>
  <si>
    <t>Opracování hranatých prostupů termoplasty do rozměru 1000x1000mm</t>
  </si>
  <si>
    <t>712 37-8004.R00  </t>
  </si>
  <si>
    <t>Vyrovnání svislé části atiky pomocí EPS do tl. 50mm</t>
  </si>
  <si>
    <t>R.01</t>
  </si>
  <si>
    <t>R.02</t>
  </si>
  <si>
    <t>R.03</t>
  </si>
  <si>
    <t>R.04</t>
  </si>
  <si>
    <t>R.06</t>
  </si>
  <si>
    <t>R.07</t>
  </si>
  <si>
    <t>R.08</t>
  </si>
  <si>
    <t>R.09</t>
  </si>
  <si>
    <t>Manipulace s VZT</t>
  </si>
  <si>
    <t>Povlaková krytina střech do 10°, fólie, komínek odvětrání střechy s manžetou z PVC  
DN 125 mm</t>
  </si>
  <si>
    <t>Povlaková krytina střech do 10°, fólie, komínek odvětrání střechy s manžetou z PVC  
DN 150 mm</t>
  </si>
  <si>
    <t>Tvarovka ze systémového poplast. plechu k mPVC folii do RŠ 200 mm</t>
  </si>
  <si>
    <t>712 37-8002.R00</t>
  </si>
  <si>
    <t>764 81-3120.R00</t>
  </si>
  <si>
    <t>712 37-8102.RT4</t>
  </si>
  <si>
    <t>Krytina střech do 10° fólie, 6 kotev/m2, na beton, tl. izolace do 300 mm, fólie ve specifikaci, vč. provedení systémových detailů</t>
  </si>
  <si>
    <t>Samostatné vytažení izolace, fólií PVC polož.volně, 1 vrstva folie ve specifikaci, vč. provedení systémových detailů</t>
  </si>
  <si>
    <t>Lemování zdí z lakovaného Pz plechu, do rš 200 mm  </t>
  </si>
  <si>
    <t>712 37-8102.RT7</t>
  </si>
  <si>
    <t>R.05</t>
  </si>
  <si>
    <t>m3</t>
  </si>
  <si>
    <t>713 14-1312.R00</t>
  </si>
  <si>
    <t>Montáž tepelné izolace střech do tl. 160 mm, 1 vrstva, na kotvy (4 kusy/m2)  </t>
  </si>
  <si>
    <t>283 75704.R</t>
  </si>
  <si>
    <t>Deska izolační EPS 100</t>
  </si>
  <si>
    <t>Úprava dveří</t>
  </si>
  <si>
    <t>Vyrovnání podkladu EPS</t>
  </si>
  <si>
    <t>Tělocvična - oprava římsy</t>
  </si>
  <si>
    <t>Tvarovka ze systémového poplast. plechu k mPVC folii do RŠ 100 mm -Koutová lišta</t>
  </si>
  <si>
    <t>Montáž - vyrovnání  střech do tl. 40 mm, 1 vrstva, na kotvy (8 kusy/m2)  </t>
  </si>
  <si>
    <t>Deska izolační EPS 100 tl 40 mm</t>
  </si>
  <si>
    <t>Vyrovnání svislé části atiky pomocí EPS do tl. 30mm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</si>
  <si>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</si>
  <si>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</si>
  <si>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941941831R00</t>
  </si>
  <si>
    <t>Demontáž lešení lehkého řadového s podlahami šířky od 0,8 do 1 m, výšky do 10 m ( Podlaha ve výše 4,2-4,5 m) ŘÍMSA VE VÝŠCE 5,7-6,0 M)</t>
  </si>
  <si>
    <t xml:space="preserve">Přesun hmot pro lešení </t>
  </si>
  <si>
    <t>941941031R00</t>
  </si>
  <si>
    <t>Montáž lešení lehkého pracovního řadového s podlahami šířky od 0,80 do 1,00 m, výšky do 10 m</t>
  </si>
  <si>
    <t>Lemování zdí z lakovaného Pz plechu, do rš 200 mm Okapnice  </t>
  </si>
  <si>
    <t>Demontáž oplechování říms z titanzinku Rš do 500mm</t>
  </si>
  <si>
    <t>Demontáž oplechování říms z titanzinku Rš do 650mm</t>
  </si>
  <si>
    <t>Demontáž oplechování říms z titanzinku Rš do 900mm</t>
  </si>
  <si>
    <t>R 01</t>
  </si>
  <si>
    <t>R 02</t>
  </si>
  <si>
    <t>R 03</t>
  </si>
  <si>
    <t>764521480</t>
  </si>
  <si>
    <t>Oplechování říms Rš do 500 mm lakovaným pozink plechem Ral 7045</t>
  </si>
  <si>
    <t xml:space="preserve">Přesun  vybouraných  hmot po demontáži  k likvidaci </t>
  </si>
  <si>
    <t>Poplatek za odvoz a  likvidaci  demontovaných říms</t>
  </si>
  <si>
    <t>Přesuny hmot  svislé a vodorovné na stavbě</t>
  </si>
  <si>
    <t>Doprava osob a materiálu  mimo stavbu</t>
  </si>
  <si>
    <t>Přesun hmot pro lešení - jeřábem na terasu</t>
  </si>
  <si>
    <t>Plavecký bazén - oprava římsy</t>
  </si>
  <si>
    <t>Bazén  Atrakce  - oprava římsy</t>
  </si>
  <si>
    <t xml:space="preserve">Začištění a opravy konstrukce  říms z DTD  po demontáži. Oprava  do 20% plochy  výměnou poškozených desek </t>
  </si>
  <si>
    <t>Demontáž oplechování říms z titanzinku Rš do 600mm</t>
  </si>
  <si>
    <t>Oplechování říms Rš do 600 mm lakovaným pozink plechem Ral 7045</t>
  </si>
  <si>
    <t xml:space="preserve">Začištění a opravy konstrukce  říms z DTD  po demontáži. Oprava  do 20% plochy  výměnou poškozených OSB desek </t>
  </si>
  <si>
    <t>Krytina střech do 10° fólie, 6 kotev/m2, nastávající podklad TiZn.,  tl. izolace do 30 mm, fólie ve specifikaci, vč. provedení systémových detailů</t>
  </si>
  <si>
    <t>Tvarovka ze systémového poplast. plechu k mPVC folii do RŠ 200 mm - okapnice</t>
  </si>
  <si>
    <t>Montáž - vyrovnání  střech do tl. 30 mm, 1 vrstva, na kotvy (8 kusy/m2)  </t>
  </si>
  <si>
    <t>Deska izolační EPS 100 tl 30 mm</t>
  </si>
  <si>
    <t>Oprava střech LDA</t>
  </si>
  <si>
    <t>VÝKAZ VÝMĚR - CENOVÁ NABÍDKA</t>
  </si>
  <si>
    <t>Zadavatel/objednatel</t>
  </si>
  <si>
    <t>Slatinné lázně Třeboň s.r.o, Lázeňská 1001, 379 01 Třeboň, IČ 25179896</t>
  </si>
  <si>
    <t>Účastník/dodavatel</t>
  </si>
  <si>
    <t>zakázka / dílo / stavba</t>
  </si>
  <si>
    <t>Objekt</t>
  </si>
  <si>
    <t xml:space="preserve">celková cena v Kč bez DPH
za objekt </t>
  </si>
  <si>
    <t>Střecha nad  Rezervační kanceláří (C1, C2), objekt na p.č. 1997/11</t>
  </si>
  <si>
    <t>Tělocvična - oprava římsy, objekt na p.č. 1977/20</t>
  </si>
  <si>
    <t>Plavecký bazén - oprava římsy, objekt na p.č. 1977/15</t>
  </si>
  <si>
    <t>Bazén  Atrakce  - oprava římsy, objekt na p.č. 1977/15</t>
  </si>
  <si>
    <t>Celková nabídková cena za dílo (v Kč bez DPH)</t>
  </si>
  <si>
    <t>účastnící doplní takto označená pole</t>
  </si>
  <si>
    <t>Celkem Kč
bez DPH</t>
  </si>
  <si>
    <t xml:space="preserve">CELKEM  </t>
  </si>
  <si>
    <t>R.10</t>
  </si>
  <si>
    <t xml:space="preserve">Jiskrová zkouška povlakové krytiny </t>
  </si>
  <si>
    <t>Střecha nad rezervační kanceláří (C1, C2)</t>
  </si>
  <si>
    <t>Výkaz výměr</t>
  </si>
  <si>
    <t>MEZISOUČET</t>
  </si>
  <si>
    <t>"vyplní účastník"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</si>
</sst>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000"/>
    <numFmt numFmtId="165" formatCode="#,##0.00\ &quot;Kč&quot;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u/>
      <sz val="10"/>
      <name val="Arial CE"/>
      <charset val="238"/>
    </font>
    <font>
      <sz val="10"/>
      <color theme="5" tint="-0.249977111117893"/>
      <name val="Arial CE"/>
      <charset val="238"/>
    </font>
    <font>
      <b/>
      <sz val="10"/>
      <color theme="5" tint="-0.249977111117893"/>
      <name val="Arial CE"/>
      <charset val="238"/>
    </font>
    <font>
      <sz val="8"/>
      <color theme="5" tint="-0.249977111117893"/>
      <name val="Arial CE"/>
      <charset val="238"/>
    </font>
    <font>
      <b/>
      <sz val="8"/>
      <color theme="5" tint="-0.249977111117893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0" borderId="4" xfId="0" applyFont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4" borderId="2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49" fontId="0" fillId="4" borderId="4" xfId="0" applyNumberFormat="1" applyFill="1" applyBorder="1"/>
    <xf numFmtId="0" fontId="0" fillId="4" borderId="4" xfId="0" applyFill="1" applyBorder="1" applyAlignment="1">
      <alignment wrapText="1"/>
    </xf>
    <xf numFmtId="0" fontId="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2" xfId="0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 shrinkToFit="1"/>
    </xf>
    <xf numFmtId="164" fontId="8" fillId="0" borderId="0" xfId="0" applyNumberFormat="1" applyFont="1" applyBorder="1" applyAlignment="1">
      <alignment horizontal="center" vertical="top" wrapText="1" shrinkToFit="1"/>
    </xf>
    <xf numFmtId="164" fontId="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5" xfId="0" applyFont="1" applyFill="1" applyBorder="1" applyAlignment="1">
      <alignment vertical="top"/>
    </xf>
    <xf numFmtId="49" fontId="5" fillId="2" borderId="3" xfId="0" applyNumberFormat="1" applyFont="1" applyFill="1" applyBorder="1" applyAlignment="1">
      <alignment vertical="top"/>
    </xf>
    <xf numFmtId="0" fontId="5" fillId="2" borderId="3" xfId="0" applyFont="1" applyFill="1" applyBorder="1" applyAlignment="1">
      <alignment horizontal="center" vertical="top" shrinkToFit="1"/>
    </xf>
    <xf numFmtId="164" fontId="5" fillId="2" borderId="3" xfId="0" applyNumberFormat="1" applyFont="1" applyFill="1" applyBorder="1" applyAlignment="1">
      <alignment vertical="top" shrinkToFit="1"/>
    </xf>
    <xf numFmtId="4" fontId="5" fillId="2" borderId="3" xfId="0" applyNumberFormat="1" applyFont="1" applyFill="1" applyBorder="1" applyAlignment="1">
      <alignment vertical="top" shrinkToFit="1"/>
    </xf>
    <xf numFmtId="4" fontId="5" fillId="2" borderId="6" xfId="0" applyNumberFormat="1" applyFont="1" applyFill="1" applyBorder="1" applyAlignment="1">
      <alignment vertical="top" shrinkToFit="1"/>
    </xf>
    <xf numFmtId="0" fontId="7" fillId="0" borderId="7" xfId="0" applyFont="1" applyBorder="1" applyAlignment="1">
      <alignment vertical="top"/>
    </xf>
    <xf numFmtId="49" fontId="7" fillId="0" borderId="8" xfId="0" applyNumberFormat="1" applyFont="1" applyBorder="1" applyAlignment="1">
      <alignment vertical="top"/>
    </xf>
    <xf numFmtId="0" fontId="7" fillId="0" borderId="8" xfId="0" applyFont="1" applyBorder="1" applyAlignment="1">
      <alignment horizontal="center" vertical="top" shrinkToFit="1"/>
    </xf>
    <xf numFmtId="164" fontId="7" fillId="0" borderId="8" xfId="0" applyNumberFormat="1" applyFont="1" applyBorder="1" applyAlignment="1">
      <alignment vertical="top" shrinkToFit="1"/>
    </xf>
    <xf numFmtId="4" fontId="7" fillId="3" borderId="8" xfId="0" applyNumberFormat="1" applyFont="1" applyFill="1" applyBorder="1" applyAlignment="1" applyProtection="1">
      <alignment vertical="top" shrinkToFit="1"/>
      <protection locked="0"/>
    </xf>
    <xf numFmtId="4" fontId="7" fillId="0" borderId="8" xfId="0" applyNumberFormat="1" applyFont="1" applyBorder="1" applyAlignment="1">
      <alignment vertical="top" shrinkToFit="1"/>
    </xf>
    <xf numFmtId="4" fontId="7" fillId="0" borderId="9" xfId="0" applyNumberFormat="1" applyFont="1" applyBorder="1" applyAlignment="1">
      <alignment vertical="top" shrinkToFit="1"/>
    </xf>
    <xf numFmtId="0" fontId="7" fillId="0" borderId="10" xfId="0" applyFont="1" applyBorder="1" applyAlignment="1">
      <alignment vertical="top"/>
    </xf>
    <xf numFmtId="49" fontId="7" fillId="0" borderId="11" xfId="0" applyNumberFormat="1" applyFont="1" applyBorder="1" applyAlignment="1">
      <alignment vertical="top"/>
    </xf>
    <xf numFmtId="0" fontId="7" fillId="0" borderId="11" xfId="0" applyFont="1" applyBorder="1" applyAlignment="1">
      <alignment horizontal="center" vertical="top" shrinkToFit="1"/>
    </xf>
    <xf numFmtId="164" fontId="7" fillId="0" borderId="11" xfId="0" applyNumberFormat="1" applyFont="1" applyBorder="1" applyAlignment="1">
      <alignment vertical="top" shrinkToFit="1"/>
    </xf>
    <xf numFmtId="4" fontId="7" fillId="3" borderId="11" xfId="0" applyNumberFormat="1" applyFont="1" applyFill="1" applyBorder="1" applyAlignment="1" applyProtection="1">
      <alignment vertical="top" shrinkToFit="1"/>
      <protection locked="0"/>
    </xf>
    <xf numFmtId="4" fontId="7" fillId="0" borderId="11" xfId="0" applyNumberFormat="1" applyFont="1" applyBorder="1" applyAlignment="1">
      <alignment vertical="top" shrinkToFit="1"/>
    </xf>
    <xf numFmtId="4" fontId="7" fillId="0" borderId="12" xfId="0" applyNumberFormat="1" applyFont="1" applyBorder="1" applyAlignment="1">
      <alignment vertical="top" shrinkToFit="1"/>
    </xf>
    <xf numFmtId="4" fontId="5" fillId="2" borderId="13" xfId="0" applyNumberFormat="1" applyFont="1" applyFill="1" applyBorder="1" applyAlignment="1">
      <alignment vertical="top"/>
    </xf>
    <xf numFmtId="49" fontId="5" fillId="2" borderId="3" xfId="0" applyNumberFormat="1" applyFont="1" applyFill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164" fontId="8" fillId="0" borderId="0" xfId="0" quotePrefix="1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0" fillId="0" borderId="0" xfId="0" applyNumberFormat="1" applyFont="1" applyAlignment="1">
      <alignment wrapText="1"/>
    </xf>
    <xf numFmtId="0" fontId="2" fillId="0" borderId="0" xfId="2" applyProtection="1">
      <protection locked="0"/>
    </xf>
    <xf numFmtId="0" fontId="2" fillId="0" borderId="0" xfId="2" applyBorder="1" applyProtection="1">
      <protection locked="0"/>
    </xf>
    <xf numFmtId="0" fontId="2" fillId="0" borderId="0" xfId="2" applyAlignment="1" applyProtection="1">
      <alignment horizontal="left"/>
      <protection locked="0"/>
    </xf>
    <xf numFmtId="4" fontId="7" fillId="6" borderId="49" xfId="0" applyNumberFormat="1" applyFont="1" applyFill="1" applyBorder="1" applyAlignment="1" applyProtection="1">
      <alignment horizontal="right" vertical="top" shrinkToFit="1"/>
      <protection locked="0"/>
    </xf>
    <xf numFmtId="4" fontId="7" fillId="6" borderId="8" xfId="0" applyNumberFormat="1" applyFont="1" applyFill="1" applyBorder="1" applyAlignment="1" applyProtection="1">
      <alignment horizontal="right" vertical="top" shrinkToFit="1"/>
      <protection locked="0"/>
    </xf>
    <xf numFmtId="4" fontId="7" fillId="6" borderId="8" xfId="0" applyNumberFormat="1" applyFont="1" applyFill="1" applyBorder="1" applyAlignment="1" applyProtection="1">
      <alignment vertical="top" shrinkToFit="1"/>
      <protection locked="0"/>
    </xf>
    <xf numFmtId="4" fontId="7" fillId="6" borderId="11" xfId="0" applyNumberFormat="1" applyFont="1" applyFill="1" applyBorder="1" applyAlignment="1" applyProtection="1">
      <alignment horizontal="right" vertical="top" shrinkToFit="1"/>
      <protection locked="0"/>
    </xf>
    <xf numFmtId="4" fontId="7" fillId="6" borderId="11" xfId="0" applyNumberFormat="1" applyFont="1" applyFill="1" applyBorder="1" applyAlignment="1" applyProtection="1">
      <alignment vertical="top" shrinkToFit="1"/>
      <protection locked="0"/>
    </xf>
    <xf numFmtId="4" fontId="7" fillId="6" borderId="54" xfId="0" applyNumberFormat="1" applyFont="1" applyFill="1" applyBorder="1" applyAlignment="1" applyProtection="1">
      <alignment horizontal="right" vertical="top" shrinkToFit="1"/>
      <protection locked="0"/>
    </xf>
    <xf numFmtId="4" fontId="17" fillId="6" borderId="15" xfId="0" applyNumberFormat="1" applyFont="1" applyFill="1" applyBorder="1" applyAlignment="1" applyProtection="1">
      <alignment horizontal="right" vertical="top" shrinkToFit="1"/>
      <protection locked="0"/>
    </xf>
    <xf numFmtId="4" fontId="17" fillId="6" borderId="4" xfId="0" applyNumberFormat="1" applyFont="1" applyFill="1" applyBorder="1" applyAlignment="1" applyProtection="1">
      <alignment horizontal="right" vertical="top" shrinkToFit="1"/>
      <protection locked="0"/>
    </xf>
    <xf numFmtId="4" fontId="17" fillId="6" borderId="26" xfId="0" applyNumberFormat="1" applyFont="1" applyFill="1" applyBorder="1" applyAlignment="1" applyProtection="1">
      <alignment horizontal="right" vertical="top" shrinkToFit="1"/>
      <protection locked="0"/>
    </xf>
    <xf numFmtId="4" fontId="7" fillId="6" borderId="15" xfId="0" applyNumberFormat="1" applyFont="1" applyFill="1" applyBorder="1" applyAlignment="1" applyProtection="1">
      <alignment horizontal="right" vertical="top" shrinkToFit="1"/>
      <protection locked="0"/>
    </xf>
    <xf numFmtId="4" fontId="7" fillId="6" borderId="4" xfId="0" applyNumberFormat="1" applyFont="1" applyFill="1" applyBorder="1" applyAlignment="1" applyProtection="1">
      <alignment horizontal="right" vertical="top" shrinkToFit="1"/>
      <protection locked="0"/>
    </xf>
    <xf numFmtId="4" fontId="7" fillId="6" borderId="4" xfId="0" applyNumberFormat="1" applyFont="1" applyFill="1" applyBorder="1" applyAlignment="1" applyProtection="1">
      <alignment vertical="top" shrinkToFit="1"/>
      <protection locked="0"/>
    </xf>
    <xf numFmtId="4" fontId="17" fillId="6" borderId="15" xfId="0" applyNumberFormat="1" applyFont="1" applyFill="1" applyBorder="1" applyAlignment="1" applyProtection="1">
      <alignment vertical="top" shrinkToFit="1"/>
      <protection locked="0"/>
    </xf>
    <xf numFmtId="4" fontId="17" fillId="6" borderId="4" xfId="0" applyNumberFormat="1" applyFont="1" applyFill="1" applyBorder="1" applyAlignment="1" applyProtection="1">
      <alignment vertical="top" shrinkToFit="1"/>
      <protection locked="0"/>
    </xf>
    <xf numFmtId="4" fontId="7" fillId="6" borderId="15" xfId="0" applyNumberFormat="1" applyFont="1" applyFill="1" applyBorder="1" applyAlignment="1" applyProtection="1">
      <alignment vertical="top" shrinkToFit="1"/>
      <protection locked="0"/>
    </xf>
    <xf numFmtId="4" fontId="17" fillId="6" borderId="26" xfId="0" applyNumberFormat="1" applyFont="1" applyFill="1" applyBorder="1" applyAlignment="1" applyProtection="1">
      <alignment vertical="top" shrinkToFit="1"/>
      <protection locked="0"/>
    </xf>
    <xf numFmtId="4" fontId="7" fillId="6" borderId="69" xfId="0" applyNumberFormat="1" applyFont="1" applyFill="1" applyBorder="1" applyAlignment="1" applyProtection="1">
      <alignment horizontal="right" vertical="top" shrinkToFit="1"/>
      <protection locked="0"/>
    </xf>
    <xf numFmtId="0" fontId="1" fillId="0" borderId="0" xfId="2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2" borderId="38" xfId="0" applyFont="1" applyFill="1" applyBorder="1" applyAlignment="1" applyProtection="1">
      <alignment horizontal="center" vertical="top" shrinkToFit="1"/>
      <protection locked="0"/>
    </xf>
    <xf numFmtId="4" fontId="5" fillId="2" borderId="38" xfId="0" applyNumberFormat="1" applyFont="1" applyFill="1" applyBorder="1" applyAlignment="1" applyProtection="1">
      <alignment vertical="top" shrinkToFit="1"/>
      <protection locked="0"/>
    </xf>
    <xf numFmtId="0" fontId="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22" xfId="0" applyFont="1" applyBorder="1" applyAlignment="1" applyProtection="1">
      <alignment vertical="top"/>
      <protection locked="0"/>
    </xf>
    <xf numFmtId="49" fontId="7" fillId="0" borderId="0" xfId="0" applyNumberFormat="1" applyFont="1" applyBorder="1" applyAlignment="1" applyProtection="1">
      <alignment vertical="top"/>
      <protection locked="0"/>
    </xf>
    <xf numFmtId="164" fontId="8" fillId="0" borderId="0" xfId="0" quotePrefix="1" applyNumberFormat="1" applyFont="1" applyBorder="1" applyAlignment="1" applyProtection="1">
      <alignment horizontal="left" vertical="top" wrapText="1"/>
      <protection locked="0"/>
    </xf>
    <xf numFmtId="164" fontId="8" fillId="0" borderId="0" xfId="0" applyNumberFormat="1" applyFont="1" applyBorder="1" applyAlignment="1" applyProtection="1">
      <alignment horizontal="center" vertical="top" wrapText="1" shrinkToFit="1"/>
      <protection locked="0"/>
    </xf>
    <xf numFmtId="164" fontId="8" fillId="0" borderId="0" xfId="0" applyNumberFormat="1" applyFont="1" applyBorder="1" applyAlignment="1" applyProtection="1">
      <alignment vertical="top" wrapText="1" shrinkToFit="1"/>
      <protection locked="0"/>
    </xf>
    <xf numFmtId="4" fontId="7" fillId="0" borderId="0" xfId="0" applyNumberFormat="1" applyFont="1" applyBorder="1" applyAlignment="1" applyProtection="1">
      <alignment vertical="top" shrinkToFit="1"/>
      <protection locked="0"/>
    </xf>
    <xf numFmtId="0" fontId="18" fillId="0" borderId="33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29" xfId="0" applyFont="1" applyBorder="1" applyAlignment="1" applyProtection="1">
      <alignment vertical="center"/>
    </xf>
    <xf numFmtId="49" fontId="0" fillId="0" borderId="30" xfId="0" applyNumberForma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0" fontId="0" fillId="4" borderId="60" xfId="0" applyFill="1" applyBorder="1" applyAlignment="1" applyProtection="1">
      <alignment horizontal="center" vertical="center"/>
    </xf>
    <xf numFmtId="49" fontId="0" fillId="4" borderId="62" xfId="0" applyNumberFormat="1" applyFill="1" applyBorder="1" applyAlignment="1" applyProtection="1">
      <alignment horizontal="center" vertical="center"/>
    </xf>
    <xf numFmtId="49" fontId="0" fillId="4" borderId="67" xfId="0" applyNumberFormat="1" applyFill="1" applyBorder="1" applyAlignment="1" applyProtection="1">
      <alignment horizontal="center" vertical="center"/>
    </xf>
    <xf numFmtId="0" fontId="0" fillId="4" borderId="40" xfId="0" applyFill="1" applyBorder="1" applyAlignment="1" applyProtection="1">
      <alignment horizontal="center" vertical="center"/>
    </xf>
    <xf numFmtId="0" fontId="0" fillId="4" borderId="61" xfId="0" applyFill="1" applyBorder="1" applyAlignment="1" applyProtection="1">
      <alignment horizontal="center" vertical="center"/>
    </xf>
    <xf numFmtId="0" fontId="0" fillId="4" borderId="41" xfId="0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vertical="top"/>
    </xf>
    <xf numFmtId="49" fontId="5" fillId="2" borderId="38" xfId="0" applyNumberFormat="1" applyFont="1" applyFill="1" applyBorder="1" applyAlignment="1" applyProtection="1">
      <alignment vertical="top"/>
    </xf>
    <xf numFmtId="49" fontId="5" fillId="2" borderId="38" xfId="0" applyNumberFormat="1" applyFont="1" applyFill="1" applyBorder="1" applyAlignment="1" applyProtection="1">
      <alignment horizontal="left" vertical="top" wrapText="1"/>
    </xf>
    <xf numFmtId="0" fontId="5" fillId="2" borderId="38" xfId="0" applyFont="1" applyFill="1" applyBorder="1" applyAlignment="1" applyProtection="1">
      <alignment horizontal="center" vertical="top" shrinkToFit="1"/>
    </xf>
    <xf numFmtId="164" fontId="5" fillId="2" borderId="38" xfId="0" applyNumberFormat="1" applyFont="1" applyFill="1" applyBorder="1" applyAlignment="1" applyProtection="1">
      <alignment vertical="top" shrinkToFit="1"/>
    </xf>
    <xf numFmtId="4" fontId="5" fillId="2" borderId="38" xfId="0" applyNumberFormat="1" applyFont="1" applyFill="1" applyBorder="1" applyAlignment="1" applyProtection="1">
      <alignment vertical="top" shrinkToFit="1"/>
    </xf>
    <xf numFmtId="4" fontId="5" fillId="2" borderId="25" xfId="0" applyNumberFormat="1" applyFont="1" applyFill="1" applyBorder="1" applyAlignment="1" applyProtection="1">
      <alignment vertical="top" shrinkToFit="1"/>
    </xf>
    <xf numFmtId="0" fontId="7" fillId="0" borderId="63" xfId="0" applyFont="1" applyBorder="1" applyAlignment="1" applyProtection="1">
      <alignment vertical="top"/>
    </xf>
    <xf numFmtId="49" fontId="7" fillId="0" borderId="15" xfId="0" applyNumberFormat="1" applyFont="1" applyFill="1" applyBorder="1" applyAlignment="1" applyProtection="1">
      <alignment vertical="top"/>
    </xf>
    <xf numFmtId="49" fontId="7" fillId="0" borderId="15" xfId="0" applyNumberFormat="1" applyFont="1" applyFill="1" applyBorder="1" applyAlignment="1" applyProtection="1">
      <alignment horizontal="left" vertical="top" wrapText="1"/>
    </xf>
    <xf numFmtId="0" fontId="7" fillId="0" borderId="15" xfId="0" applyFont="1" applyBorder="1" applyAlignment="1" applyProtection="1">
      <alignment horizontal="center" vertical="top" shrinkToFit="1"/>
    </xf>
    <xf numFmtId="4" fontId="7" fillId="0" borderId="68" xfId="0" applyNumberFormat="1" applyFont="1" applyBorder="1" applyAlignment="1" applyProtection="1">
      <alignment horizontal="right" vertical="top" wrapText="1"/>
    </xf>
    <xf numFmtId="0" fontId="7" fillId="0" borderId="20" xfId="0" applyFont="1" applyBorder="1" applyAlignment="1" applyProtection="1">
      <alignment vertical="top"/>
    </xf>
    <xf numFmtId="49" fontId="7" fillId="0" borderId="4" xfId="0" applyNumberFormat="1" applyFont="1" applyBorder="1" applyAlignment="1" applyProtection="1">
      <alignment vertical="top"/>
    </xf>
    <xf numFmtId="49" fontId="7" fillId="0" borderId="4" xfId="0" applyNumberFormat="1" applyFont="1" applyFill="1" applyBorder="1" applyAlignment="1" applyProtection="1">
      <alignment horizontal="left" vertical="top" wrapText="1"/>
    </xf>
    <xf numFmtId="164" fontId="7" fillId="0" borderId="4" xfId="0" applyNumberFormat="1" applyFont="1" applyBorder="1" applyAlignment="1" applyProtection="1">
      <alignment horizontal="center" vertical="top" wrapText="1" shrinkToFit="1"/>
    </xf>
    <xf numFmtId="4" fontId="7" fillId="0" borderId="4" xfId="0" applyNumberFormat="1" applyFont="1" applyBorder="1" applyAlignment="1" applyProtection="1">
      <alignment horizontal="right" vertical="top" wrapText="1" shrinkToFit="1"/>
    </xf>
    <xf numFmtId="0" fontId="7" fillId="0" borderId="34" xfId="0" applyFont="1" applyBorder="1" applyAlignment="1" applyProtection="1">
      <alignment vertical="top"/>
    </xf>
    <xf numFmtId="49" fontId="7" fillId="0" borderId="8" xfId="0" applyNumberFormat="1" applyFont="1" applyFill="1" applyBorder="1" applyAlignment="1" applyProtection="1">
      <alignment vertical="top"/>
    </xf>
    <xf numFmtId="49" fontId="7" fillId="0" borderId="8" xfId="0" applyNumberFormat="1" applyFont="1" applyFill="1" applyBorder="1" applyAlignment="1" applyProtection="1">
      <alignment horizontal="left" vertical="top" wrapText="1"/>
    </xf>
    <xf numFmtId="0" fontId="7" fillId="0" borderId="8" xfId="0" applyFont="1" applyBorder="1" applyAlignment="1" applyProtection="1">
      <alignment horizontal="center" vertical="top" shrinkToFit="1"/>
    </xf>
    <xf numFmtId="4" fontId="7" fillId="0" borderId="4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vertical="top"/>
    </xf>
    <xf numFmtId="49" fontId="7" fillId="0" borderId="8" xfId="0" applyNumberFormat="1" applyFont="1" applyBorder="1" applyAlignment="1" applyProtection="1">
      <alignment horizontal="left" vertical="top" wrapText="1"/>
    </xf>
    <xf numFmtId="0" fontId="7" fillId="0" borderId="50" xfId="0" applyFont="1" applyBorder="1" applyAlignment="1" applyProtection="1">
      <alignment horizontal="center" vertical="top" shrinkToFit="1"/>
    </xf>
    <xf numFmtId="0" fontId="7" fillId="0" borderId="51" xfId="0" applyFont="1" applyBorder="1" applyAlignment="1" applyProtection="1">
      <alignment vertical="top"/>
    </xf>
    <xf numFmtId="49" fontId="7" fillId="0" borderId="11" xfId="0" applyNumberFormat="1" applyFont="1" applyBorder="1" applyAlignment="1" applyProtection="1">
      <alignment vertical="top"/>
    </xf>
    <xf numFmtId="49" fontId="7" fillId="0" borderId="11" xfId="0" applyNumberFormat="1" applyFont="1" applyBorder="1" applyAlignment="1" applyProtection="1">
      <alignment horizontal="left" vertical="top" wrapText="1"/>
    </xf>
    <xf numFmtId="0" fontId="7" fillId="0" borderId="52" xfId="0" applyFont="1" applyBorder="1" applyAlignment="1" applyProtection="1">
      <alignment horizontal="center" vertical="top" shrinkToFit="1"/>
    </xf>
    <xf numFmtId="4" fontId="7" fillId="0" borderId="26" xfId="0" applyNumberFormat="1" applyFont="1" applyBorder="1" applyAlignment="1" applyProtection="1">
      <alignment horizontal="right" vertical="top" wrapText="1"/>
    </xf>
    <xf numFmtId="0" fontId="7" fillId="0" borderId="48" xfId="0" applyFont="1" applyBorder="1" applyAlignment="1" applyProtection="1">
      <alignment vertical="top"/>
    </xf>
    <xf numFmtId="49" fontId="7" fillId="0" borderId="49" xfId="0" applyNumberFormat="1" applyFont="1" applyBorder="1" applyAlignment="1" applyProtection="1">
      <alignment vertical="top"/>
    </xf>
    <xf numFmtId="49" fontId="7" fillId="0" borderId="49" xfId="0" applyNumberFormat="1" applyFont="1" applyBorder="1" applyAlignment="1" applyProtection="1">
      <alignment horizontal="left" vertical="top" wrapText="1"/>
    </xf>
    <xf numFmtId="0" fontId="7" fillId="0" borderId="49" xfId="0" applyFont="1" applyBorder="1" applyAlignment="1" applyProtection="1">
      <alignment horizontal="center" vertical="top" shrinkToFit="1"/>
    </xf>
    <xf numFmtId="4" fontId="7" fillId="0" borderId="15" xfId="0" applyNumberFormat="1" applyFont="1" applyBorder="1" applyAlignment="1" applyProtection="1">
      <alignment horizontal="right" vertical="top" wrapText="1"/>
    </xf>
    <xf numFmtId="0" fontId="7" fillId="0" borderId="11" xfId="0" applyFont="1" applyBorder="1" applyAlignment="1" applyProtection="1">
      <alignment horizontal="center" vertical="top" shrinkToFit="1"/>
    </xf>
    <xf numFmtId="4" fontId="18" fillId="0" borderId="45" xfId="0" applyNumberFormat="1" applyFont="1" applyBorder="1" applyAlignment="1" applyProtection="1">
      <alignment horizontal="right" vertical="top" wrapText="1"/>
    </xf>
    <xf numFmtId="4" fontId="18" fillId="0" borderId="21" xfId="0" applyNumberFormat="1" applyFont="1" applyBorder="1" applyAlignment="1" applyProtection="1">
      <alignment horizontal="right" vertical="top" wrapText="1"/>
    </xf>
    <xf numFmtId="4" fontId="18" fillId="0" borderId="35" xfId="0" applyNumberFormat="1" applyFont="1" applyBorder="1" applyAlignment="1" applyProtection="1">
      <alignment horizontal="right" vertical="top" wrapText="1"/>
    </xf>
    <xf numFmtId="4" fontId="19" fillId="2" borderId="25" xfId="0" applyNumberFormat="1" applyFont="1" applyFill="1" applyBorder="1" applyAlignment="1" applyProtection="1">
      <alignment vertical="top" shrinkToFit="1"/>
    </xf>
    <xf numFmtId="4" fontId="18" fillId="0" borderId="19" xfId="0" applyNumberFormat="1" applyFont="1" applyBorder="1" applyAlignment="1" applyProtection="1">
      <alignment horizontal="right" vertical="top" wrapText="1"/>
    </xf>
    <xf numFmtId="0" fontId="16" fillId="2" borderId="24" xfId="0" applyFont="1" applyFill="1" applyBorder="1" applyAlignment="1" applyProtection="1">
      <alignment vertical="top"/>
    </xf>
    <xf numFmtId="49" fontId="16" fillId="2" borderId="38" xfId="0" applyNumberFormat="1" applyFont="1" applyFill="1" applyBorder="1" applyAlignment="1" applyProtection="1">
      <alignment vertical="top"/>
    </xf>
    <xf numFmtId="49" fontId="16" fillId="2" borderId="38" xfId="0" applyNumberFormat="1" applyFont="1" applyFill="1" applyBorder="1" applyAlignment="1" applyProtection="1">
      <alignment horizontal="left" vertical="top" wrapText="1"/>
    </xf>
    <xf numFmtId="0" fontId="17" fillId="0" borderId="63" xfId="0" applyFont="1" applyBorder="1" applyAlignment="1" applyProtection="1">
      <alignment vertical="top"/>
    </xf>
    <xf numFmtId="49" fontId="17" fillId="0" borderId="15" xfId="0" applyNumberFormat="1" applyFont="1" applyBorder="1" applyAlignment="1" applyProtection="1">
      <alignment vertical="top"/>
    </xf>
    <xf numFmtId="49" fontId="17" fillId="0" borderId="15" xfId="0" applyNumberFormat="1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center" vertical="top" shrinkToFit="1"/>
    </xf>
    <xf numFmtId="164" fontId="17" fillId="0" borderId="15" xfId="0" applyNumberFormat="1" applyFont="1" applyBorder="1" applyAlignment="1" applyProtection="1">
      <alignment vertical="top" shrinkToFit="1"/>
    </xf>
    <xf numFmtId="0" fontId="17" fillId="0" borderId="20" xfId="0" applyFont="1" applyBorder="1" applyAlignment="1" applyProtection="1">
      <alignment vertical="top"/>
    </xf>
    <xf numFmtId="49" fontId="17" fillId="0" borderId="4" xfId="0" applyNumberFormat="1" applyFont="1" applyBorder="1" applyAlignment="1" applyProtection="1">
      <alignment vertical="top"/>
    </xf>
    <xf numFmtId="49" fontId="17" fillId="0" borderId="4" xfId="0" applyNumberFormat="1" applyFont="1" applyBorder="1" applyAlignment="1" applyProtection="1">
      <alignment horizontal="left" vertical="top" wrapText="1"/>
    </xf>
    <xf numFmtId="0" fontId="17" fillId="0" borderId="4" xfId="0" applyFont="1" applyBorder="1" applyAlignment="1" applyProtection="1">
      <alignment horizontal="center" vertical="top" shrinkToFit="1"/>
    </xf>
    <xf numFmtId="164" fontId="17" fillId="0" borderId="4" xfId="0" applyNumberFormat="1" applyFont="1" applyBorder="1" applyAlignment="1" applyProtection="1">
      <alignment vertical="top" shrinkToFit="1"/>
    </xf>
    <xf numFmtId="0" fontId="17" fillId="0" borderId="37" xfId="0" applyFont="1" applyBorder="1" applyAlignment="1" applyProtection="1">
      <alignment vertical="top"/>
    </xf>
    <xf numFmtId="49" fontId="17" fillId="0" borderId="26" xfId="0" applyNumberFormat="1" applyFont="1" applyBorder="1" applyAlignment="1" applyProtection="1">
      <alignment vertical="top"/>
    </xf>
    <xf numFmtId="49" fontId="17" fillId="0" borderId="26" xfId="0" applyNumberFormat="1" applyFont="1" applyBorder="1" applyAlignment="1" applyProtection="1">
      <alignment horizontal="left" vertical="top" wrapText="1"/>
    </xf>
    <xf numFmtId="0" fontId="17" fillId="0" borderId="26" xfId="0" applyFont="1" applyBorder="1" applyAlignment="1" applyProtection="1">
      <alignment horizontal="center" vertical="top" shrinkToFit="1"/>
    </xf>
    <xf numFmtId="164" fontId="17" fillId="0" borderId="26" xfId="0" applyNumberFormat="1" applyFont="1" applyBorder="1" applyAlignment="1" applyProtection="1">
      <alignment vertical="top" shrinkToFit="1"/>
    </xf>
    <xf numFmtId="49" fontId="7" fillId="0" borderId="15" xfId="0" applyNumberFormat="1" applyFont="1" applyBorder="1" applyAlignment="1" applyProtection="1">
      <alignment vertical="top"/>
    </xf>
    <xf numFmtId="49" fontId="7" fillId="0" borderId="15" xfId="0" applyNumberFormat="1" applyFont="1" applyBorder="1" applyAlignment="1" applyProtection="1">
      <alignment horizontal="left" vertical="top" wrapText="1"/>
    </xf>
    <xf numFmtId="4" fontId="7" fillId="0" borderId="15" xfId="0" applyNumberFormat="1" applyFont="1" applyBorder="1" applyAlignment="1" applyProtection="1">
      <alignment horizontal="right" vertical="top" shrinkToFit="1"/>
    </xf>
    <xf numFmtId="49" fontId="7" fillId="0" borderId="4" xfId="0" applyNumberFormat="1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center" vertical="top" shrinkToFit="1"/>
    </xf>
    <xf numFmtId="4" fontId="7" fillId="0" borderId="4" xfId="0" applyNumberFormat="1" applyFont="1" applyBorder="1" applyAlignment="1" applyProtection="1">
      <alignment horizontal="right" vertical="top" shrinkToFit="1"/>
    </xf>
    <xf numFmtId="4" fontId="18" fillId="0" borderId="19" xfId="0" applyNumberFormat="1" applyFont="1" applyBorder="1" applyAlignment="1" applyProtection="1">
      <alignment vertical="top" wrapText="1"/>
    </xf>
    <xf numFmtId="4" fontId="18" fillId="0" borderId="21" xfId="0" applyNumberFormat="1" applyFont="1" applyBorder="1" applyAlignment="1" applyProtection="1">
      <alignment vertical="top" shrinkToFit="1"/>
    </xf>
    <xf numFmtId="4" fontId="18" fillId="0" borderId="35" xfId="0" applyNumberFormat="1" applyFont="1" applyBorder="1" applyAlignment="1" applyProtection="1">
      <alignment vertical="top" shrinkToFit="1"/>
    </xf>
    <xf numFmtId="4" fontId="19" fillId="2" borderId="42" xfId="0" applyNumberFormat="1" applyFont="1" applyFill="1" applyBorder="1" applyAlignment="1" applyProtection="1">
      <alignment horizontal="right" vertical="center" shrinkToFit="1"/>
    </xf>
    <xf numFmtId="49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0" fillId="0" borderId="65" xfId="0" applyFont="1" applyBorder="1" applyAlignment="1" applyProtection="1">
      <alignment vertical="center"/>
    </xf>
    <xf numFmtId="49" fontId="0" fillId="0" borderId="58" xfId="0" applyNumberFormat="1" applyBorder="1" applyAlignment="1" applyProtection="1">
      <alignment vertical="center"/>
    </xf>
    <xf numFmtId="49" fontId="0" fillId="4" borderId="61" xfId="0" applyNumberFormat="1" applyFill="1" applyBorder="1" applyAlignment="1" applyProtection="1">
      <alignment horizontal="center" vertical="center"/>
    </xf>
    <xf numFmtId="49" fontId="0" fillId="4" borderId="40" xfId="0" applyNumberFormat="1" applyFill="1" applyBorder="1" applyAlignment="1" applyProtection="1">
      <alignment horizontal="center" vertical="center"/>
    </xf>
    <xf numFmtId="164" fontId="7" fillId="0" borderId="4" xfId="0" quotePrefix="1" applyNumberFormat="1" applyFont="1" applyBorder="1" applyAlignment="1" applyProtection="1">
      <alignment horizontal="left" vertical="top" wrapText="1"/>
    </xf>
    <xf numFmtId="164" fontId="8" fillId="0" borderId="4" xfId="0" applyNumberFormat="1" applyFont="1" applyBorder="1" applyAlignment="1" applyProtection="1">
      <alignment horizontal="center" vertical="top" wrapText="1" shrinkToFit="1"/>
    </xf>
    <xf numFmtId="164" fontId="8" fillId="0" borderId="4" xfId="0" quotePrefix="1" applyNumberFormat="1" applyFont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vertical="top"/>
    </xf>
    <xf numFmtId="4" fontId="7" fillId="0" borderId="15" xfId="0" applyNumberFormat="1" applyFont="1" applyBorder="1" applyAlignment="1" applyProtection="1">
      <alignment vertical="top" shrinkToFit="1"/>
    </xf>
    <xf numFmtId="4" fontId="7" fillId="0" borderId="4" xfId="0" applyNumberFormat="1" applyFont="1" applyBorder="1" applyAlignment="1" applyProtection="1">
      <alignment vertical="top" shrinkToFit="1"/>
    </xf>
    <xf numFmtId="4" fontId="18" fillId="0" borderId="19" xfId="0" applyNumberFormat="1" applyFont="1" applyBorder="1" applyAlignment="1" applyProtection="1">
      <alignment wrapText="1"/>
    </xf>
    <xf numFmtId="4" fontId="18" fillId="0" borderId="21" xfId="0" applyNumberFormat="1" applyFont="1" applyBorder="1" applyAlignment="1" applyProtection="1">
      <alignment wrapText="1"/>
    </xf>
    <xf numFmtId="0" fontId="7" fillId="0" borderId="0" xfId="0" applyFont="1" applyBorder="1" applyProtection="1">
      <protection locked="0"/>
    </xf>
    <xf numFmtId="0" fontId="0" fillId="4" borderId="40" xfId="0" applyFill="1" applyBorder="1" applyAlignment="1" applyProtection="1">
      <alignment horizontal="center" vertical="center" wrapText="1"/>
    </xf>
    <xf numFmtId="49" fontId="7" fillId="0" borderId="49" xfId="0" applyNumberFormat="1" applyFont="1" applyFill="1" applyBorder="1" applyAlignment="1" applyProtection="1">
      <alignment vertical="top"/>
    </xf>
    <xf numFmtId="49" fontId="7" fillId="0" borderId="49" xfId="0" applyNumberFormat="1" applyFont="1" applyFill="1" applyBorder="1" applyAlignment="1" applyProtection="1">
      <alignment horizontal="left" vertical="top" wrapText="1"/>
    </xf>
    <xf numFmtId="4" fontId="7" fillId="0" borderId="64" xfId="0" applyNumberFormat="1" applyFont="1" applyBorder="1" applyAlignment="1" applyProtection="1">
      <alignment horizontal="right" vertical="top" wrapText="1"/>
    </xf>
    <xf numFmtId="164" fontId="17" fillId="0" borderId="15" xfId="0" applyNumberFormat="1" applyFont="1" applyBorder="1" applyAlignment="1" applyProtection="1">
      <alignment horizontal="right" vertical="top" shrinkToFit="1"/>
    </xf>
    <xf numFmtId="164" fontId="17" fillId="0" borderId="4" xfId="0" applyNumberFormat="1" applyFont="1" applyBorder="1" applyAlignment="1" applyProtection="1">
      <alignment horizontal="right" vertical="top" shrinkToFit="1"/>
    </xf>
    <xf numFmtId="164" fontId="17" fillId="0" borderId="26" xfId="0" applyNumberFormat="1" applyFont="1" applyBorder="1" applyAlignment="1" applyProtection="1">
      <alignment horizontal="right" vertical="top" shrinkToFit="1"/>
    </xf>
    <xf numFmtId="4" fontId="18" fillId="0" borderId="21" xfId="0" applyNumberFormat="1" applyFont="1" applyBorder="1" applyAlignment="1" applyProtection="1">
      <alignment horizontal="right" vertical="top" shrinkToFit="1"/>
    </xf>
    <xf numFmtId="4" fontId="18" fillId="0" borderId="35" xfId="0" applyNumberFormat="1" applyFont="1" applyBorder="1" applyAlignment="1" applyProtection="1">
      <alignment horizontal="right" vertical="top" shrinkToFit="1"/>
    </xf>
    <xf numFmtId="4" fontId="19" fillId="2" borderId="42" xfId="0" applyNumberFormat="1" applyFont="1" applyFill="1" applyBorder="1" applyAlignment="1" applyProtection="1">
      <alignment vertical="center" shrinkToFit="1"/>
    </xf>
    <xf numFmtId="0" fontId="7" fillId="0" borderId="0" xfId="0" applyFont="1" applyFill="1" applyProtection="1">
      <protection locked="0"/>
    </xf>
    <xf numFmtId="4" fontId="5" fillId="2" borderId="28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" fontId="5" fillId="0" borderId="0" xfId="0" applyNumberFormat="1" applyFont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quotePrefix="1" applyFill="1" applyBorder="1" applyProtection="1">
      <protection locked="0"/>
    </xf>
    <xf numFmtId="0" fontId="0" fillId="0" borderId="30" xfId="0" applyNumberFormat="1" applyBorder="1" applyAlignment="1" applyProtection="1">
      <alignment vertical="center"/>
    </xf>
    <xf numFmtId="49" fontId="5" fillId="2" borderId="24" xfId="0" applyNumberFormat="1" applyFont="1" applyFill="1" applyBorder="1" applyAlignment="1" applyProtection="1">
      <alignment vertical="top"/>
    </xf>
    <xf numFmtId="4" fontId="7" fillId="0" borderId="4" xfId="0" applyNumberFormat="1" applyFont="1" applyBorder="1" applyAlignment="1" applyProtection="1">
      <alignment wrapText="1"/>
    </xf>
    <xf numFmtId="49" fontId="7" fillId="0" borderId="50" xfId="0" applyNumberFormat="1" applyFont="1" applyBorder="1" applyAlignment="1" applyProtection="1">
      <alignment vertical="top"/>
    </xf>
    <xf numFmtId="49" fontId="7" fillId="0" borderId="52" xfId="0" applyNumberFormat="1" applyFont="1" applyBorder="1" applyAlignment="1" applyProtection="1">
      <alignment vertical="top"/>
    </xf>
    <xf numFmtId="49" fontId="7" fillId="0" borderId="26" xfId="0" applyNumberFormat="1" applyFont="1" applyBorder="1" applyAlignment="1" applyProtection="1">
      <alignment horizontal="left" vertical="top" wrapText="1"/>
    </xf>
    <xf numFmtId="0" fontId="7" fillId="0" borderId="26" xfId="0" applyFont="1" applyBorder="1" applyAlignment="1" applyProtection="1">
      <alignment horizontal="center" vertical="top" shrinkToFit="1"/>
    </xf>
    <xf numFmtId="4" fontId="7" fillId="0" borderId="19" xfId="0" applyNumberFormat="1" applyFont="1" applyBorder="1" applyAlignment="1" applyProtection="1">
      <alignment horizontal="right" vertical="top" wrapText="1"/>
    </xf>
    <xf numFmtId="4" fontId="7" fillId="0" borderId="21" xfId="0" applyNumberFormat="1" applyFont="1" applyBorder="1" applyAlignment="1" applyProtection="1">
      <alignment horizontal="right" vertical="top" wrapText="1"/>
    </xf>
    <xf numFmtId="4" fontId="7" fillId="0" borderId="21" xfId="0" applyNumberFormat="1" applyFont="1" applyBorder="1" applyAlignment="1" applyProtection="1">
      <alignment wrapText="1"/>
    </xf>
    <xf numFmtId="4" fontId="7" fillId="0" borderId="35" xfId="0" applyNumberFormat="1" applyFont="1" applyBorder="1" applyAlignment="1" applyProtection="1">
      <alignment horizontal="right" vertical="top" wrapText="1"/>
    </xf>
    <xf numFmtId="4" fontId="7" fillId="0" borderId="4" xfId="0" applyNumberFormat="1" applyFont="1" applyBorder="1" applyAlignment="1" applyProtection="1">
      <alignment vertical="top" wrapText="1"/>
    </xf>
    <xf numFmtId="4" fontId="7" fillId="0" borderId="26" xfId="0" applyNumberFormat="1" applyFont="1" applyBorder="1" applyAlignment="1" applyProtection="1">
      <alignment vertical="top" wrapText="1"/>
    </xf>
    <xf numFmtId="0" fontId="7" fillId="0" borderId="53" xfId="0" applyFont="1" applyBorder="1" applyAlignment="1" applyProtection="1">
      <alignment vertical="top"/>
    </xf>
    <xf numFmtId="49" fontId="7" fillId="0" borderId="54" xfId="0" applyNumberFormat="1" applyFont="1" applyBorder="1" applyAlignment="1" applyProtection="1">
      <alignment vertical="top"/>
    </xf>
    <xf numFmtId="49" fontId="7" fillId="0" borderId="54" xfId="0" applyNumberFormat="1" applyFont="1" applyBorder="1" applyAlignment="1" applyProtection="1">
      <alignment horizontal="left" vertical="top" wrapText="1"/>
    </xf>
    <xf numFmtId="0" fontId="7" fillId="0" borderId="54" xfId="0" applyFont="1" applyBorder="1" applyAlignment="1" applyProtection="1">
      <alignment horizontal="center" vertical="top" shrinkToFit="1"/>
    </xf>
    <xf numFmtId="4" fontId="7" fillId="0" borderId="40" xfId="0" applyNumberFormat="1" applyFont="1" applyBorder="1" applyAlignment="1" applyProtection="1">
      <alignment horizontal="right" vertical="top" wrapText="1"/>
    </xf>
    <xf numFmtId="4" fontId="7" fillId="0" borderId="8" xfId="0" applyNumberFormat="1" applyFont="1" applyBorder="1" applyAlignment="1" applyProtection="1">
      <alignment horizontal="right" vertical="top" shrinkToFit="1"/>
    </xf>
    <xf numFmtId="0" fontId="15" fillId="0" borderId="22" xfId="0" applyFont="1" applyBorder="1" applyAlignment="1" applyProtection="1">
      <alignment vertical="top"/>
    </xf>
    <xf numFmtId="49" fontId="15" fillId="0" borderId="0" xfId="0" applyNumberFormat="1" applyFont="1" applyBorder="1" applyAlignment="1" applyProtection="1">
      <alignment vertical="top"/>
    </xf>
    <xf numFmtId="4" fontId="5" fillId="2" borderId="27" xfId="0" applyNumberFormat="1" applyFont="1" applyFill="1" applyBorder="1" applyAlignment="1" applyProtection="1">
      <alignment vertical="top" shrinkToFit="1"/>
    </xf>
    <xf numFmtId="4" fontId="5" fillId="2" borderId="28" xfId="0" applyNumberFormat="1" applyFont="1" applyFill="1" applyBorder="1" applyAlignment="1" applyProtection="1">
      <alignment vertical="top" shrinkToFit="1"/>
    </xf>
    <xf numFmtId="0" fontId="0" fillId="0" borderId="22" xfId="0" applyBorder="1" applyProtection="1"/>
    <xf numFmtId="49" fontId="0" fillId="0" borderId="0" xfId="0" applyNumberFormat="1" applyBorder="1" applyProtection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Protection="1"/>
    <xf numFmtId="4" fontId="7" fillId="0" borderId="49" xfId="0" applyNumberFormat="1" applyFont="1" applyBorder="1" applyAlignment="1" applyProtection="1">
      <alignment horizontal="right" vertical="top" shrinkToFit="1"/>
    </xf>
    <xf numFmtId="4" fontId="7" fillId="0" borderId="21" xfId="0" applyNumberFormat="1" applyFont="1" applyBorder="1" applyAlignment="1" applyProtection="1">
      <alignment vertical="top" wrapText="1"/>
    </xf>
    <xf numFmtId="4" fontId="7" fillId="0" borderId="35" xfId="0" applyNumberFormat="1" applyFont="1" applyBorder="1" applyAlignment="1" applyProtection="1">
      <alignment vertical="top" wrapText="1"/>
    </xf>
    <xf numFmtId="4" fontId="7" fillId="0" borderId="41" xfId="0" applyNumberFormat="1" applyFont="1" applyBorder="1" applyAlignment="1" applyProtection="1">
      <alignment horizontal="right" vertical="top" wrapText="1"/>
    </xf>
    <xf numFmtId="4" fontId="7" fillId="0" borderId="21" xfId="0" applyNumberFormat="1" applyFont="1" applyBorder="1" applyAlignment="1" applyProtection="1">
      <alignment horizontal="right" wrapText="1"/>
    </xf>
    <xf numFmtId="4" fontId="12" fillId="0" borderId="41" xfId="0" applyNumberFormat="1" applyFont="1" applyBorder="1" applyAlignment="1" applyProtection="1">
      <alignment wrapText="1"/>
    </xf>
    <xf numFmtId="4" fontId="7" fillId="0" borderId="19" xfId="0" applyNumberFormat="1" applyFont="1" applyBorder="1" applyAlignment="1" applyProtection="1">
      <alignment horizontal="right" wrapText="1"/>
    </xf>
    <xf numFmtId="4" fontId="5" fillId="2" borderId="42" xfId="0" applyNumberFormat="1" applyFont="1" applyFill="1" applyBorder="1" applyAlignment="1" applyProtection="1">
      <alignment horizontal="right" vertical="top" shrinkToFit="1"/>
    </xf>
    <xf numFmtId="0" fontId="26" fillId="0" borderId="18" xfId="2" applyFont="1" applyFill="1" applyBorder="1" applyAlignment="1" applyProtection="1">
      <alignment horizontal="center" vertical="center"/>
    </xf>
    <xf numFmtId="0" fontId="26" fillId="0" borderId="0" xfId="2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13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25" fillId="8" borderId="16" xfId="2" applyNumberFormat="1" applyFont="1" applyFill="1" applyBorder="1" applyAlignment="1" applyProtection="1">
      <alignment horizontal="right" vertical="center"/>
    </xf>
    <xf numFmtId="0" fontId="25" fillId="8" borderId="17" xfId="2" applyFont="1" applyFill="1" applyBorder="1" applyAlignment="1" applyProtection="1">
      <alignment horizontal="right" vertical="center"/>
    </xf>
    <xf numFmtId="0" fontId="25" fillId="8" borderId="22" xfId="2" applyFont="1" applyFill="1" applyBorder="1" applyAlignment="1" applyProtection="1">
      <alignment horizontal="right" vertical="center"/>
    </xf>
    <xf numFmtId="0" fontId="25" fillId="8" borderId="33" xfId="2" applyFont="1" applyFill="1" applyBorder="1" applyAlignment="1" applyProtection="1">
      <alignment horizontal="right" vertical="center"/>
    </xf>
    <xf numFmtId="0" fontId="25" fillId="8" borderId="23" xfId="2" applyFont="1" applyFill="1" applyBorder="1" applyAlignment="1" applyProtection="1">
      <alignment horizontal="right" vertical="center"/>
    </xf>
    <xf numFmtId="0" fontId="25" fillId="8" borderId="36" xfId="2" applyFont="1" applyFill="1" applyBorder="1" applyAlignment="1" applyProtection="1">
      <alignment horizontal="right" vertical="center"/>
    </xf>
    <xf numFmtId="44" fontId="1" fillId="0" borderId="2" xfId="2" quotePrefix="1" applyNumberFormat="1" applyFont="1" applyFill="1" applyBorder="1" applyAlignment="1" applyProtection="1">
      <alignment horizontal="center" vertical="center"/>
    </xf>
    <xf numFmtId="44" fontId="1" fillId="0" borderId="32" xfId="2" quotePrefix="1" applyNumberFormat="1" applyFont="1" applyFill="1" applyBorder="1" applyAlignment="1" applyProtection="1">
      <alignment horizontal="center" vertical="center"/>
    </xf>
    <xf numFmtId="0" fontId="22" fillId="0" borderId="23" xfId="2" applyFont="1" applyBorder="1" applyAlignment="1" applyProtection="1">
      <alignment horizontal="left" vertical="center"/>
    </xf>
    <xf numFmtId="0" fontId="22" fillId="0" borderId="18" xfId="2" applyFont="1" applyBorder="1" applyAlignment="1" applyProtection="1">
      <alignment horizontal="left" vertical="center"/>
    </xf>
    <xf numFmtId="0" fontId="22" fillId="0" borderId="47" xfId="2" applyFont="1" applyBorder="1" applyAlignment="1" applyProtection="1">
      <alignment horizontal="left" vertical="center"/>
    </xf>
    <xf numFmtId="0" fontId="26" fillId="8" borderId="16" xfId="2" applyFont="1" applyFill="1" applyBorder="1" applyAlignment="1" applyProtection="1">
      <alignment horizontal="left" vertical="center" wrapText="1"/>
    </xf>
    <xf numFmtId="0" fontId="26" fillId="8" borderId="14" xfId="2" applyFont="1" applyFill="1" applyBorder="1" applyAlignment="1" applyProtection="1">
      <alignment horizontal="left" vertical="center" wrapText="1"/>
    </xf>
    <xf numFmtId="0" fontId="26" fillId="8" borderId="17" xfId="2" applyFont="1" applyFill="1" applyBorder="1" applyAlignment="1" applyProtection="1">
      <alignment horizontal="left" vertical="center" wrapText="1"/>
    </xf>
    <xf numFmtId="0" fontId="26" fillId="8" borderId="22" xfId="2" applyFont="1" applyFill="1" applyBorder="1" applyAlignment="1" applyProtection="1">
      <alignment horizontal="left" vertical="center" wrapText="1"/>
    </xf>
    <xf numFmtId="0" fontId="26" fillId="8" borderId="0" xfId="2" applyFont="1" applyFill="1" applyBorder="1" applyAlignment="1" applyProtection="1">
      <alignment horizontal="left" vertical="center" wrapText="1"/>
    </xf>
    <xf numFmtId="0" fontId="26" fillId="8" borderId="33" xfId="2" applyFont="1" applyFill="1" applyBorder="1" applyAlignment="1" applyProtection="1">
      <alignment horizontal="left" vertical="center" wrapText="1"/>
    </xf>
    <xf numFmtId="0" fontId="26" fillId="8" borderId="23" xfId="2" applyFont="1" applyFill="1" applyBorder="1" applyAlignment="1" applyProtection="1">
      <alignment horizontal="left" vertical="center" wrapText="1"/>
    </xf>
    <xf numFmtId="0" fontId="26" fillId="8" borderId="18" xfId="2" applyFont="1" applyFill="1" applyBorder="1" applyAlignment="1" applyProtection="1">
      <alignment horizontal="left" vertical="center" wrapText="1"/>
    </xf>
    <xf numFmtId="0" fontId="26" fillId="8" borderId="36" xfId="2" applyFont="1" applyFill="1" applyBorder="1" applyAlignment="1" applyProtection="1">
      <alignment horizontal="left" vertical="center" wrapText="1"/>
    </xf>
    <xf numFmtId="165" fontId="25" fillId="8" borderId="43" xfId="2" applyNumberFormat="1" applyFont="1" applyFill="1" applyBorder="1" applyAlignment="1" applyProtection="1">
      <alignment horizontal="center" vertical="center"/>
    </xf>
    <xf numFmtId="0" fontId="25" fillId="8" borderId="44" xfId="2" applyFont="1" applyFill="1" applyBorder="1" applyAlignment="1" applyProtection="1">
      <alignment horizontal="center" vertical="center"/>
    </xf>
    <xf numFmtId="0" fontId="25" fillId="8" borderId="39" xfId="2" applyFont="1" applyFill="1" applyBorder="1" applyAlignment="1" applyProtection="1">
      <alignment horizontal="center" vertical="center"/>
    </xf>
    <xf numFmtId="0" fontId="22" fillId="0" borderId="20" xfId="2" applyFont="1" applyBorder="1" applyAlignment="1" applyProtection="1">
      <alignment horizontal="left" vertical="center"/>
    </xf>
    <xf numFmtId="0" fontId="22" fillId="0" borderId="4" xfId="2" applyFont="1" applyBorder="1" applyAlignment="1" applyProtection="1">
      <alignment horizontal="left" vertical="center"/>
    </xf>
    <xf numFmtId="0" fontId="27" fillId="0" borderId="4" xfId="2" applyFont="1" applyBorder="1" applyAlignment="1" applyProtection="1">
      <alignment horizontal="center" vertical="center"/>
    </xf>
    <xf numFmtId="0" fontId="22" fillId="0" borderId="4" xfId="2" applyFont="1" applyBorder="1" applyAlignment="1" applyProtection="1">
      <alignment horizontal="center" vertical="center"/>
    </xf>
    <xf numFmtId="0" fontId="22" fillId="0" borderId="3" xfId="2" applyFont="1" applyBorder="1" applyAlignment="1" applyProtection="1">
      <alignment horizontal="center"/>
      <protection locked="0"/>
    </xf>
    <xf numFmtId="0" fontId="21" fillId="5" borderId="0" xfId="2" applyFont="1" applyFill="1" applyBorder="1" applyAlignment="1" applyProtection="1">
      <alignment horizontal="center" vertical="center"/>
    </xf>
    <xf numFmtId="0" fontId="23" fillId="0" borderId="4" xfId="2" applyFont="1" applyBorder="1" applyAlignment="1" applyProtection="1">
      <alignment horizontal="center" vertical="center"/>
    </xf>
    <xf numFmtId="0" fontId="22" fillId="0" borderId="2" xfId="2" applyFont="1" applyBorder="1" applyAlignment="1" applyProtection="1">
      <alignment horizontal="center" vertical="center"/>
    </xf>
    <xf numFmtId="0" fontId="22" fillId="0" borderId="1" xfId="2" applyFont="1" applyBorder="1" applyAlignment="1" applyProtection="1">
      <alignment horizontal="center" vertical="center"/>
    </xf>
    <xf numFmtId="0" fontId="22" fillId="0" borderId="13" xfId="2" applyFont="1" applyBorder="1" applyAlignment="1" applyProtection="1">
      <alignment horizontal="center" vertical="center"/>
    </xf>
    <xf numFmtId="0" fontId="22" fillId="6" borderId="2" xfId="2" applyFont="1" applyFill="1" applyBorder="1" applyAlignment="1" applyProtection="1">
      <alignment horizontal="center" vertical="center"/>
      <protection locked="0"/>
    </xf>
    <xf numFmtId="0" fontId="22" fillId="6" borderId="1" xfId="2" applyFont="1" applyFill="1" applyBorder="1" applyAlignment="1" applyProtection="1">
      <alignment horizontal="center" vertical="center"/>
      <protection locked="0"/>
    </xf>
    <xf numFmtId="0" fontId="22" fillId="6" borderId="13" xfId="2" applyFont="1" applyFill="1" applyBorder="1" applyAlignment="1" applyProtection="1">
      <alignment horizontal="center" vertical="center"/>
      <protection locked="0"/>
    </xf>
    <xf numFmtId="0" fontId="28" fillId="0" borderId="24" xfId="2" applyFont="1" applyFill="1" applyBorder="1" applyAlignment="1" applyProtection="1">
      <alignment horizontal="center" vertical="center" wrapText="1"/>
    </xf>
    <xf numFmtId="0" fontId="28" fillId="0" borderId="38" xfId="2" applyFont="1" applyFill="1" applyBorder="1" applyAlignment="1" applyProtection="1">
      <alignment horizontal="center" vertical="center" wrapText="1"/>
    </xf>
    <xf numFmtId="0" fontId="24" fillId="0" borderId="24" xfId="2" applyFont="1" applyFill="1" applyBorder="1" applyAlignment="1" applyProtection="1">
      <alignment horizontal="center" vertical="center" wrapText="1"/>
    </xf>
    <xf numFmtId="0" fontId="24" fillId="0" borderId="25" xfId="2" applyFont="1" applyFill="1" applyBorder="1" applyAlignment="1" applyProtection="1">
      <alignment horizontal="center" vertical="center" wrapText="1"/>
    </xf>
    <xf numFmtId="0" fontId="22" fillId="0" borderId="16" xfId="2" applyFont="1" applyBorder="1" applyAlignment="1" applyProtection="1">
      <alignment horizontal="left" vertical="center"/>
    </xf>
    <xf numFmtId="0" fontId="22" fillId="0" borderId="14" xfId="2" applyFont="1" applyBorder="1" applyAlignment="1" applyProtection="1">
      <alignment horizontal="left" vertical="center"/>
    </xf>
    <xf numFmtId="0" fontId="22" fillId="0" borderId="46" xfId="2" applyFont="1" applyBorder="1" applyAlignment="1" applyProtection="1">
      <alignment horizontal="left" vertical="center"/>
    </xf>
    <xf numFmtId="0" fontId="5" fillId="7" borderId="24" xfId="0" applyFont="1" applyFill="1" applyBorder="1" applyAlignment="1" applyProtection="1">
      <alignment horizontal="right" vertical="top"/>
    </xf>
    <xf numFmtId="0" fontId="5" fillId="7" borderId="38" xfId="0" applyFont="1" applyFill="1" applyBorder="1" applyAlignment="1" applyProtection="1">
      <alignment horizontal="right" vertical="top"/>
    </xf>
    <xf numFmtId="0" fontId="5" fillId="7" borderId="25" xfId="0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center"/>
    </xf>
    <xf numFmtId="49" fontId="0" fillId="0" borderId="57" xfId="0" applyNumberForma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49" fontId="0" fillId="0" borderId="59" xfId="0" applyNumberFormat="1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5" fillId="6" borderId="24" xfId="0" applyFont="1" applyFill="1" applyBorder="1" applyAlignment="1" applyProtection="1">
      <alignment horizontal="center" vertical="center"/>
      <protection locked="0"/>
    </xf>
    <xf numFmtId="0" fontId="5" fillId="6" borderId="38" xfId="0" applyFont="1" applyFill="1" applyBorder="1" applyAlignment="1" applyProtection="1">
      <alignment horizontal="center" vertical="center"/>
      <protection locked="0"/>
    </xf>
    <xf numFmtId="0" fontId="5" fillId="6" borderId="25" xfId="0" applyFont="1" applyFill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4" fillId="0" borderId="16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49" fontId="0" fillId="0" borderId="30" xfId="0" applyNumberFormat="1" applyBorder="1" applyAlignment="1" applyProtection="1">
      <alignment vertical="center"/>
    </xf>
    <xf numFmtId="49" fontId="0" fillId="0" borderId="58" xfId="0" applyNumberFormat="1" applyBorder="1" applyAlignment="1" applyProtection="1">
      <alignment vertical="center"/>
    </xf>
    <xf numFmtId="0" fontId="5" fillId="2" borderId="24" xfId="0" applyFont="1" applyFill="1" applyBorder="1" applyAlignment="1" applyProtection="1">
      <alignment horizontal="right" vertical="center" shrinkToFit="1"/>
    </xf>
    <xf numFmtId="0" fontId="5" fillId="2" borderId="38" xfId="0" applyFont="1" applyFill="1" applyBorder="1" applyAlignment="1" applyProtection="1">
      <alignment horizontal="right" vertical="center" shrinkToFit="1"/>
    </xf>
    <xf numFmtId="49" fontId="0" fillId="0" borderId="3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66" xfId="0" applyBorder="1" applyAlignment="1" applyProtection="1">
      <alignment vertical="center"/>
    </xf>
    <xf numFmtId="4" fontId="5" fillId="2" borderId="24" xfId="0" applyNumberFormat="1" applyFont="1" applyFill="1" applyBorder="1" applyAlignment="1" applyProtection="1">
      <alignment horizontal="right" vertical="center" shrinkToFit="1"/>
    </xf>
    <xf numFmtId="4" fontId="5" fillId="2" borderId="38" xfId="0" applyNumberFormat="1" applyFont="1" applyFill="1" applyBorder="1" applyAlignment="1" applyProtection="1">
      <alignment horizontal="right" vertical="center" shrinkToFit="1"/>
    </xf>
    <xf numFmtId="4" fontId="5" fillId="2" borderId="25" xfId="0" applyNumberFormat="1" applyFont="1" applyFill="1" applyBorder="1" applyAlignment="1" applyProtection="1">
      <alignment horizontal="right" vertical="center" shrinkToFit="1"/>
    </xf>
    <xf numFmtId="0" fontId="0" fillId="0" borderId="3" xfId="0" applyBorder="1" applyAlignment="1">
      <alignment vertical="top"/>
    </xf>
    <xf numFmtId="0" fontId="7" fillId="0" borderId="3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vertical="top" wrapText="1"/>
    </xf>
    <xf numFmtId="0" fontId="9" fillId="0" borderId="3" xfId="0" applyNumberFormat="1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vertical="top" wrapText="1"/>
    </xf>
    <xf numFmtId="44" fontId="1" fillId="0" borderId="55" xfId="2" quotePrefix="1" applyNumberFormat="1" applyFont="1" applyFill="1" applyBorder="1" applyAlignment="1" applyProtection="1">
      <alignment horizontal="center" vertical="center"/>
    </xf>
    <xf numFmtId="44" fontId="1" fillId="0" borderId="31" xfId="2" quotePrefix="1" applyNumberFormat="1" applyFont="1" applyFill="1" applyBorder="1" applyAlignment="1" applyProtection="1">
      <alignment horizontal="center" vertical="center"/>
    </xf>
    <xf numFmtId="44" fontId="1" fillId="0" borderId="59" xfId="2" quotePrefix="1" applyNumberFormat="1" applyFont="1" applyFill="1" applyBorder="1" applyAlignment="1" applyProtection="1">
      <alignment horizontal="center" vertical="center"/>
    </xf>
    <xf numFmtId="44" fontId="1" fillId="0" borderId="56" xfId="2" quotePrefix="1" applyNumberFormat="1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48" t="s">
        <v>0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8" t="s">
        <v>1</v>
      </c>
      <c r="B2" s="7"/>
      <c r="C2" s="250"/>
      <c r="D2" s="250"/>
      <c r="E2" s="250"/>
      <c r="F2" s="250"/>
      <c r="G2" s="251"/>
    </row>
    <row r="3" spans="1:7" ht="24.95" customHeight="1" x14ac:dyDescent="0.2">
      <c r="A3" s="8" t="s">
        <v>2</v>
      </c>
      <c r="B3" s="7"/>
      <c r="C3" s="250"/>
      <c r="D3" s="250"/>
      <c r="E3" s="250"/>
      <c r="F3" s="250"/>
      <c r="G3" s="251"/>
    </row>
    <row r="4" spans="1:7" ht="24.95" customHeight="1" x14ac:dyDescent="0.2">
      <c r="A4" s="8" t="s">
        <v>3</v>
      </c>
      <c r="B4" s="7"/>
      <c r="C4" s="250"/>
      <c r="D4" s="250"/>
      <c r="E4" s="250"/>
      <c r="F4" s="250"/>
      <c r="G4" s="251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6" sqref="C26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63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59</v>
      </c>
      <c r="B1" s="252"/>
      <c r="C1" s="252"/>
      <c r="D1" s="252"/>
      <c r="E1" s="252"/>
      <c r="F1" s="252"/>
      <c r="G1" s="252"/>
      <c r="AG1" t="s">
        <v>60</v>
      </c>
    </row>
    <row r="2" spans="1:60" ht="24.95" customHeight="1" x14ac:dyDescent="0.2">
      <c r="A2" s="10" t="s">
        <v>1</v>
      </c>
      <c r="B2" s="7" t="s">
        <v>8</v>
      </c>
      <c r="C2" s="253" t="s">
        <v>9</v>
      </c>
      <c r="D2" s="254"/>
      <c r="E2" s="254"/>
      <c r="F2" s="254"/>
      <c r="G2" s="255"/>
      <c r="AG2" t="s">
        <v>61</v>
      </c>
    </row>
    <row r="3" spans="1:60" ht="24.95" customHeight="1" x14ac:dyDescent="0.2">
      <c r="A3" s="10" t="s">
        <v>2</v>
      </c>
      <c r="B3" s="7" t="s">
        <v>28</v>
      </c>
      <c r="C3" s="253" t="s">
        <v>29</v>
      </c>
      <c r="D3" s="254"/>
      <c r="E3" s="254"/>
      <c r="F3" s="254"/>
      <c r="G3" s="255"/>
      <c r="AC3" s="9" t="s">
        <v>62</v>
      </c>
      <c r="AG3" t="s">
        <v>63</v>
      </c>
    </row>
    <row r="4" spans="1:60" ht="24.95" customHeight="1" x14ac:dyDescent="0.2">
      <c r="A4" s="11" t="s">
        <v>3</v>
      </c>
      <c r="B4" s="12" t="s">
        <v>28</v>
      </c>
      <c r="C4" s="256" t="s">
        <v>29</v>
      </c>
      <c r="D4" s="257"/>
      <c r="E4" s="257"/>
      <c r="F4" s="257"/>
      <c r="G4" s="258"/>
      <c r="AG4" t="s">
        <v>64</v>
      </c>
    </row>
    <row r="5" spans="1:60" x14ac:dyDescent="0.2">
      <c r="D5" s="6"/>
    </row>
    <row r="6" spans="1:60" ht="38.25" x14ac:dyDescent="0.2">
      <c r="A6" s="14" t="s">
        <v>65</v>
      </c>
      <c r="B6" s="16" t="s">
        <v>66</v>
      </c>
      <c r="C6" s="16" t="s">
        <v>67</v>
      </c>
      <c r="D6" s="15" t="s">
        <v>68</v>
      </c>
      <c r="E6" s="14" t="s">
        <v>69</v>
      </c>
      <c r="F6" s="13" t="s">
        <v>70</v>
      </c>
      <c r="G6" s="14" t="s">
        <v>5</v>
      </c>
      <c r="H6" s="17" t="s">
        <v>6</v>
      </c>
      <c r="I6" s="17" t="s">
        <v>71</v>
      </c>
      <c r="J6" s="17" t="s">
        <v>7</v>
      </c>
      <c r="K6" s="17" t="s">
        <v>72</v>
      </c>
      <c r="L6" s="17" t="s">
        <v>73</v>
      </c>
      <c r="M6" s="17" t="s">
        <v>74</v>
      </c>
      <c r="N6" s="17" t="s">
        <v>75</v>
      </c>
      <c r="O6" s="17" t="s">
        <v>76</v>
      </c>
      <c r="P6" s="17" t="s">
        <v>77</v>
      </c>
      <c r="Q6" s="17" t="s">
        <v>78</v>
      </c>
      <c r="R6" s="17" t="s">
        <v>79</v>
      </c>
      <c r="S6" s="17" t="s">
        <v>80</v>
      </c>
      <c r="T6" s="17" t="s">
        <v>81</v>
      </c>
      <c r="U6" s="17" t="s">
        <v>82</v>
      </c>
      <c r="V6" s="17" t="s">
        <v>83</v>
      </c>
      <c r="W6" s="17" t="s">
        <v>84</v>
      </c>
      <c r="X6" s="17" t="s">
        <v>85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60" x14ac:dyDescent="0.2">
      <c r="A8" s="31" t="s">
        <v>86</v>
      </c>
      <c r="B8" s="32" t="s">
        <v>33</v>
      </c>
      <c r="C8" s="52" t="s">
        <v>34</v>
      </c>
      <c r="D8" s="33"/>
      <c r="E8" s="34"/>
      <c r="F8" s="35"/>
      <c r="G8" s="35">
        <f>SUMIF(AG9:AG13,"&lt;&gt;NOR",G9:G13)</f>
        <v>0</v>
      </c>
      <c r="H8" s="35"/>
      <c r="I8" s="35">
        <f>SUM(I9:I13)</f>
        <v>0</v>
      </c>
      <c r="J8" s="35"/>
      <c r="K8" s="35">
        <f>SUM(K9:K13)</f>
        <v>0</v>
      </c>
      <c r="L8" s="35"/>
      <c r="M8" s="35">
        <f>SUM(M9:M13)</f>
        <v>0</v>
      </c>
      <c r="N8" s="35"/>
      <c r="O8" s="35">
        <f>SUM(O9:O13)</f>
        <v>0.17</v>
      </c>
      <c r="P8" s="35"/>
      <c r="Q8" s="35">
        <f>SUM(Q9:Q13)</f>
        <v>0</v>
      </c>
      <c r="R8" s="35"/>
      <c r="S8" s="35"/>
      <c r="T8" s="36"/>
      <c r="U8" s="30"/>
      <c r="V8" s="30">
        <f>SUM(V9:V13)</f>
        <v>3.96</v>
      </c>
      <c r="W8" s="30"/>
      <c r="X8" s="30"/>
      <c r="AG8" t="s">
        <v>87</v>
      </c>
    </row>
    <row r="9" spans="1:60" outlineLevel="1" x14ac:dyDescent="0.2">
      <c r="A9" s="37">
        <v>1</v>
      </c>
      <c r="B9" s="38" t="s">
        <v>88</v>
      </c>
      <c r="C9" s="53" t="s">
        <v>89</v>
      </c>
      <c r="D9" s="39" t="s">
        <v>90</v>
      </c>
      <c r="E9" s="40">
        <v>3</v>
      </c>
      <c r="F9" s="41"/>
      <c r="G9" s="42">
        <f>ROUND(E9*F9,2)</f>
        <v>0</v>
      </c>
      <c r="H9" s="41"/>
      <c r="I9" s="42">
        <f>ROUND(E9*H9,2)</f>
        <v>0</v>
      </c>
      <c r="J9" s="41"/>
      <c r="K9" s="42">
        <f>ROUND(E9*J9,2)</f>
        <v>0</v>
      </c>
      <c r="L9" s="42">
        <v>21</v>
      </c>
      <c r="M9" s="42">
        <f>G9*(1+L9/100)</f>
        <v>0</v>
      </c>
      <c r="N9" s="42">
        <v>5.7230000000000003E-2</v>
      </c>
      <c r="O9" s="42">
        <f>ROUND(E9*N9,2)</f>
        <v>0.17</v>
      </c>
      <c r="P9" s="42">
        <v>0</v>
      </c>
      <c r="Q9" s="42">
        <f>ROUND(E9*P9,2)</f>
        <v>0</v>
      </c>
      <c r="R9" s="42" t="s">
        <v>91</v>
      </c>
      <c r="S9" s="42" t="s">
        <v>92</v>
      </c>
      <c r="T9" s="43" t="s">
        <v>92</v>
      </c>
      <c r="U9" s="27">
        <v>1.321</v>
      </c>
      <c r="V9" s="27">
        <f>ROUND(E9*U9,2)</f>
        <v>3.96</v>
      </c>
      <c r="W9" s="27"/>
      <c r="X9" s="27" t="s">
        <v>93</v>
      </c>
      <c r="Y9" s="18"/>
      <c r="Z9" s="18"/>
      <c r="AA9" s="18"/>
      <c r="AB9" s="18"/>
      <c r="AC9" s="18"/>
      <c r="AD9" s="18"/>
      <c r="AE9" s="18"/>
      <c r="AF9" s="18"/>
      <c r="AG9" s="18" t="s">
        <v>94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25"/>
      <c r="B10" s="26"/>
      <c r="C10" s="54" t="s">
        <v>95</v>
      </c>
      <c r="D10" s="28"/>
      <c r="E10" s="29">
        <v>3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18"/>
      <c r="Z10" s="18"/>
      <c r="AA10" s="18"/>
      <c r="AB10" s="18"/>
      <c r="AC10" s="18"/>
      <c r="AD10" s="18"/>
      <c r="AE10" s="18"/>
      <c r="AF10" s="18"/>
      <c r="AG10" s="18" t="s">
        <v>96</v>
      </c>
      <c r="AH10" s="18">
        <v>0</v>
      </c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37">
        <v>2</v>
      </c>
      <c r="B11" s="38" t="s">
        <v>97</v>
      </c>
      <c r="C11" s="53" t="s">
        <v>98</v>
      </c>
      <c r="D11" s="39" t="s">
        <v>99</v>
      </c>
      <c r="E11" s="40">
        <v>1</v>
      </c>
      <c r="F11" s="41"/>
      <c r="G11" s="42">
        <f>ROUND(E11*F11,2)</f>
        <v>0</v>
      </c>
      <c r="H11" s="41"/>
      <c r="I11" s="42">
        <f>ROUND(E11*H11,2)</f>
        <v>0</v>
      </c>
      <c r="J11" s="41"/>
      <c r="K11" s="42">
        <f>ROUND(E11*J11,2)</f>
        <v>0</v>
      </c>
      <c r="L11" s="42">
        <v>21</v>
      </c>
      <c r="M11" s="42">
        <f>G11*(1+L11/100)</f>
        <v>0</v>
      </c>
      <c r="N11" s="42">
        <v>0</v>
      </c>
      <c r="O11" s="42">
        <f>ROUND(E11*N11,2)</f>
        <v>0</v>
      </c>
      <c r="P11" s="42">
        <v>0</v>
      </c>
      <c r="Q11" s="42">
        <f>ROUND(E11*P11,2)</f>
        <v>0</v>
      </c>
      <c r="R11" s="42"/>
      <c r="S11" s="42" t="s">
        <v>92</v>
      </c>
      <c r="T11" s="43" t="s">
        <v>100</v>
      </c>
      <c r="U11" s="27">
        <v>0</v>
      </c>
      <c r="V11" s="27">
        <f>ROUND(E11*U11,2)</f>
        <v>0</v>
      </c>
      <c r="W11" s="27"/>
      <c r="X11" s="27" t="s">
        <v>28</v>
      </c>
      <c r="Y11" s="18"/>
      <c r="Z11" s="18"/>
      <c r="AA11" s="18"/>
      <c r="AB11" s="18"/>
      <c r="AC11" s="18"/>
      <c r="AD11" s="18"/>
      <c r="AE11" s="18"/>
      <c r="AF11" s="18"/>
      <c r="AG11" s="18" t="s">
        <v>101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25"/>
      <c r="B12" s="26"/>
      <c r="C12" s="54" t="s">
        <v>102</v>
      </c>
      <c r="D12" s="28"/>
      <c r="E12" s="2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18"/>
      <c r="Z12" s="18"/>
      <c r="AA12" s="18"/>
      <c r="AB12" s="18"/>
      <c r="AC12" s="18"/>
      <c r="AD12" s="18"/>
      <c r="AE12" s="18"/>
      <c r="AF12" s="18"/>
      <c r="AG12" s="18" t="s">
        <v>96</v>
      </c>
      <c r="AH12" s="18">
        <v>0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25"/>
      <c r="B13" s="26"/>
      <c r="C13" s="54" t="s">
        <v>103</v>
      </c>
      <c r="D13" s="28"/>
      <c r="E13" s="29">
        <v>1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8"/>
      <c r="Z13" s="18"/>
      <c r="AA13" s="18"/>
      <c r="AB13" s="18"/>
      <c r="AC13" s="18"/>
      <c r="AD13" s="18"/>
      <c r="AE13" s="18"/>
      <c r="AF13" s="18"/>
      <c r="AG13" s="18" t="s">
        <v>96</v>
      </c>
      <c r="AH13" s="18">
        <v>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x14ac:dyDescent="0.2">
      <c r="A14" s="31" t="s">
        <v>86</v>
      </c>
      <c r="B14" s="32" t="s">
        <v>58</v>
      </c>
      <c r="C14" s="52" t="s">
        <v>4</v>
      </c>
      <c r="D14" s="33"/>
      <c r="E14" s="34"/>
      <c r="F14" s="35"/>
      <c r="G14" s="35">
        <f>SUMIF(AG15:AG19,"&lt;&gt;NOR",G15:G19)</f>
        <v>0</v>
      </c>
      <c r="H14" s="35"/>
      <c r="I14" s="35">
        <f>SUM(I15:I19)</f>
        <v>0</v>
      </c>
      <c r="J14" s="35"/>
      <c r="K14" s="35">
        <f>SUM(K15:K19)</f>
        <v>0</v>
      </c>
      <c r="L14" s="35"/>
      <c r="M14" s="35">
        <f>SUM(M15:M19)</f>
        <v>0</v>
      </c>
      <c r="N14" s="35"/>
      <c r="O14" s="35">
        <f>SUM(O15:O19)</f>
        <v>0</v>
      </c>
      <c r="P14" s="35"/>
      <c r="Q14" s="35">
        <f>SUM(Q15:Q19)</f>
        <v>0</v>
      </c>
      <c r="R14" s="35"/>
      <c r="S14" s="35"/>
      <c r="T14" s="36"/>
      <c r="U14" s="30"/>
      <c r="V14" s="30">
        <f>SUM(V15:V19)</f>
        <v>0</v>
      </c>
      <c r="W14" s="30"/>
      <c r="X14" s="30"/>
      <c r="AG14" t="s">
        <v>87</v>
      </c>
    </row>
    <row r="15" spans="1:60" outlineLevel="1" x14ac:dyDescent="0.2">
      <c r="A15" s="37">
        <v>3</v>
      </c>
      <c r="B15" s="38" t="s">
        <v>104</v>
      </c>
      <c r="C15" s="53" t="s">
        <v>105</v>
      </c>
      <c r="D15" s="39" t="s">
        <v>99</v>
      </c>
      <c r="E15" s="40">
        <v>1</v>
      </c>
      <c r="F15" s="41"/>
      <c r="G15" s="42">
        <f>ROUND(E15*F15,2)</f>
        <v>0</v>
      </c>
      <c r="H15" s="41"/>
      <c r="I15" s="42">
        <f>ROUND(E15*H15,2)</f>
        <v>0</v>
      </c>
      <c r="J15" s="41"/>
      <c r="K15" s="42">
        <f>ROUND(E15*J15,2)</f>
        <v>0</v>
      </c>
      <c r="L15" s="42">
        <v>21</v>
      </c>
      <c r="M15" s="42">
        <f>G15*(1+L15/100)</f>
        <v>0</v>
      </c>
      <c r="N15" s="42">
        <v>0</v>
      </c>
      <c r="O15" s="42">
        <f>ROUND(E15*N15,2)</f>
        <v>0</v>
      </c>
      <c r="P15" s="42">
        <v>0</v>
      </c>
      <c r="Q15" s="42">
        <f>ROUND(E15*P15,2)</f>
        <v>0</v>
      </c>
      <c r="R15" s="42"/>
      <c r="S15" s="42" t="s">
        <v>92</v>
      </c>
      <c r="T15" s="43" t="s">
        <v>100</v>
      </c>
      <c r="U15" s="27">
        <v>0</v>
      </c>
      <c r="V15" s="27">
        <f>ROUND(E15*U15,2)</f>
        <v>0</v>
      </c>
      <c r="W15" s="27"/>
      <c r="X15" s="27" t="s">
        <v>28</v>
      </c>
      <c r="Y15" s="18"/>
      <c r="Z15" s="18"/>
      <c r="AA15" s="18"/>
      <c r="AB15" s="18"/>
      <c r="AC15" s="18"/>
      <c r="AD15" s="18"/>
      <c r="AE15" s="18"/>
      <c r="AF15" s="18"/>
      <c r="AG15" s="18" t="s">
        <v>101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 x14ac:dyDescent="0.2">
      <c r="A16" s="25"/>
      <c r="B16" s="26"/>
      <c r="C16" s="54" t="s">
        <v>106</v>
      </c>
      <c r="D16" s="28"/>
      <c r="E16" s="29">
        <v>1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8"/>
      <c r="Z16" s="18"/>
      <c r="AA16" s="18"/>
      <c r="AB16" s="18"/>
      <c r="AC16" s="18"/>
      <c r="AD16" s="18"/>
      <c r="AE16" s="18"/>
      <c r="AF16" s="18"/>
      <c r="AG16" s="18" t="s">
        <v>96</v>
      </c>
      <c r="AH16" s="18">
        <v>0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25"/>
      <c r="B17" s="26"/>
      <c r="C17" s="54" t="s">
        <v>107</v>
      </c>
      <c r="D17" s="28"/>
      <c r="E17" s="29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18"/>
      <c r="Z17" s="18"/>
      <c r="AA17" s="18"/>
      <c r="AB17" s="18"/>
      <c r="AC17" s="18"/>
      <c r="AD17" s="18"/>
      <c r="AE17" s="18"/>
      <c r="AF17" s="18"/>
      <c r="AG17" s="18" t="s">
        <v>96</v>
      </c>
      <c r="AH17" s="18">
        <v>0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44">
        <v>4</v>
      </c>
      <c r="B18" s="45" t="s">
        <v>108</v>
      </c>
      <c r="C18" s="55" t="s">
        <v>109</v>
      </c>
      <c r="D18" s="46" t="s">
        <v>99</v>
      </c>
      <c r="E18" s="47">
        <v>1</v>
      </c>
      <c r="F18" s="48"/>
      <c r="G18" s="49">
        <f>ROUND(E18*F18,2)</f>
        <v>0</v>
      </c>
      <c r="H18" s="48"/>
      <c r="I18" s="49">
        <f>ROUND(E18*H18,2)</f>
        <v>0</v>
      </c>
      <c r="J18" s="48"/>
      <c r="K18" s="49">
        <f>ROUND(E18*J18,2)</f>
        <v>0</v>
      </c>
      <c r="L18" s="49">
        <v>21</v>
      </c>
      <c r="M18" s="49">
        <f>G18*(1+L18/100)</f>
        <v>0</v>
      </c>
      <c r="N18" s="49">
        <v>0</v>
      </c>
      <c r="O18" s="49">
        <f>ROUND(E18*N18,2)</f>
        <v>0</v>
      </c>
      <c r="P18" s="49">
        <v>0</v>
      </c>
      <c r="Q18" s="49">
        <f>ROUND(E18*P18,2)</f>
        <v>0</v>
      </c>
      <c r="R18" s="49"/>
      <c r="S18" s="49" t="s">
        <v>92</v>
      </c>
      <c r="T18" s="50" t="s">
        <v>100</v>
      </c>
      <c r="U18" s="27">
        <v>0</v>
      </c>
      <c r="V18" s="27">
        <f>ROUND(E18*U18,2)</f>
        <v>0</v>
      </c>
      <c r="W18" s="27"/>
      <c r="X18" s="27" t="s">
        <v>28</v>
      </c>
      <c r="Y18" s="18"/>
      <c r="Z18" s="18"/>
      <c r="AA18" s="18"/>
      <c r="AB18" s="18"/>
      <c r="AC18" s="18"/>
      <c r="AD18" s="18"/>
      <c r="AE18" s="18"/>
      <c r="AF18" s="18"/>
      <c r="AG18" s="18" t="s">
        <v>101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37">
        <v>5</v>
      </c>
      <c r="B19" s="38" t="s">
        <v>110</v>
      </c>
      <c r="C19" s="53" t="s">
        <v>111</v>
      </c>
      <c r="D19" s="39" t="s">
        <v>99</v>
      </c>
      <c r="E19" s="40">
        <v>1</v>
      </c>
      <c r="F19" s="41"/>
      <c r="G19" s="42">
        <f>ROUND(E19*F19,2)</f>
        <v>0</v>
      </c>
      <c r="H19" s="41"/>
      <c r="I19" s="42">
        <f>ROUND(E19*H19,2)</f>
        <v>0</v>
      </c>
      <c r="J19" s="41"/>
      <c r="K19" s="42">
        <f>ROUND(E19*J19,2)</f>
        <v>0</v>
      </c>
      <c r="L19" s="42">
        <v>21</v>
      </c>
      <c r="M19" s="42">
        <f>G19*(1+L19/100)</f>
        <v>0</v>
      </c>
      <c r="N19" s="42">
        <v>0</v>
      </c>
      <c r="O19" s="42">
        <f>ROUND(E19*N19,2)</f>
        <v>0</v>
      </c>
      <c r="P19" s="42">
        <v>0</v>
      </c>
      <c r="Q19" s="42">
        <f>ROUND(E19*P19,2)</f>
        <v>0</v>
      </c>
      <c r="R19" s="42"/>
      <c r="S19" s="42" t="s">
        <v>92</v>
      </c>
      <c r="T19" s="43" t="s">
        <v>100</v>
      </c>
      <c r="U19" s="27">
        <v>0</v>
      </c>
      <c r="V19" s="27">
        <f>ROUND(E19*U19,2)</f>
        <v>0</v>
      </c>
      <c r="W19" s="27"/>
      <c r="X19" s="27" t="s">
        <v>28</v>
      </c>
      <c r="Y19" s="18"/>
      <c r="Z19" s="18"/>
      <c r="AA19" s="18"/>
      <c r="AB19" s="18"/>
      <c r="AC19" s="18"/>
      <c r="AD19" s="18"/>
      <c r="AE19" s="18"/>
      <c r="AF19" s="18"/>
      <c r="AG19" s="18" t="s">
        <v>101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x14ac:dyDescent="0.2">
      <c r="A20" s="1"/>
      <c r="B20" s="2"/>
      <c r="C20" s="56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AE20">
        <v>15</v>
      </c>
      <c r="AF20">
        <v>21</v>
      </c>
    </row>
    <row r="21" spans="1:60" x14ac:dyDescent="0.2">
      <c r="A21" s="21"/>
      <c r="B21" s="22" t="s">
        <v>5</v>
      </c>
      <c r="C21" s="57"/>
      <c r="D21" s="23"/>
      <c r="E21" s="24"/>
      <c r="F21" s="24"/>
      <c r="G21" s="51">
        <f>G8+G14</f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AE21">
        <f>SUMIF(L7:L19,AE20,G7:G19)</f>
        <v>0</v>
      </c>
      <c r="AF21">
        <f>SUMIF(L7:L19,AF20,G7:G19)</f>
        <v>0</v>
      </c>
      <c r="AG21" t="s">
        <v>112</v>
      </c>
    </row>
    <row r="22" spans="1:60" x14ac:dyDescent="0.2">
      <c r="C22" s="58"/>
      <c r="D22" s="6"/>
      <c r="AG22" t="s">
        <v>113</v>
      </c>
    </row>
    <row r="23" spans="1:60" x14ac:dyDescent="0.2">
      <c r="D23" s="6"/>
    </row>
    <row r="24" spans="1:60" x14ac:dyDescent="0.2">
      <c r="D24" s="6"/>
    </row>
    <row r="25" spans="1:60" x14ac:dyDescent="0.2">
      <c r="D25" s="6"/>
    </row>
    <row r="26" spans="1:60" x14ac:dyDescent="0.2">
      <c r="D26" s="6"/>
    </row>
    <row r="27" spans="1:60" x14ac:dyDescent="0.2">
      <c r="D27" s="6"/>
    </row>
    <row r="28" spans="1:60" x14ac:dyDescent="0.2">
      <c r="D28" s="6"/>
    </row>
    <row r="29" spans="1:60" x14ac:dyDescent="0.2">
      <c r="D29" s="6"/>
    </row>
    <row r="30" spans="1:60" x14ac:dyDescent="0.2">
      <c r="D30" s="6"/>
    </row>
    <row r="31" spans="1:60" x14ac:dyDescent="0.2">
      <c r="D31" s="6"/>
    </row>
    <row r="32" spans="1:60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4">
    <mergeCell ref="A1:G1"/>
    <mergeCell ref="C2:G2"/>
    <mergeCell ref="C3:G3"/>
    <mergeCell ref="C4:G4"/>
  </mergeCells>
  <pageMargins left="0.19685039370078741" right="0.11811023622047245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22"/>
  <sheetViews>
    <sheetView tabSelected="1" zoomScale="85" zoomScaleNormal="85" workbookViewId="0">
      <selection activeCell="A7" sqref="A7:I10"/>
    </sheetView>
  </sheetViews>
  <sheetFormatPr defaultColWidth="8.85546875" defaultRowHeight="15" x14ac:dyDescent="0.25"/>
  <cols>
    <col min="1" max="1" width="13.85546875" style="60" customWidth="1"/>
    <col min="2" max="2" width="12.85546875" style="60" customWidth="1"/>
    <col min="3" max="3" width="11.85546875" style="60" customWidth="1"/>
    <col min="4" max="4" width="28.85546875" style="60" customWidth="1"/>
    <col min="5" max="6" width="11.5703125" style="60" customWidth="1"/>
    <col min="7" max="7" width="9.5703125" style="60" hidden="1" customWidth="1"/>
    <col min="8" max="8" width="23" style="62" customWidth="1"/>
    <col min="9" max="9" width="3.85546875" style="60" customWidth="1"/>
    <col min="10" max="10" width="24.5703125" style="60" customWidth="1"/>
    <col min="11" max="16384" width="8.85546875" style="60"/>
  </cols>
  <sheetData>
    <row r="1" spans="1:38" ht="30" customHeight="1" x14ac:dyDescent="0.25">
      <c r="A1" s="285" t="s">
        <v>570</v>
      </c>
      <c r="B1" s="285"/>
      <c r="C1" s="285"/>
      <c r="D1" s="284" t="s">
        <v>565</v>
      </c>
      <c r="E1" s="284"/>
      <c r="F1" s="284"/>
      <c r="G1" s="284"/>
      <c r="H1" s="284"/>
      <c r="I1" s="284"/>
    </row>
    <row r="2" spans="1:38" ht="41.25" customHeight="1" x14ac:dyDescent="0.25">
      <c r="A2" s="287" t="s">
        <v>566</v>
      </c>
      <c r="B2" s="287"/>
      <c r="C2" s="287"/>
      <c r="D2" s="287"/>
      <c r="E2" s="287"/>
      <c r="F2" s="287"/>
      <c r="G2" s="287"/>
      <c r="H2" s="287"/>
      <c r="I2" s="287"/>
    </row>
    <row r="3" spans="1:38" ht="23.25" x14ac:dyDescent="0.25">
      <c r="A3" s="285" t="s">
        <v>567</v>
      </c>
      <c r="B3" s="288"/>
      <c r="C3" s="288"/>
      <c r="D3" s="289" t="s">
        <v>568</v>
      </c>
      <c r="E3" s="290"/>
      <c r="F3" s="290"/>
      <c r="G3" s="290"/>
      <c r="H3" s="290"/>
      <c r="I3" s="291"/>
    </row>
    <row r="4" spans="1:38" ht="23.25" x14ac:dyDescent="0.25">
      <c r="A4" s="285" t="s">
        <v>569</v>
      </c>
      <c r="B4" s="288"/>
      <c r="C4" s="288"/>
      <c r="D4" s="292" t="s">
        <v>586</v>
      </c>
      <c r="E4" s="293"/>
      <c r="F4" s="293"/>
      <c r="G4" s="293"/>
      <c r="H4" s="293"/>
      <c r="I4" s="294"/>
      <c r="J4" s="61"/>
    </row>
    <row r="5" spans="1:38" ht="6.75" customHeight="1" thickBot="1" x14ac:dyDescent="0.3">
      <c r="A5" s="286"/>
      <c r="B5" s="286"/>
      <c r="C5" s="286"/>
      <c r="D5" s="286"/>
      <c r="E5" s="286"/>
      <c r="F5" s="286"/>
      <c r="G5" s="286"/>
      <c r="H5" s="286"/>
      <c r="I5" s="286"/>
      <c r="J5" s="61"/>
    </row>
    <row r="6" spans="1:38" ht="32.25" customHeight="1" thickBot="1" x14ac:dyDescent="0.3">
      <c r="A6" s="295" t="s">
        <v>571</v>
      </c>
      <c r="B6" s="296"/>
      <c r="C6" s="296"/>
      <c r="D6" s="296"/>
      <c r="E6" s="296"/>
      <c r="F6" s="296"/>
      <c r="G6" s="296"/>
      <c r="H6" s="297" t="s">
        <v>572</v>
      </c>
      <c r="I6" s="298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</row>
    <row r="7" spans="1:38" ht="31.5" customHeight="1" x14ac:dyDescent="0.25">
      <c r="A7" s="299" t="s">
        <v>573</v>
      </c>
      <c r="B7" s="300"/>
      <c r="C7" s="300"/>
      <c r="D7" s="300"/>
      <c r="E7" s="300"/>
      <c r="F7" s="300"/>
      <c r="G7" s="301"/>
      <c r="H7" s="336">
        <f>'Střecha nad RK'!G47</f>
        <v>0</v>
      </c>
      <c r="I7" s="337"/>
    </row>
    <row r="8" spans="1:38" ht="31.5" customHeight="1" x14ac:dyDescent="0.25">
      <c r="A8" s="282" t="s">
        <v>574</v>
      </c>
      <c r="B8" s="283"/>
      <c r="C8" s="283"/>
      <c r="D8" s="283"/>
      <c r="E8" s="283"/>
      <c r="F8" s="283"/>
      <c r="G8" s="283"/>
      <c r="H8" s="265">
        <f>'ŘÍMSA Tělocvična '!G33</f>
        <v>0</v>
      </c>
      <c r="I8" s="266"/>
    </row>
    <row r="9" spans="1:38" ht="31.5" customHeight="1" x14ac:dyDescent="0.25">
      <c r="A9" s="282" t="s">
        <v>575</v>
      </c>
      <c r="B9" s="283"/>
      <c r="C9" s="283"/>
      <c r="D9" s="283"/>
      <c r="E9" s="283"/>
      <c r="F9" s="283"/>
      <c r="G9" s="283"/>
      <c r="H9" s="265">
        <f>'ŘÍMSY Bazén plavecký'!G28</f>
        <v>0</v>
      </c>
      <c r="I9" s="266"/>
    </row>
    <row r="10" spans="1:38" ht="31.5" customHeight="1" thickBot="1" x14ac:dyDescent="0.3">
      <c r="A10" s="267" t="s">
        <v>576</v>
      </c>
      <c r="B10" s="268"/>
      <c r="C10" s="268"/>
      <c r="D10" s="268"/>
      <c r="E10" s="268"/>
      <c r="F10" s="268"/>
      <c r="G10" s="269"/>
      <c r="H10" s="338">
        <f>'ŘÍMSA Bazén Atrakce'!G36</f>
        <v>0</v>
      </c>
      <c r="I10" s="339"/>
    </row>
    <row r="11" spans="1:38" ht="9" customHeight="1" thickBot="1" x14ac:dyDescent="0.3">
      <c r="A11" s="246"/>
      <c r="B11" s="246"/>
      <c r="C11" s="246"/>
      <c r="D11" s="246"/>
      <c r="E11" s="246"/>
      <c r="F11" s="246"/>
      <c r="G11" s="246"/>
      <c r="H11" s="247"/>
      <c r="I11" s="247"/>
    </row>
    <row r="12" spans="1:38" ht="15" customHeight="1" x14ac:dyDescent="0.25">
      <c r="A12" s="270" t="s">
        <v>577</v>
      </c>
      <c r="B12" s="271"/>
      <c r="C12" s="271"/>
      <c r="D12" s="271"/>
      <c r="E12" s="271"/>
      <c r="F12" s="272"/>
      <c r="G12" s="279" t="e">
        <f>#REF!+#REF!+#REF!</f>
        <v>#REF!</v>
      </c>
      <c r="H12" s="259">
        <f>SUM(H7:I10)</f>
        <v>0</v>
      </c>
      <c r="I12" s="260"/>
    </row>
    <row r="13" spans="1:38" ht="15" customHeight="1" x14ac:dyDescent="0.25">
      <c r="A13" s="273"/>
      <c r="B13" s="274"/>
      <c r="C13" s="274"/>
      <c r="D13" s="274"/>
      <c r="E13" s="274"/>
      <c r="F13" s="275"/>
      <c r="G13" s="280"/>
      <c r="H13" s="261"/>
      <c r="I13" s="262"/>
    </row>
    <row r="14" spans="1:38" ht="10.5" customHeight="1" thickBot="1" x14ac:dyDescent="0.3">
      <c r="A14" s="276"/>
      <c r="B14" s="277"/>
      <c r="C14" s="277"/>
      <c r="D14" s="277"/>
      <c r="E14" s="277"/>
      <c r="F14" s="278"/>
      <c r="G14" s="281"/>
      <c r="H14" s="263"/>
      <c r="I14" s="264"/>
    </row>
    <row r="22" spans="4:4" x14ac:dyDescent="0.25">
      <c r="D22" s="80"/>
    </row>
  </sheetData>
  <sheetProtection algorithmName="SHA-512" hashValue="E6bYPDkOHiM2Vg42HjCZlgpXBP1VGhu/+EzKXHFCUx4iPWx7nrjP+J/36iscQ+y90jIL6iRyDcld4zxWtSZpQw==" saltValue="Od++tqC4BjLyQOiF7csMaQ==" spinCount="100000" sheet="1" formatCells="0" formatColumns="0" formatRows="0"/>
  <mergeCells count="21">
    <mergeCell ref="A6:G6"/>
    <mergeCell ref="H6:I6"/>
    <mergeCell ref="A8:G8"/>
    <mergeCell ref="H8:I8"/>
    <mergeCell ref="A7:G7"/>
    <mergeCell ref="H7:I7"/>
    <mergeCell ref="D1:I1"/>
    <mergeCell ref="A1:C1"/>
    <mergeCell ref="A5:I5"/>
    <mergeCell ref="A2:I2"/>
    <mergeCell ref="A3:C3"/>
    <mergeCell ref="D3:I3"/>
    <mergeCell ref="A4:C4"/>
    <mergeCell ref="D4:I4"/>
    <mergeCell ref="H12:I14"/>
    <mergeCell ref="H9:I9"/>
    <mergeCell ref="A10:G10"/>
    <mergeCell ref="H10:I10"/>
    <mergeCell ref="A12:F14"/>
    <mergeCell ref="G12:G14"/>
    <mergeCell ref="A9:G9"/>
  </mergeCells>
  <pageMargins left="1.1811023622047245" right="0.39370078740157483" top="1.1811023622047245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4285"/>
  <sheetViews>
    <sheetView zoomScaleNormal="100" workbookViewId="0">
      <pane ySplit="5" topLeftCell="A24" activePane="bottomLeft" state="frozen"/>
      <selection activeCell="C26" sqref="C26"/>
      <selection pane="bottomLeft" activeCell="G47" sqref="G47"/>
    </sheetView>
  </sheetViews>
  <sheetFormatPr defaultColWidth="8.85546875" defaultRowHeight="12.75" outlineLevelRow="1" x14ac:dyDescent="0.2"/>
  <cols>
    <col min="1" max="1" width="3.42578125" style="81" customWidth="1"/>
    <col min="2" max="2" width="14.5703125" style="175" customWidth="1"/>
    <col min="3" max="3" width="43.140625" style="175" customWidth="1"/>
    <col min="4" max="4" width="4.85546875" style="81" customWidth="1"/>
    <col min="5" max="5" width="8.28515625" style="81" bestFit="1" customWidth="1"/>
    <col min="6" max="6" width="9.85546875" style="81" customWidth="1"/>
    <col min="7" max="7" width="14.7109375" style="81" customWidth="1"/>
    <col min="8" max="16384" width="8.85546875" style="81"/>
  </cols>
  <sheetData>
    <row r="1" spans="1:12" ht="15.75" customHeight="1" thickBot="1" x14ac:dyDescent="0.3">
      <c r="A1" s="305" t="s">
        <v>584</v>
      </c>
      <c r="B1" s="305"/>
      <c r="C1" s="305"/>
      <c r="D1" s="305"/>
      <c r="E1" s="305"/>
      <c r="F1" s="305"/>
      <c r="G1" s="305"/>
    </row>
    <row r="2" spans="1:12" ht="24.95" customHeight="1" x14ac:dyDescent="0.2">
      <c r="A2" s="96" t="s">
        <v>1</v>
      </c>
      <c r="B2" s="211"/>
      <c r="C2" s="306" t="s">
        <v>565</v>
      </c>
      <c r="D2" s="307"/>
      <c r="E2" s="307"/>
      <c r="F2" s="307"/>
      <c r="G2" s="308"/>
    </row>
    <row r="3" spans="1:12" ht="24.95" customHeight="1" thickBot="1" x14ac:dyDescent="0.25">
      <c r="A3" s="98" t="s">
        <v>2</v>
      </c>
      <c r="B3" s="99"/>
      <c r="C3" s="309" t="s">
        <v>583</v>
      </c>
      <c r="D3" s="310"/>
      <c r="E3" s="310"/>
      <c r="F3" s="310"/>
      <c r="G3" s="311"/>
    </row>
    <row r="4" spans="1:12" ht="18" customHeight="1" thickBot="1" x14ac:dyDescent="0.25">
      <c r="A4" s="312" t="s">
        <v>578</v>
      </c>
      <c r="B4" s="313"/>
      <c r="C4" s="313"/>
      <c r="D4" s="313"/>
      <c r="E4" s="313"/>
      <c r="F4" s="313"/>
      <c r="G4" s="314"/>
      <c r="H4" s="82"/>
      <c r="I4" s="82"/>
    </row>
    <row r="5" spans="1:12" ht="33.75" customHeight="1" thickBot="1" x14ac:dyDescent="0.25">
      <c r="A5" s="100" t="s">
        <v>65</v>
      </c>
      <c r="B5" s="183" t="s">
        <v>66</v>
      </c>
      <c r="C5" s="183" t="s">
        <v>67</v>
      </c>
      <c r="D5" s="103" t="s">
        <v>68</v>
      </c>
      <c r="E5" s="103" t="s">
        <v>69</v>
      </c>
      <c r="F5" s="103" t="s">
        <v>70</v>
      </c>
      <c r="G5" s="105" t="s">
        <v>579</v>
      </c>
    </row>
    <row r="6" spans="1:12" ht="24" customHeight="1" thickBot="1" x14ac:dyDescent="0.25">
      <c r="A6" s="106" t="s">
        <v>86</v>
      </c>
      <c r="B6" s="212"/>
      <c r="C6" s="108" t="s">
        <v>462</v>
      </c>
      <c r="D6" s="109"/>
      <c r="E6" s="110"/>
      <c r="F6" s="111"/>
      <c r="G6" s="112">
        <f>SUM(G7:G15)</f>
        <v>0</v>
      </c>
    </row>
    <row r="7" spans="1:12" ht="33.75" outlineLevel="1" x14ac:dyDescent="0.2">
      <c r="A7" s="136"/>
      <c r="B7" s="194" t="s">
        <v>477</v>
      </c>
      <c r="C7" s="195" t="s">
        <v>517</v>
      </c>
      <c r="D7" s="139" t="s">
        <v>90</v>
      </c>
      <c r="E7" s="140">
        <v>594.39</v>
      </c>
      <c r="F7" s="63">
        <v>0</v>
      </c>
      <c r="G7" s="218">
        <f>E7*F7</f>
        <v>0</v>
      </c>
      <c r="H7" s="85"/>
      <c r="I7" s="85"/>
      <c r="J7" s="192"/>
      <c r="K7" s="85"/>
    </row>
    <row r="8" spans="1:12" ht="33.75" outlineLevel="1" x14ac:dyDescent="0.2">
      <c r="A8" s="123"/>
      <c r="B8" s="128" t="s">
        <v>478</v>
      </c>
      <c r="C8" s="129" t="s">
        <v>518</v>
      </c>
      <c r="D8" s="126" t="s">
        <v>90</v>
      </c>
      <c r="E8" s="127">
        <v>92.91</v>
      </c>
      <c r="F8" s="64">
        <v>0</v>
      </c>
      <c r="G8" s="219">
        <f t="shared" ref="G8:G15" si="0">E8*F8</f>
        <v>0</v>
      </c>
      <c r="H8" s="85"/>
      <c r="I8" s="85"/>
      <c r="J8" s="85"/>
      <c r="K8" s="85"/>
      <c r="L8" s="82"/>
    </row>
    <row r="9" spans="1:12" outlineLevel="1" x14ac:dyDescent="0.2">
      <c r="A9" s="123"/>
      <c r="B9" s="128" t="s">
        <v>479</v>
      </c>
      <c r="C9" s="129" t="s">
        <v>484</v>
      </c>
      <c r="D9" s="126" t="s">
        <v>90</v>
      </c>
      <c r="E9" s="213">
        <f>(E7+E8)*1.2</f>
        <v>824.75999999999988</v>
      </c>
      <c r="F9" s="65">
        <v>0</v>
      </c>
      <c r="G9" s="220">
        <f t="shared" si="0"/>
        <v>0</v>
      </c>
      <c r="H9" s="85"/>
      <c r="I9" s="85"/>
      <c r="J9" s="85"/>
      <c r="K9" s="85"/>
    </row>
    <row r="10" spans="1:12" ht="22.5" outlineLevel="1" x14ac:dyDescent="0.2">
      <c r="A10" s="123"/>
      <c r="B10" s="214" t="s">
        <v>490</v>
      </c>
      <c r="C10" s="168" t="s">
        <v>491</v>
      </c>
      <c r="D10" s="169" t="s">
        <v>90</v>
      </c>
      <c r="E10" s="213">
        <f>E7</f>
        <v>594.39</v>
      </c>
      <c r="F10" s="65">
        <v>0</v>
      </c>
      <c r="G10" s="220">
        <f t="shared" si="0"/>
        <v>0</v>
      </c>
      <c r="H10" s="85"/>
      <c r="I10" s="85"/>
      <c r="J10" s="85"/>
      <c r="K10" s="85"/>
    </row>
    <row r="11" spans="1:12" outlineLevel="1" x14ac:dyDescent="0.2">
      <c r="A11" s="123"/>
      <c r="B11" s="214" t="s">
        <v>486</v>
      </c>
      <c r="C11" s="168" t="s">
        <v>487</v>
      </c>
      <c r="D11" s="169" t="s">
        <v>90</v>
      </c>
      <c r="E11" s="213">
        <f>1.15*E10</f>
        <v>683.54849999999988</v>
      </c>
      <c r="F11" s="65">
        <v>0</v>
      </c>
      <c r="G11" s="220">
        <f t="shared" si="0"/>
        <v>0</v>
      </c>
      <c r="H11" s="85"/>
      <c r="I11" s="85"/>
      <c r="J11" s="85"/>
      <c r="K11" s="85"/>
    </row>
    <row r="12" spans="1:12" outlineLevel="1" x14ac:dyDescent="0.2">
      <c r="A12" s="123"/>
      <c r="B12" s="214" t="s">
        <v>488</v>
      </c>
      <c r="C12" s="168" t="s">
        <v>489</v>
      </c>
      <c r="D12" s="169" t="s">
        <v>90</v>
      </c>
      <c r="E12" s="213">
        <f>E11</f>
        <v>683.54849999999988</v>
      </c>
      <c r="F12" s="65">
        <v>0</v>
      </c>
      <c r="G12" s="220">
        <f t="shared" si="0"/>
        <v>0</v>
      </c>
      <c r="H12" s="85"/>
      <c r="I12" s="85"/>
      <c r="J12" s="85"/>
      <c r="K12" s="85"/>
    </row>
    <row r="13" spans="1:12" ht="22.5" outlineLevel="1" x14ac:dyDescent="0.2">
      <c r="A13" s="123"/>
      <c r="B13" s="214" t="s">
        <v>490</v>
      </c>
      <c r="C13" s="168" t="s">
        <v>491</v>
      </c>
      <c r="D13" s="169" t="s">
        <v>90</v>
      </c>
      <c r="E13" s="127">
        <f>E8</f>
        <v>92.91</v>
      </c>
      <c r="F13" s="64">
        <v>0</v>
      </c>
      <c r="G13" s="219">
        <f t="shared" si="0"/>
        <v>0</v>
      </c>
      <c r="H13" s="85"/>
      <c r="I13" s="85"/>
      <c r="J13" s="85"/>
      <c r="K13" s="85"/>
    </row>
    <row r="14" spans="1:12" outlineLevel="1" x14ac:dyDescent="0.2">
      <c r="A14" s="123"/>
      <c r="B14" s="214" t="s">
        <v>486</v>
      </c>
      <c r="C14" s="168" t="s">
        <v>487</v>
      </c>
      <c r="D14" s="169" t="s">
        <v>90</v>
      </c>
      <c r="E14" s="127">
        <f>1.15*E13</f>
        <v>106.84649999999999</v>
      </c>
      <c r="F14" s="64">
        <v>0</v>
      </c>
      <c r="G14" s="219">
        <f t="shared" si="0"/>
        <v>0</v>
      </c>
      <c r="H14" s="85"/>
      <c r="I14" s="85"/>
      <c r="J14" s="85"/>
      <c r="K14" s="85"/>
    </row>
    <row r="15" spans="1:12" ht="13.5" outlineLevel="1" thickBot="1" x14ac:dyDescent="0.25">
      <c r="A15" s="131"/>
      <c r="B15" s="215" t="s">
        <v>488</v>
      </c>
      <c r="C15" s="216" t="s">
        <v>489</v>
      </c>
      <c r="D15" s="217" t="s">
        <v>90</v>
      </c>
      <c r="E15" s="135">
        <f>E14</f>
        <v>106.84649999999999</v>
      </c>
      <c r="F15" s="66">
        <v>0</v>
      </c>
      <c r="G15" s="221">
        <f t="shared" si="0"/>
        <v>0</v>
      </c>
      <c r="H15" s="85"/>
      <c r="I15" s="85"/>
      <c r="J15" s="85"/>
      <c r="K15" s="85"/>
    </row>
    <row r="16" spans="1:12" ht="22.5" customHeight="1" thickBot="1" x14ac:dyDescent="0.25">
      <c r="A16" s="106" t="s">
        <v>86</v>
      </c>
      <c r="B16" s="107"/>
      <c r="C16" s="108" t="s">
        <v>464</v>
      </c>
      <c r="D16" s="109"/>
      <c r="E16" s="109"/>
      <c r="F16" s="84"/>
      <c r="G16" s="112">
        <f>SUM(G17:G22)</f>
        <v>0</v>
      </c>
    </row>
    <row r="17" spans="1:11" ht="22.5" outlineLevel="1" x14ac:dyDescent="0.2">
      <c r="A17" s="136"/>
      <c r="B17" s="137" t="s">
        <v>469</v>
      </c>
      <c r="C17" s="138" t="s">
        <v>481</v>
      </c>
      <c r="D17" s="139" t="s">
        <v>463</v>
      </c>
      <c r="E17" s="140">
        <v>435.8</v>
      </c>
      <c r="F17" s="63">
        <v>0</v>
      </c>
      <c r="G17" s="218">
        <f t="shared" ref="G17:G22" si="1">E17*F17</f>
        <v>0</v>
      </c>
      <c r="H17" s="85"/>
      <c r="I17" s="85"/>
      <c r="J17" s="85"/>
      <c r="K17" s="85"/>
    </row>
    <row r="18" spans="1:11" ht="22.5" outlineLevel="1" x14ac:dyDescent="0.2">
      <c r="A18" s="123"/>
      <c r="B18" s="128" t="s">
        <v>470</v>
      </c>
      <c r="C18" s="129" t="s">
        <v>482</v>
      </c>
      <c r="D18" s="126" t="s">
        <v>463</v>
      </c>
      <c r="E18" s="222">
        <v>56.7</v>
      </c>
      <c r="F18" s="65">
        <v>0</v>
      </c>
      <c r="G18" s="239">
        <f t="shared" si="1"/>
        <v>0</v>
      </c>
      <c r="H18" s="85"/>
      <c r="I18" s="203"/>
      <c r="J18" s="85"/>
      <c r="K18" s="85"/>
    </row>
    <row r="19" spans="1:11" ht="22.5" outlineLevel="1" x14ac:dyDescent="0.2">
      <c r="A19" s="123"/>
      <c r="B19" s="128" t="s">
        <v>514</v>
      </c>
      <c r="C19" s="129" t="s">
        <v>513</v>
      </c>
      <c r="D19" s="126" t="s">
        <v>463</v>
      </c>
      <c r="E19" s="222">
        <v>52.3</v>
      </c>
      <c r="F19" s="65">
        <v>0</v>
      </c>
      <c r="G19" s="239">
        <f t="shared" si="1"/>
        <v>0</v>
      </c>
      <c r="H19" s="85"/>
      <c r="I19" s="85"/>
      <c r="J19" s="85"/>
      <c r="K19" s="85"/>
    </row>
    <row r="20" spans="1:11" ht="22.5" outlineLevel="1" x14ac:dyDescent="0.2">
      <c r="A20" s="123"/>
      <c r="B20" s="128" t="s">
        <v>500</v>
      </c>
      <c r="C20" s="129" t="s">
        <v>483</v>
      </c>
      <c r="D20" s="126" t="s">
        <v>463</v>
      </c>
      <c r="E20" s="222">
        <v>91.8</v>
      </c>
      <c r="F20" s="65">
        <v>0</v>
      </c>
      <c r="G20" s="239">
        <f t="shared" si="1"/>
        <v>0</v>
      </c>
      <c r="H20" s="85"/>
      <c r="I20" s="85"/>
      <c r="J20" s="85"/>
      <c r="K20" s="85"/>
    </row>
    <row r="21" spans="1:11" outlineLevel="1" x14ac:dyDescent="0.2">
      <c r="A21" s="123"/>
      <c r="B21" s="128" t="s">
        <v>515</v>
      </c>
      <c r="C21" s="125" t="s">
        <v>519</v>
      </c>
      <c r="D21" s="126" t="s">
        <v>463</v>
      </c>
      <c r="E21" s="222">
        <v>56.7</v>
      </c>
      <c r="F21" s="65">
        <v>0</v>
      </c>
      <c r="G21" s="239">
        <f t="shared" si="1"/>
        <v>0</v>
      </c>
      <c r="H21" s="85"/>
      <c r="I21" s="85"/>
      <c r="J21" s="85"/>
      <c r="K21" s="85"/>
    </row>
    <row r="22" spans="1:11" ht="13.5" outlineLevel="1" thickBot="1" x14ac:dyDescent="0.25">
      <c r="A22" s="131"/>
      <c r="B22" s="132" t="s">
        <v>471</v>
      </c>
      <c r="C22" s="133" t="s">
        <v>472</v>
      </c>
      <c r="D22" s="141" t="s">
        <v>463</v>
      </c>
      <c r="E22" s="223">
        <f>SUM(E17:E21)</f>
        <v>693.3</v>
      </c>
      <c r="F22" s="67">
        <v>0</v>
      </c>
      <c r="G22" s="240">
        <f t="shared" si="1"/>
        <v>0</v>
      </c>
      <c r="H22" s="85"/>
      <c r="I22" s="85"/>
      <c r="J22" s="85"/>
      <c r="K22" s="85"/>
    </row>
    <row r="23" spans="1:11" ht="13.5" thickBot="1" x14ac:dyDescent="0.25">
      <c r="A23" s="106" t="s">
        <v>86</v>
      </c>
      <c r="B23" s="107"/>
      <c r="C23" s="108" t="s">
        <v>528</v>
      </c>
      <c r="D23" s="109"/>
      <c r="E23" s="109"/>
      <c r="F23" s="83"/>
      <c r="G23" s="112">
        <f>SUM(G24:G25)</f>
        <v>0</v>
      </c>
    </row>
    <row r="24" spans="1:11" ht="22.5" outlineLevel="1" x14ac:dyDescent="0.2">
      <c r="A24" s="136"/>
      <c r="B24" s="137" t="s">
        <v>523</v>
      </c>
      <c r="C24" s="138" t="s">
        <v>524</v>
      </c>
      <c r="D24" s="139" t="s">
        <v>90</v>
      </c>
      <c r="E24" s="140">
        <v>594.39</v>
      </c>
      <c r="F24" s="63">
        <v>0</v>
      </c>
      <c r="G24" s="218">
        <f>E24*F24</f>
        <v>0</v>
      </c>
      <c r="H24" s="85"/>
      <c r="I24" s="85"/>
      <c r="J24" s="85"/>
      <c r="K24" s="85"/>
    </row>
    <row r="25" spans="1:11" ht="13.5" outlineLevel="1" thickBot="1" x14ac:dyDescent="0.25">
      <c r="A25" s="131"/>
      <c r="B25" s="132" t="s">
        <v>525</v>
      </c>
      <c r="C25" s="133" t="s">
        <v>526</v>
      </c>
      <c r="D25" s="134" t="s">
        <v>522</v>
      </c>
      <c r="E25" s="135">
        <f>1.05*0.1*E24</f>
        <v>62.410950000000007</v>
      </c>
      <c r="F25" s="66">
        <v>0</v>
      </c>
      <c r="G25" s="221">
        <f>E25*F25</f>
        <v>0</v>
      </c>
      <c r="H25" s="85"/>
      <c r="I25" s="85"/>
      <c r="J25" s="85"/>
      <c r="K25" s="85"/>
    </row>
    <row r="26" spans="1:11" ht="13.5" thickBot="1" x14ac:dyDescent="0.25">
      <c r="A26" s="106" t="s">
        <v>86</v>
      </c>
      <c r="B26" s="107"/>
      <c r="C26" s="108" t="s">
        <v>473</v>
      </c>
      <c r="D26" s="109"/>
      <c r="E26" s="109"/>
      <c r="F26" s="84"/>
      <c r="G26" s="112">
        <f>SUM(G27)</f>
        <v>0</v>
      </c>
    </row>
    <row r="27" spans="1:11" ht="34.5" outlineLevel="1" thickBot="1" x14ac:dyDescent="0.25">
      <c r="A27" s="224"/>
      <c r="B27" s="225" t="s">
        <v>502</v>
      </c>
      <c r="C27" s="226" t="s">
        <v>485</v>
      </c>
      <c r="D27" s="227" t="s">
        <v>463</v>
      </c>
      <c r="E27" s="228">
        <v>183</v>
      </c>
      <c r="F27" s="68">
        <v>0</v>
      </c>
      <c r="G27" s="241">
        <f>E27*F27</f>
        <v>0</v>
      </c>
      <c r="H27" s="85"/>
      <c r="I27" s="85"/>
      <c r="J27" s="85"/>
      <c r="K27" s="85"/>
    </row>
    <row r="28" spans="1:11" ht="13.5" thickBot="1" x14ac:dyDescent="0.25">
      <c r="A28" s="106" t="s">
        <v>86</v>
      </c>
      <c r="B28" s="107"/>
      <c r="C28" s="108" t="s">
        <v>465</v>
      </c>
      <c r="D28" s="109"/>
      <c r="E28" s="109"/>
      <c r="F28" s="84"/>
      <c r="G28" s="112">
        <f>SUM(G29:G40)</f>
        <v>0</v>
      </c>
    </row>
    <row r="29" spans="1:11" outlineLevel="1" x14ac:dyDescent="0.2">
      <c r="A29" s="136"/>
      <c r="B29" s="137" t="s">
        <v>492</v>
      </c>
      <c r="C29" s="138" t="s">
        <v>493</v>
      </c>
      <c r="D29" s="139" t="s">
        <v>466</v>
      </c>
      <c r="E29" s="140">
        <v>1</v>
      </c>
      <c r="F29" s="63">
        <v>0</v>
      </c>
      <c r="G29" s="218">
        <f t="shared" ref="G29:G40" si="2">E29*F29</f>
        <v>0</v>
      </c>
      <c r="H29" s="85"/>
      <c r="I29" s="85"/>
      <c r="J29" s="85"/>
      <c r="K29" s="85"/>
    </row>
    <row r="30" spans="1:11" outlineLevel="1" x14ac:dyDescent="0.2">
      <c r="A30" s="123"/>
      <c r="B30" s="128" t="s">
        <v>494</v>
      </c>
      <c r="C30" s="129" t="s">
        <v>495</v>
      </c>
      <c r="D30" s="126" t="s">
        <v>466</v>
      </c>
      <c r="E30" s="127">
        <v>1</v>
      </c>
      <c r="F30" s="64">
        <v>0</v>
      </c>
      <c r="G30" s="219">
        <f t="shared" si="2"/>
        <v>0</v>
      </c>
      <c r="H30" s="85"/>
      <c r="I30" s="85"/>
    </row>
    <row r="31" spans="1:11" ht="22.5" outlineLevel="1" x14ac:dyDescent="0.2">
      <c r="A31" s="123"/>
      <c r="B31" s="128" t="s">
        <v>496</v>
      </c>
      <c r="C31" s="129" t="s">
        <v>498</v>
      </c>
      <c r="D31" s="126" t="s">
        <v>466</v>
      </c>
      <c r="E31" s="127">
        <v>1</v>
      </c>
      <c r="F31" s="64">
        <v>0</v>
      </c>
      <c r="G31" s="219">
        <f t="shared" si="2"/>
        <v>0</v>
      </c>
      <c r="H31" s="85"/>
      <c r="I31" s="85"/>
      <c r="J31" s="85"/>
      <c r="K31" s="85"/>
    </row>
    <row r="32" spans="1:11" ht="22.5" outlineLevel="1" x14ac:dyDescent="0.2">
      <c r="A32" s="123"/>
      <c r="B32" s="128" t="s">
        <v>496</v>
      </c>
      <c r="C32" s="129" t="s">
        <v>499</v>
      </c>
      <c r="D32" s="126" t="s">
        <v>466</v>
      </c>
      <c r="E32" s="127">
        <v>1</v>
      </c>
      <c r="F32" s="64">
        <v>0</v>
      </c>
      <c r="G32" s="219">
        <f t="shared" si="2"/>
        <v>0</v>
      </c>
      <c r="H32" s="85"/>
      <c r="I32" s="85"/>
      <c r="J32" s="85"/>
      <c r="K32" s="85"/>
    </row>
    <row r="33" spans="1:11" ht="33.75" outlineLevel="1" x14ac:dyDescent="0.2">
      <c r="A33" s="123"/>
      <c r="B33" s="124" t="s">
        <v>516</v>
      </c>
      <c r="C33" s="129" t="s">
        <v>511</v>
      </c>
      <c r="D33" s="126" t="s">
        <v>253</v>
      </c>
      <c r="E33" s="127">
        <v>3</v>
      </c>
      <c r="F33" s="64">
        <v>0</v>
      </c>
      <c r="G33" s="219">
        <f t="shared" si="2"/>
        <v>0</v>
      </c>
      <c r="H33" s="85"/>
      <c r="I33" s="85"/>
      <c r="J33" s="85"/>
      <c r="K33" s="85"/>
    </row>
    <row r="34" spans="1:11" ht="33.75" outlineLevel="1" x14ac:dyDescent="0.2">
      <c r="A34" s="123"/>
      <c r="B34" s="124" t="s">
        <v>520</v>
      </c>
      <c r="C34" s="129" t="s">
        <v>512</v>
      </c>
      <c r="D34" s="126" t="s">
        <v>253</v>
      </c>
      <c r="E34" s="127">
        <v>4</v>
      </c>
      <c r="F34" s="64">
        <v>0</v>
      </c>
      <c r="G34" s="219">
        <f t="shared" si="2"/>
        <v>0</v>
      </c>
      <c r="H34" s="85"/>
      <c r="I34" s="85"/>
      <c r="J34" s="85"/>
      <c r="K34" s="85"/>
    </row>
    <row r="35" spans="1:11" ht="22.5" outlineLevel="1" x14ac:dyDescent="0.2">
      <c r="A35" s="123"/>
      <c r="B35" s="128" t="s">
        <v>503</v>
      </c>
      <c r="C35" s="129" t="s">
        <v>497</v>
      </c>
      <c r="D35" s="126" t="s">
        <v>463</v>
      </c>
      <c r="E35" s="127">
        <v>91.75</v>
      </c>
      <c r="F35" s="64">
        <v>0</v>
      </c>
      <c r="G35" s="219">
        <f t="shared" si="2"/>
        <v>0</v>
      </c>
      <c r="H35" s="85"/>
      <c r="I35" s="85"/>
      <c r="J35" s="85"/>
      <c r="K35" s="85"/>
    </row>
    <row r="36" spans="1:11" outlineLevel="1" x14ac:dyDescent="0.2">
      <c r="A36" s="123"/>
      <c r="B36" s="128" t="s">
        <v>504</v>
      </c>
      <c r="C36" s="129" t="s">
        <v>501</v>
      </c>
      <c r="D36" s="126" t="s">
        <v>90</v>
      </c>
      <c r="E36" s="127">
        <v>35.24</v>
      </c>
      <c r="F36" s="64">
        <v>0</v>
      </c>
      <c r="G36" s="219">
        <f t="shared" si="2"/>
        <v>0</v>
      </c>
      <c r="H36" s="85"/>
      <c r="I36" s="85"/>
      <c r="J36" s="85"/>
      <c r="K36" s="85"/>
    </row>
    <row r="37" spans="1:11" ht="22.5" outlineLevel="1" x14ac:dyDescent="0.2">
      <c r="A37" s="123"/>
      <c r="B37" s="128" t="s">
        <v>505</v>
      </c>
      <c r="C37" s="129" t="s">
        <v>476</v>
      </c>
      <c r="D37" s="126" t="s">
        <v>253</v>
      </c>
      <c r="E37" s="127">
        <v>5</v>
      </c>
      <c r="F37" s="64">
        <v>0</v>
      </c>
      <c r="G37" s="219">
        <f t="shared" si="2"/>
        <v>0</v>
      </c>
      <c r="H37" s="85"/>
      <c r="I37" s="85"/>
      <c r="J37" s="85"/>
      <c r="K37" s="85"/>
    </row>
    <row r="38" spans="1:11" outlineLevel="1" x14ac:dyDescent="0.2">
      <c r="A38" s="123"/>
      <c r="B38" s="128" t="s">
        <v>521</v>
      </c>
      <c r="C38" s="129" t="s">
        <v>527</v>
      </c>
      <c r="D38" s="126" t="s">
        <v>466</v>
      </c>
      <c r="E38" s="127">
        <v>1</v>
      </c>
      <c r="F38" s="64">
        <v>0</v>
      </c>
      <c r="G38" s="219">
        <f t="shared" si="2"/>
        <v>0</v>
      </c>
      <c r="H38" s="85"/>
      <c r="I38" s="85"/>
      <c r="J38" s="85"/>
      <c r="K38" s="85"/>
    </row>
    <row r="39" spans="1:11" outlineLevel="1" x14ac:dyDescent="0.2">
      <c r="A39" s="123"/>
      <c r="B39" s="128" t="s">
        <v>506</v>
      </c>
      <c r="C39" s="129" t="s">
        <v>510</v>
      </c>
      <c r="D39" s="126" t="s">
        <v>466</v>
      </c>
      <c r="E39" s="127">
        <v>1</v>
      </c>
      <c r="F39" s="64">
        <v>0</v>
      </c>
      <c r="G39" s="219">
        <f t="shared" si="2"/>
        <v>0</v>
      </c>
      <c r="H39" s="85"/>
      <c r="I39" s="85"/>
      <c r="J39" s="85"/>
    </row>
    <row r="40" spans="1:11" ht="13.5" outlineLevel="1" thickBot="1" x14ac:dyDescent="0.25">
      <c r="A40" s="123"/>
      <c r="B40" s="128" t="s">
        <v>507</v>
      </c>
      <c r="C40" s="129" t="s">
        <v>582</v>
      </c>
      <c r="D40" s="126" t="s">
        <v>466</v>
      </c>
      <c r="E40" s="229">
        <v>1</v>
      </c>
      <c r="F40" s="64">
        <v>0</v>
      </c>
      <c r="G40" s="242">
        <f t="shared" si="2"/>
        <v>0</v>
      </c>
      <c r="H40" s="85"/>
      <c r="I40" s="85"/>
      <c r="J40" s="85"/>
    </row>
    <row r="41" spans="1:11" s="87" customFormat="1" ht="13.5" outlineLevel="1" thickBot="1" x14ac:dyDescent="0.25">
      <c r="A41" s="230"/>
      <c r="B41" s="231"/>
      <c r="C41" s="232" t="s">
        <v>585</v>
      </c>
      <c r="D41" s="233"/>
      <c r="E41" s="233"/>
      <c r="F41" s="204"/>
      <c r="G41" s="112">
        <f>SUM(G28,G26,G23,G16,G6)</f>
        <v>0</v>
      </c>
      <c r="H41" s="86"/>
      <c r="I41" s="86"/>
      <c r="J41" s="86"/>
    </row>
    <row r="42" spans="1:11" ht="13.5" thickBot="1" x14ac:dyDescent="0.25">
      <c r="A42" s="234"/>
      <c r="B42" s="235"/>
      <c r="C42" s="235"/>
      <c r="D42" s="236"/>
      <c r="E42" s="237"/>
      <c r="F42" s="82"/>
      <c r="G42" s="243"/>
    </row>
    <row r="43" spans="1:11" ht="13.5" thickBot="1" x14ac:dyDescent="0.25">
      <c r="A43" s="106" t="s">
        <v>86</v>
      </c>
      <c r="B43" s="107"/>
      <c r="C43" s="108" t="s">
        <v>468</v>
      </c>
      <c r="D43" s="109"/>
      <c r="E43" s="111"/>
      <c r="F43" s="84"/>
      <c r="G43" s="112">
        <f>SUM(G44:G46)</f>
        <v>0</v>
      </c>
    </row>
    <row r="44" spans="1:11" outlineLevel="1" x14ac:dyDescent="0.2">
      <c r="A44" s="136"/>
      <c r="B44" s="137" t="s">
        <v>508</v>
      </c>
      <c r="C44" s="138" t="s">
        <v>474</v>
      </c>
      <c r="D44" s="139" t="s">
        <v>466</v>
      </c>
      <c r="E44" s="238">
        <v>1</v>
      </c>
      <c r="F44" s="63">
        <v>0</v>
      </c>
      <c r="G44" s="244">
        <f>E44*F44</f>
        <v>0</v>
      </c>
      <c r="H44" s="85"/>
      <c r="I44" s="85"/>
      <c r="J44" s="85"/>
    </row>
    <row r="45" spans="1:11" outlineLevel="1" x14ac:dyDescent="0.2">
      <c r="A45" s="123"/>
      <c r="B45" s="128" t="s">
        <v>509</v>
      </c>
      <c r="C45" s="129" t="s">
        <v>475</v>
      </c>
      <c r="D45" s="126" t="s">
        <v>466</v>
      </c>
      <c r="E45" s="229">
        <v>1</v>
      </c>
      <c r="F45" s="64">
        <v>0</v>
      </c>
      <c r="G45" s="242">
        <f t="shared" ref="G45:G46" si="3">E45*F45</f>
        <v>0</v>
      </c>
      <c r="H45" s="85"/>
      <c r="I45" s="85"/>
      <c r="J45" s="85"/>
    </row>
    <row r="46" spans="1:11" ht="13.5" outlineLevel="1" thickBot="1" x14ac:dyDescent="0.25">
      <c r="A46" s="123"/>
      <c r="B46" s="128" t="s">
        <v>581</v>
      </c>
      <c r="C46" s="129" t="s">
        <v>480</v>
      </c>
      <c r="D46" s="126" t="s">
        <v>466</v>
      </c>
      <c r="E46" s="229">
        <v>1</v>
      </c>
      <c r="F46" s="64">
        <v>0</v>
      </c>
      <c r="G46" s="242">
        <f t="shared" si="3"/>
        <v>0</v>
      </c>
      <c r="H46" s="85"/>
      <c r="I46" s="85"/>
      <c r="J46" s="85"/>
    </row>
    <row r="47" spans="1:11" s="95" customFormat="1" ht="13.5" thickBot="1" x14ac:dyDescent="0.25">
      <c r="A47" s="302" t="s">
        <v>580</v>
      </c>
      <c r="B47" s="303"/>
      <c r="C47" s="303"/>
      <c r="D47" s="303"/>
      <c r="E47" s="303"/>
      <c r="F47" s="304"/>
      <c r="G47" s="245">
        <f>G43+G41</f>
        <v>0</v>
      </c>
    </row>
    <row r="48" spans="1:11" x14ac:dyDescent="0.2">
      <c r="A48" s="82"/>
      <c r="B48" s="205"/>
      <c r="C48" s="207"/>
      <c r="D48" s="206"/>
      <c r="E48" s="82"/>
      <c r="F48" s="82"/>
      <c r="G48" s="82"/>
    </row>
    <row r="49" spans="1:7" x14ac:dyDescent="0.2">
      <c r="A49" s="82"/>
      <c r="B49" s="205"/>
      <c r="C49" s="205"/>
      <c r="D49" s="206"/>
      <c r="E49" s="82"/>
      <c r="F49" s="82"/>
      <c r="G49" s="208"/>
    </row>
    <row r="50" spans="1:7" x14ac:dyDescent="0.2">
      <c r="A50" s="82"/>
      <c r="B50" s="209"/>
      <c r="C50" s="205"/>
      <c r="D50" s="206"/>
      <c r="E50" s="82"/>
      <c r="F50" s="82"/>
      <c r="G50" s="82"/>
    </row>
    <row r="51" spans="1:7" x14ac:dyDescent="0.2">
      <c r="A51" s="82"/>
      <c r="B51" s="210"/>
      <c r="C51" s="205"/>
      <c r="D51" s="206"/>
      <c r="E51" s="82"/>
      <c r="F51" s="82"/>
      <c r="G51" s="82"/>
    </row>
    <row r="52" spans="1:7" x14ac:dyDescent="0.2">
      <c r="A52" s="82"/>
      <c r="B52" s="210"/>
      <c r="C52" s="205"/>
      <c r="D52" s="206"/>
      <c r="E52" s="82"/>
      <c r="F52" s="82"/>
      <c r="G52" s="82"/>
    </row>
    <row r="53" spans="1:7" x14ac:dyDescent="0.2">
      <c r="C53" s="176"/>
      <c r="D53" s="177"/>
    </row>
    <row r="54" spans="1:7" x14ac:dyDescent="0.2">
      <c r="C54" s="179"/>
      <c r="D54" s="177"/>
    </row>
    <row r="55" spans="1:7" x14ac:dyDescent="0.2">
      <c r="D55" s="177"/>
    </row>
    <row r="56" spans="1:7" x14ac:dyDescent="0.2">
      <c r="D56" s="177"/>
    </row>
    <row r="57" spans="1:7" x14ac:dyDescent="0.2">
      <c r="D57" s="177"/>
    </row>
    <row r="58" spans="1:7" x14ac:dyDescent="0.2">
      <c r="D58" s="177"/>
    </row>
    <row r="59" spans="1:7" x14ac:dyDescent="0.2">
      <c r="D59" s="177"/>
    </row>
    <row r="60" spans="1:7" x14ac:dyDescent="0.2">
      <c r="D60" s="177"/>
    </row>
    <row r="61" spans="1:7" x14ac:dyDescent="0.2">
      <c r="D61" s="177"/>
    </row>
    <row r="62" spans="1:7" x14ac:dyDescent="0.2">
      <c r="D62" s="177"/>
    </row>
    <row r="63" spans="1:7" x14ac:dyDescent="0.2">
      <c r="D63" s="177"/>
    </row>
    <row r="64" spans="1:7" x14ac:dyDescent="0.2">
      <c r="D64" s="177"/>
    </row>
    <row r="65" spans="4:4" x14ac:dyDescent="0.2">
      <c r="D65" s="177"/>
    </row>
    <row r="66" spans="4:4" x14ac:dyDescent="0.2">
      <c r="D66" s="177"/>
    </row>
    <row r="67" spans="4:4" x14ac:dyDescent="0.2">
      <c r="D67" s="177"/>
    </row>
    <row r="68" spans="4:4" x14ac:dyDescent="0.2">
      <c r="D68" s="177"/>
    </row>
    <row r="69" spans="4:4" x14ac:dyDescent="0.2">
      <c r="D69" s="177"/>
    </row>
    <row r="70" spans="4:4" x14ac:dyDescent="0.2">
      <c r="D70" s="177"/>
    </row>
    <row r="71" spans="4:4" x14ac:dyDescent="0.2">
      <c r="D71" s="177"/>
    </row>
    <row r="72" spans="4:4" x14ac:dyDescent="0.2">
      <c r="D72" s="177"/>
    </row>
    <row r="73" spans="4:4" x14ac:dyDescent="0.2">
      <c r="D73" s="177"/>
    </row>
    <row r="74" spans="4:4" x14ac:dyDescent="0.2">
      <c r="D74" s="177"/>
    </row>
    <row r="75" spans="4:4" x14ac:dyDescent="0.2">
      <c r="D75" s="177"/>
    </row>
    <row r="76" spans="4:4" x14ac:dyDescent="0.2">
      <c r="D76" s="177"/>
    </row>
    <row r="77" spans="4:4" x14ac:dyDescent="0.2">
      <c r="D77" s="177"/>
    </row>
    <row r="78" spans="4:4" x14ac:dyDescent="0.2">
      <c r="D78" s="177"/>
    </row>
    <row r="79" spans="4:4" x14ac:dyDescent="0.2">
      <c r="D79" s="177"/>
    </row>
    <row r="80" spans="4:4" x14ac:dyDescent="0.2">
      <c r="D80" s="177"/>
    </row>
    <row r="81" spans="4:4" x14ac:dyDescent="0.2">
      <c r="D81" s="177"/>
    </row>
    <row r="82" spans="4:4" x14ac:dyDescent="0.2">
      <c r="D82" s="177"/>
    </row>
    <row r="83" spans="4:4" x14ac:dyDescent="0.2">
      <c r="D83" s="177"/>
    </row>
    <row r="84" spans="4:4" x14ac:dyDescent="0.2">
      <c r="D84" s="177"/>
    </row>
    <row r="85" spans="4:4" x14ac:dyDescent="0.2">
      <c r="D85" s="177"/>
    </row>
    <row r="86" spans="4:4" x14ac:dyDescent="0.2">
      <c r="D86" s="177"/>
    </row>
    <row r="87" spans="4:4" x14ac:dyDescent="0.2">
      <c r="D87" s="177"/>
    </row>
    <row r="88" spans="4:4" x14ac:dyDescent="0.2">
      <c r="D88" s="177"/>
    </row>
    <row r="89" spans="4:4" x14ac:dyDescent="0.2">
      <c r="D89" s="177"/>
    </row>
    <row r="90" spans="4:4" x14ac:dyDescent="0.2">
      <c r="D90" s="177"/>
    </row>
    <row r="91" spans="4:4" x14ac:dyDescent="0.2">
      <c r="D91" s="177"/>
    </row>
    <row r="92" spans="4:4" x14ac:dyDescent="0.2">
      <c r="D92" s="177"/>
    </row>
    <row r="93" spans="4:4" x14ac:dyDescent="0.2">
      <c r="D93" s="177"/>
    </row>
    <row r="94" spans="4:4" x14ac:dyDescent="0.2">
      <c r="D94" s="177"/>
    </row>
    <row r="95" spans="4:4" x14ac:dyDescent="0.2">
      <c r="D95" s="177"/>
    </row>
    <row r="96" spans="4:4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  <row r="103" spans="4:4" x14ac:dyDescent="0.2">
      <c r="D103" s="177"/>
    </row>
    <row r="104" spans="4:4" x14ac:dyDescent="0.2">
      <c r="D104" s="177"/>
    </row>
    <row r="105" spans="4:4" x14ac:dyDescent="0.2">
      <c r="D105" s="177"/>
    </row>
    <row r="106" spans="4:4" x14ac:dyDescent="0.2">
      <c r="D106" s="177"/>
    </row>
    <row r="107" spans="4:4" x14ac:dyDescent="0.2">
      <c r="D107" s="177"/>
    </row>
    <row r="108" spans="4:4" x14ac:dyDescent="0.2">
      <c r="D108" s="177"/>
    </row>
    <row r="109" spans="4:4" x14ac:dyDescent="0.2">
      <c r="D109" s="177"/>
    </row>
    <row r="110" spans="4:4" x14ac:dyDescent="0.2">
      <c r="D110" s="177"/>
    </row>
    <row r="111" spans="4:4" x14ac:dyDescent="0.2">
      <c r="D111" s="177"/>
    </row>
    <row r="112" spans="4:4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</sheetData>
  <sheetProtection algorithmName="SHA-512" hashValue="enseLooY5VreuPbd+WUCYohMU/Q3ASzGCvSGPEhgl9jhEcMvRJ8XsUhAUB+bbi1PkDaQfusRDcXPBdOO9ADXTA==" saltValue="kVpvPRLW4NNw8GieipGNxA==" spinCount="100000" sheet="1" objects="1" scenarios="1" formatCells="0" formatColumns="0" formatRows="0"/>
  <mergeCells count="5">
    <mergeCell ref="A47:F47"/>
    <mergeCell ref="A1:G1"/>
    <mergeCell ref="C2:G2"/>
    <mergeCell ref="C3:G3"/>
    <mergeCell ref="A4:G4"/>
  </mergeCells>
  <pageMargins left="0.98425196850393704" right="0.59055118110236227" top="0.78740157480314965" bottom="0.39370078740157483" header="0.31496062992125984" footer="0.31496062992125984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4262"/>
  <sheetViews>
    <sheetView zoomScaleNormal="100" workbookViewId="0">
      <pane ySplit="5" topLeftCell="A15" activePane="bottomLeft" state="frozen"/>
      <selection activeCell="C26" sqref="C26"/>
      <selection pane="bottomLeft" activeCell="F13" sqref="F13"/>
    </sheetView>
  </sheetViews>
  <sheetFormatPr defaultColWidth="8.85546875" defaultRowHeight="12.75" outlineLevelRow="1" x14ac:dyDescent="0.2"/>
  <cols>
    <col min="1" max="1" width="3.42578125" style="81" customWidth="1"/>
    <col min="2" max="2" width="14.5703125" style="175" customWidth="1"/>
    <col min="3" max="3" width="43.140625" style="175" customWidth="1"/>
    <col min="4" max="4" width="4.85546875" style="81" customWidth="1"/>
    <col min="5" max="5" width="10.5703125" style="81" customWidth="1"/>
    <col min="6" max="6" width="9.85546875" style="81" customWidth="1"/>
    <col min="7" max="7" width="14.7109375" style="81" customWidth="1"/>
    <col min="8" max="16384" width="8.85546875" style="81"/>
  </cols>
  <sheetData>
    <row r="1" spans="1:11" ht="15.75" customHeight="1" thickBot="1" x14ac:dyDescent="0.3">
      <c r="A1" s="305" t="s">
        <v>584</v>
      </c>
      <c r="B1" s="305"/>
      <c r="C1" s="305"/>
      <c r="D1" s="305"/>
      <c r="E1" s="305"/>
      <c r="F1" s="305"/>
      <c r="G1" s="305"/>
    </row>
    <row r="2" spans="1:11" ht="24.95" customHeight="1" x14ac:dyDescent="0.2">
      <c r="A2" s="96" t="s">
        <v>1</v>
      </c>
      <c r="B2" s="97" t="s">
        <v>8</v>
      </c>
      <c r="C2" s="315" t="s">
        <v>565</v>
      </c>
      <c r="D2" s="316"/>
      <c r="E2" s="316"/>
      <c r="F2" s="316"/>
      <c r="G2" s="317"/>
    </row>
    <row r="3" spans="1:11" ht="24.95" customHeight="1" thickBot="1" x14ac:dyDescent="0.25">
      <c r="A3" s="98" t="s">
        <v>2</v>
      </c>
      <c r="B3" s="99"/>
      <c r="C3" s="309" t="s">
        <v>529</v>
      </c>
      <c r="D3" s="310"/>
      <c r="E3" s="310"/>
      <c r="F3" s="310"/>
      <c r="G3" s="311"/>
    </row>
    <row r="4" spans="1:11" ht="18" customHeight="1" thickBot="1" x14ac:dyDescent="0.25">
      <c r="A4" s="312" t="s">
        <v>578</v>
      </c>
      <c r="B4" s="313"/>
      <c r="C4" s="313"/>
      <c r="D4" s="313"/>
      <c r="E4" s="313"/>
      <c r="F4" s="313"/>
      <c r="G4" s="314"/>
      <c r="H4" s="82"/>
      <c r="I4" s="82"/>
    </row>
    <row r="5" spans="1:11" ht="33.75" customHeight="1" thickBot="1" x14ac:dyDescent="0.25">
      <c r="A5" s="100" t="s">
        <v>65</v>
      </c>
      <c r="B5" s="182" t="s">
        <v>66</v>
      </c>
      <c r="C5" s="101" t="s">
        <v>67</v>
      </c>
      <c r="D5" s="103" t="s">
        <v>68</v>
      </c>
      <c r="E5" s="103" t="s">
        <v>69</v>
      </c>
      <c r="F5" s="104" t="s">
        <v>70</v>
      </c>
      <c r="G5" s="193" t="s">
        <v>579</v>
      </c>
    </row>
    <row r="6" spans="1:11" ht="15" customHeight="1" thickBot="1" x14ac:dyDescent="0.25">
      <c r="A6" s="106" t="s">
        <v>86</v>
      </c>
      <c r="B6" s="107"/>
      <c r="C6" s="108" t="s">
        <v>462</v>
      </c>
      <c r="D6" s="109"/>
      <c r="E6" s="110"/>
      <c r="F6" s="111"/>
      <c r="G6" s="112">
        <f>SUM(G7:G15)</f>
        <v>0</v>
      </c>
    </row>
    <row r="7" spans="1:11" ht="27" customHeight="1" outlineLevel="1" x14ac:dyDescent="0.2">
      <c r="A7" s="136"/>
      <c r="B7" s="194" t="s">
        <v>477</v>
      </c>
      <c r="C7" s="195" t="s">
        <v>517</v>
      </c>
      <c r="D7" s="139" t="s">
        <v>90</v>
      </c>
      <c r="E7" s="140">
        <f>36.34*0.4</f>
        <v>14.536000000000001</v>
      </c>
      <c r="F7" s="63">
        <v>0</v>
      </c>
      <c r="G7" s="146">
        <f>E7*F7</f>
        <v>0</v>
      </c>
      <c r="H7" s="85"/>
      <c r="I7" s="85"/>
      <c r="J7" s="85"/>
      <c r="K7" s="85"/>
    </row>
    <row r="8" spans="1:11" ht="33.75" outlineLevel="1" x14ac:dyDescent="0.2">
      <c r="A8" s="123"/>
      <c r="B8" s="128" t="s">
        <v>478</v>
      </c>
      <c r="C8" s="129" t="s">
        <v>518</v>
      </c>
      <c r="D8" s="126" t="s">
        <v>90</v>
      </c>
      <c r="E8" s="127">
        <f>36.34*0.15</f>
        <v>5.4510000000000005</v>
      </c>
      <c r="F8" s="64">
        <v>0</v>
      </c>
      <c r="G8" s="143">
        <f t="shared" ref="G8:G15" si="0">E8*F8</f>
        <v>0</v>
      </c>
      <c r="H8" s="85"/>
      <c r="I8" s="85"/>
      <c r="J8" s="85"/>
      <c r="K8" s="85"/>
    </row>
    <row r="9" spans="1:11" outlineLevel="1" x14ac:dyDescent="0.2">
      <c r="A9" s="123"/>
      <c r="B9" s="128" t="s">
        <v>479</v>
      </c>
      <c r="C9" s="129" t="s">
        <v>484</v>
      </c>
      <c r="D9" s="126" t="s">
        <v>90</v>
      </c>
      <c r="E9" s="127">
        <f>(E7+E8)*1.2</f>
        <v>23.984400000000001</v>
      </c>
      <c r="F9" s="64">
        <v>0</v>
      </c>
      <c r="G9" s="143">
        <f t="shared" si="0"/>
        <v>0</v>
      </c>
      <c r="H9" s="85"/>
      <c r="I9" s="85"/>
      <c r="J9" s="85"/>
      <c r="K9" s="85"/>
    </row>
    <row r="10" spans="1:11" ht="22.5" outlineLevel="1" x14ac:dyDescent="0.2">
      <c r="A10" s="123"/>
      <c r="B10" s="128" t="s">
        <v>490</v>
      </c>
      <c r="C10" s="129" t="s">
        <v>491</v>
      </c>
      <c r="D10" s="126" t="s">
        <v>90</v>
      </c>
      <c r="E10" s="127">
        <f>E7</f>
        <v>14.536000000000001</v>
      </c>
      <c r="F10" s="64">
        <v>0</v>
      </c>
      <c r="G10" s="143">
        <f t="shared" si="0"/>
        <v>0</v>
      </c>
      <c r="H10" s="85"/>
      <c r="I10" s="85"/>
      <c r="J10" s="85"/>
      <c r="K10" s="192"/>
    </row>
    <row r="11" spans="1:11" outlineLevel="1" x14ac:dyDescent="0.2">
      <c r="A11" s="123"/>
      <c r="B11" s="128" t="s">
        <v>486</v>
      </c>
      <c r="C11" s="129" t="s">
        <v>487</v>
      </c>
      <c r="D11" s="130" t="s">
        <v>90</v>
      </c>
      <c r="E11" s="127">
        <f>1.15*E10</f>
        <v>16.7164</v>
      </c>
      <c r="F11" s="64">
        <v>0</v>
      </c>
      <c r="G11" s="143">
        <f t="shared" si="0"/>
        <v>0</v>
      </c>
      <c r="H11" s="85"/>
      <c r="I11" s="85"/>
      <c r="J11" s="85"/>
      <c r="K11" s="85"/>
    </row>
    <row r="12" spans="1:11" outlineLevel="1" x14ac:dyDescent="0.2">
      <c r="A12" s="123"/>
      <c r="B12" s="128" t="s">
        <v>488</v>
      </c>
      <c r="C12" s="129" t="s">
        <v>489</v>
      </c>
      <c r="D12" s="130" t="s">
        <v>90</v>
      </c>
      <c r="E12" s="127">
        <f>E11</f>
        <v>16.7164</v>
      </c>
      <c r="F12" s="64">
        <v>0</v>
      </c>
      <c r="G12" s="143">
        <f t="shared" si="0"/>
        <v>0</v>
      </c>
      <c r="H12" s="85"/>
      <c r="I12" s="85"/>
      <c r="J12" s="85"/>
      <c r="K12" s="85"/>
    </row>
    <row r="13" spans="1:11" ht="22.5" outlineLevel="1" x14ac:dyDescent="0.2">
      <c r="A13" s="123"/>
      <c r="B13" s="128" t="s">
        <v>490</v>
      </c>
      <c r="C13" s="129" t="s">
        <v>491</v>
      </c>
      <c r="D13" s="126" t="s">
        <v>90</v>
      </c>
      <c r="E13" s="127">
        <f>E8</f>
        <v>5.4510000000000005</v>
      </c>
      <c r="F13" s="64">
        <v>0</v>
      </c>
      <c r="G13" s="143">
        <f t="shared" si="0"/>
        <v>0</v>
      </c>
      <c r="H13" s="85"/>
      <c r="I13" s="85"/>
      <c r="J13" s="85"/>
      <c r="K13" s="85"/>
    </row>
    <row r="14" spans="1:11" outlineLevel="1" x14ac:dyDescent="0.2">
      <c r="A14" s="123"/>
      <c r="B14" s="128" t="s">
        <v>486</v>
      </c>
      <c r="C14" s="129" t="s">
        <v>487</v>
      </c>
      <c r="D14" s="130" t="s">
        <v>90</v>
      </c>
      <c r="E14" s="127">
        <f>1.15*E13</f>
        <v>6.2686500000000001</v>
      </c>
      <c r="F14" s="64">
        <v>0</v>
      </c>
      <c r="G14" s="143">
        <f t="shared" si="0"/>
        <v>0</v>
      </c>
      <c r="H14" s="85"/>
      <c r="I14" s="85"/>
      <c r="J14" s="85"/>
      <c r="K14" s="85"/>
    </row>
    <row r="15" spans="1:11" ht="13.5" outlineLevel="1" thickBot="1" x14ac:dyDescent="0.25">
      <c r="A15" s="131"/>
      <c r="B15" s="132" t="s">
        <v>488</v>
      </c>
      <c r="C15" s="133" t="s">
        <v>489</v>
      </c>
      <c r="D15" s="134" t="s">
        <v>90</v>
      </c>
      <c r="E15" s="196">
        <f>E14</f>
        <v>6.2686500000000001</v>
      </c>
      <c r="F15" s="66">
        <v>0</v>
      </c>
      <c r="G15" s="144">
        <f t="shared" si="0"/>
        <v>0</v>
      </c>
      <c r="H15" s="85"/>
      <c r="I15" s="85"/>
      <c r="J15" s="85"/>
      <c r="K15" s="85"/>
    </row>
    <row r="16" spans="1:11" ht="13.5" thickBot="1" x14ac:dyDescent="0.25">
      <c r="A16" s="106" t="s">
        <v>86</v>
      </c>
      <c r="B16" s="107"/>
      <c r="C16" s="108" t="s">
        <v>464</v>
      </c>
      <c r="D16" s="109"/>
      <c r="E16" s="111"/>
      <c r="F16" s="84"/>
      <c r="G16" s="145">
        <f>SUM(G17:G20)</f>
        <v>0</v>
      </c>
    </row>
    <row r="17" spans="1:11" ht="22.5" outlineLevel="1" x14ac:dyDescent="0.2">
      <c r="A17" s="136"/>
      <c r="B17" s="137" t="s">
        <v>469</v>
      </c>
      <c r="C17" s="138" t="s">
        <v>530</v>
      </c>
      <c r="D17" s="139" t="s">
        <v>463</v>
      </c>
      <c r="E17" s="140">
        <v>35</v>
      </c>
      <c r="F17" s="63">
        <v>0</v>
      </c>
      <c r="G17" s="146">
        <f t="shared" ref="G17:G20" si="1">E17*F17</f>
        <v>0</v>
      </c>
      <c r="H17" s="85"/>
      <c r="I17" s="85"/>
      <c r="J17" s="85"/>
      <c r="K17" s="85"/>
    </row>
    <row r="18" spans="1:11" ht="22.5" outlineLevel="1" x14ac:dyDescent="0.2">
      <c r="A18" s="123"/>
      <c r="B18" s="128" t="s">
        <v>514</v>
      </c>
      <c r="C18" s="129" t="s">
        <v>513</v>
      </c>
      <c r="D18" s="126" t="s">
        <v>463</v>
      </c>
      <c r="E18" s="127">
        <v>36.5</v>
      </c>
      <c r="F18" s="64">
        <v>0</v>
      </c>
      <c r="G18" s="143">
        <f t="shared" si="1"/>
        <v>0</v>
      </c>
      <c r="H18" s="85"/>
      <c r="I18" s="85"/>
      <c r="J18" s="85"/>
      <c r="K18" s="85"/>
    </row>
    <row r="19" spans="1:11" ht="22.5" outlineLevel="1" x14ac:dyDescent="0.2">
      <c r="A19" s="123"/>
      <c r="B19" s="128" t="s">
        <v>515</v>
      </c>
      <c r="C19" s="125" t="s">
        <v>541</v>
      </c>
      <c r="D19" s="126" t="s">
        <v>463</v>
      </c>
      <c r="E19" s="127">
        <v>36.5</v>
      </c>
      <c r="F19" s="64">
        <v>0</v>
      </c>
      <c r="G19" s="143">
        <f t="shared" si="1"/>
        <v>0</v>
      </c>
      <c r="H19" s="85"/>
      <c r="I19" s="85"/>
      <c r="J19" s="85"/>
      <c r="K19" s="85"/>
    </row>
    <row r="20" spans="1:11" ht="13.5" outlineLevel="1" thickBot="1" x14ac:dyDescent="0.25">
      <c r="A20" s="131"/>
      <c r="B20" s="132" t="s">
        <v>471</v>
      </c>
      <c r="C20" s="133" t="s">
        <v>472</v>
      </c>
      <c r="D20" s="141" t="s">
        <v>463</v>
      </c>
      <c r="E20" s="135">
        <v>36.5</v>
      </c>
      <c r="F20" s="66">
        <v>0</v>
      </c>
      <c r="G20" s="144">
        <f t="shared" si="1"/>
        <v>0</v>
      </c>
      <c r="H20" s="85"/>
      <c r="I20" s="85"/>
      <c r="J20" s="85"/>
      <c r="K20" s="85"/>
    </row>
    <row r="21" spans="1:11" ht="13.5" thickBot="1" x14ac:dyDescent="0.25">
      <c r="A21" s="106" t="s">
        <v>86</v>
      </c>
      <c r="B21" s="107"/>
      <c r="C21" s="108" t="s">
        <v>528</v>
      </c>
      <c r="D21" s="109"/>
      <c r="E21" s="109"/>
      <c r="F21" s="84"/>
      <c r="G21" s="145">
        <f>SUM(G22:G24)</f>
        <v>0</v>
      </c>
    </row>
    <row r="22" spans="1:11" ht="22.5" outlineLevel="1" x14ac:dyDescent="0.2">
      <c r="A22" s="136"/>
      <c r="B22" s="137" t="s">
        <v>523</v>
      </c>
      <c r="C22" s="138" t="s">
        <v>531</v>
      </c>
      <c r="D22" s="139" t="s">
        <v>90</v>
      </c>
      <c r="E22" s="140">
        <f>36.5*0.4</f>
        <v>14.600000000000001</v>
      </c>
      <c r="F22" s="63">
        <v>0</v>
      </c>
      <c r="G22" s="146">
        <f>E22*F22</f>
        <v>0</v>
      </c>
      <c r="H22" s="85"/>
      <c r="I22" s="85"/>
      <c r="J22" s="85"/>
      <c r="K22" s="85"/>
    </row>
    <row r="23" spans="1:11" outlineLevel="1" x14ac:dyDescent="0.2">
      <c r="A23" s="123"/>
      <c r="B23" s="128" t="s">
        <v>525</v>
      </c>
      <c r="C23" s="129" t="s">
        <v>532</v>
      </c>
      <c r="D23" s="130" t="s">
        <v>522</v>
      </c>
      <c r="E23" s="127">
        <f>1.05*0.04*E22</f>
        <v>0.61320000000000008</v>
      </c>
      <c r="F23" s="64">
        <v>0</v>
      </c>
      <c r="G23" s="143">
        <f>E23*F23</f>
        <v>0</v>
      </c>
      <c r="H23" s="85"/>
      <c r="I23" s="85"/>
      <c r="J23" s="85"/>
      <c r="K23" s="85"/>
    </row>
    <row r="24" spans="1:11" ht="13.5" outlineLevel="1" thickBot="1" x14ac:dyDescent="0.25">
      <c r="A24" s="131"/>
      <c r="B24" s="132" t="s">
        <v>504</v>
      </c>
      <c r="C24" s="133" t="s">
        <v>533</v>
      </c>
      <c r="D24" s="141" t="s">
        <v>90</v>
      </c>
      <c r="E24" s="135">
        <f>E17*0.15</f>
        <v>5.25</v>
      </c>
      <c r="F24" s="66">
        <v>0</v>
      </c>
      <c r="G24" s="144">
        <f>E24*F24</f>
        <v>0</v>
      </c>
      <c r="H24" s="85"/>
      <c r="I24" s="85"/>
      <c r="J24" s="85"/>
      <c r="K24" s="85"/>
    </row>
    <row r="25" spans="1:11" ht="13.5" outlineLevel="1" thickBot="1" x14ac:dyDescent="0.25">
      <c r="A25" s="147" t="s">
        <v>86</v>
      </c>
      <c r="B25" s="148" t="s">
        <v>35</v>
      </c>
      <c r="C25" s="149" t="s">
        <v>36</v>
      </c>
      <c r="D25" s="109"/>
      <c r="E25" s="109"/>
      <c r="F25" s="83"/>
      <c r="G25" s="145">
        <f>SUM(G26:G29)</f>
        <v>0</v>
      </c>
      <c r="H25" s="85"/>
      <c r="I25" s="85"/>
      <c r="J25" s="85"/>
      <c r="K25" s="85"/>
    </row>
    <row r="26" spans="1:11" ht="22.5" outlineLevel="1" x14ac:dyDescent="0.2">
      <c r="A26" s="150">
        <v>67</v>
      </c>
      <c r="B26" s="151" t="s">
        <v>539</v>
      </c>
      <c r="C26" s="152" t="s">
        <v>540</v>
      </c>
      <c r="D26" s="153" t="s">
        <v>90</v>
      </c>
      <c r="E26" s="197">
        <f>39*4.5</f>
        <v>175.5</v>
      </c>
      <c r="F26" s="69">
        <v>0</v>
      </c>
      <c r="G26" s="146">
        <f>F26*E26</f>
        <v>0</v>
      </c>
      <c r="H26" s="85"/>
      <c r="I26" s="85"/>
      <c r="J26" s="85"/>
      <c r="K26" s="85"/>
    </row>
    <row r="27" spans="1:11" ht="33.75" outlineLevel="1" x14ac:dyDescent="0.2">
      <c r="A27" s="155">
        <v>68</v>
      </c>
      <c r="B27" s="156" t="s">
        <v>534</v>
      </c>
      <c r="C27" s="157" t="s">
        <v>535</v>
      </c>
      <c r="D27" s="158" t="s">
        <v>90</v>
      </c>
      <c r="E27" s="198">
        <f>39*4.5</f>
        <v>175.5</v>
      </c>
      <c r="F27" s="70">
        <v>0</v>
      </c>
      <c r="G27" s="200">
        <f>E27*F27</f>
        <v>0</v>
      </c>
      <c r="H27" s="85"/>
      <c r="I27" s="85"/>
      <c r="J27" s="85"/>
      <c r="K27" s="85"/>
    </row>
    <row r="28" spans="1:11" ht="33.75" outlineLevel="1" x14ac:dyDescent="0.2">
      <c r="A28" s="155">
        <v>69</v>
      </c>
      <c r="B28" s="156" t="s">
        <v>536</v>
      </c>
      <c r="C28" s="157" t="s">
        <v>537</v>
      </c>
      <c r="D28" s="158" t="s">
        <v>90</v>
      </c>
      <c r="E28" s="198">
        <f>39*4.5</f>
        <v>175.5</v>
      </c>
      <c r="F28" s="70">
        <v>0</v>
      </c>
      <c r="G28" s="200">
        <f>F28*E28</f>
        <v>0</v>
      </c>
      <c r="H28" s="85"/>
      <c r="I28" s="85"/>
      <c r="J28" s="85"/>
    </row>
    <row r="29" spans="1:11" s="87" customFormat="1" ht="13.5" outlineLevel="1" thickBot="1" x14ac:dyDescent="0.25">
      <c r="A29" s="160"/>
      <c r="B29" s="161"/>
      <c r="C29" s="162" t="s">
        <v>538</v>
      </c>
      <c r="D29" s="163" t="s">
        <v>119</v>
      </c>
      <c r="E29" s="199">
        <v>2.2999999999999998</v>
      </c>
      <c r="F29" s="71">
        <v>0</v>
      </c>
      <c r="G29" s="201">
        <f>F29*E29</f>
        <v>0</v>
      </c>
      <c r="H29" s="86"/>
      <c r="I29" s="86"/>
      <c r="J29" s="86"/>
    </row>
    <row r="30" spans="1:11" ht="13.5" thickBot="1" x14ac:dyDescent="0.25">
      <c r="A30" s="106" t="s">
        <v>86</v>
      </c>
      <c r="B30" s="107"/>
      <c r="C30" s="108" t="s">
        <v>468</v>
      </c>
      <c r="D30" s="109"/>
      <c r="E30" s="111"/>
      <c r="F30" s="84"/>
      <c r="G30" s="145">
        <f>SUM(G31:G32)</f>
        <v>0</v>
      </c>
    </row>
    <row r="31" spans="1:11" outlineLevel="1" x14ac:dyDescent="0.2">
      <c r="A31" s="113"/>
      <c r="B31" s="165" t="s">
        <v>507</v>
      </c>
      <c r="C31" s="166" t="s">
        <v>474</v>
      </c>
      <c r="D31" s="116" t="s">
        <v>466</v>
      </c>
      <c r="E31" s="167">
        <f>E9*0.03+E14*0.0072+0.05</f>
        <v>0.81466627999999996</v>
      </c>
      <c r="F31" s="72">
        <v>0</v>
      </c>
      <c r="G31" s="146">
        <f>E31*F31</f>
        <v>0</v>
      </c>
      <c r="H31" s="85"/>
      <c r="I31" s="85"/>
      <c r="J31" s="85"/>
    </row>
    <row r="32" spans="1:11" ht="13.5" outlineLevel="1" thickBot="1" x14ac:dyDescent="0.25">
      <c r="A32" s="118"/>
      <c r="B32" s="119" t="s">
        <v>508</v>
      </c>
      <c r="C32" s="168" t="s">
        <v>475</v>
      </c>
      <c r="D32" s="169" t="s">
        <v>466</v>
      </c>
      <c r="E32" s="170">
        <f>E31*0.3</f>
        <v>0.24439988399999998</v>
      </c>
      <c r="F32" s="73">
        <v>0</v>
      </c>
      <c r="G32" s="143">
        <f t="shared" ref="G32" si="2">E32*F32</f>
        <v>0</v>
      </c>
      <c r="H32" s="85"/>
      <c r="I32" s="85"/>
      <c r="J32" s="85"/>
    </row>
    <row r="33" spans="1:7" s="95" customFormat="1" ht="13.5" thickBot="1" x14ac:dyDescent="0.25">
      <c r="A33" s="302" t="s">
        <v>467</v>
      </c>
      <c r="B33" s="303"/>
      <c r="C33" s="303"/>
      <c r="D33" s="303"/>
      <c r="E33" s="303"/>
      <c r="F33" s="304"/>
      <c r="G33" s="202">
        <f>SUM(G30,G25,G21,G16,G6)</f>
        <v>0</v>
      </c>
    </row>
    <row r="34" spans="1:7" x14ac:dyDescent="0.2">
      <c r="D34" s="177"/>
      <c r="G34" s="178"/>
    </row>
    <row r="35" spans="1:7" x14ac:dyDescent="0.2">
      <c r="D35" s="177"/>
      <c r="G35" s="178"/>
    </row>
    <row r="36" spans="1:7" x14ac:dyDescent="0.2">
      <c r="D36" s="177"/>
      <c r="G36" s="178"/>
    </row>
    <row r="37" spans="1:7" x14ac:dyDescent="0.2">
      <c r="D37" s="177"/>
      <c r="G37" s="178"/>
    </row>
    <row r="38" spans="1:7" x14ac:dyDescent="0.2">
      <c r="D38" s="177"/>
      <c r="G38" s="178"/>
    </row>
    <row r="39" spans="1:7" x14ac:dyDescent="0.2">
      <c r="D39" s="177"/>
      <c r="G39" s="178"/>
    </row>
    <row r="40" spans="1:7" x14ac:dyDescent="0.2">
      <c r="D40" s="177"/>
      <c r="G40" s="178"/>
    </row>
    <row r="41" spans="1:7" x14ac:dyDescent="0.2">
      <c r="D41" s="177"/>
      <c r="G41" s="178"/>
    </row>
    <row r="42" spans="1:7" x14ac:dyDescent="0.2">
      <c r="D42" s="177"/>
      <c r="G42" s="178"/>
    </row>
    <row r="43" spans="1:7" x14ac:dyDescent="0.2">
      <c r="D43" s="177"/>
      <c r="G43" s="178"/>
    </row>
    <row r="44" spans="1:7" x14ac:dyDescent="0.2">
      <c r="D44" s="177"/>
      <c r="G44" s="178"/>
    </row>
    <row r="45" spans="1:7" x14ac:dyDescent="0.2">
      <c r="D45" s="177"/>
      <c r="G45" s="178"/>
    </row>
    <row r="46" spans="1:7" x14ac:dyDescent="0.2">
      <c r="D46" s="177"/>
      <c r="G46" s="178"/>
    </row>
    <row r="47" spans="1:7" x14ac:dyDescent="0.2">
      <c r="D47" s="177"/>
      <c r="G47" s="178"/>
    </row>
    <row r="48" spans="1:7" x14ac:dyDescent="0.2">
      <c r="D48" s="177"/>
      <c r="G48" s="178"/>
    </row>
    <row r="49" spans="4:7" x14ac:dyDescent="0.2">
      <c r="D49" s="177"/>
      <c r="G49" s="178"/>
    </row>
    <row r="50" spans="4:7" x14ac:dyDescent="0.2">
      <c r="D50" s="177"/>
      <c r="G50" s="178"/>
    </row>
    <row r="51" spans="4:7" x14ac:dyDescent="0.2">
      <c r="D51" s="177"/>
      <c r="G51" s="178"/>
    </row>
    <row r="52" spans="4:7" x14ac:dyDescent="0.2">
      <c r="D52" s="177"/>
      <c r="G52" s="178"/>
    </row>
    <row r="53" spans="4:7" x14ac:dyDescent="0.2">
      <c r="D53" s="177"/>
      <c r="G53" s="178"/>
    </row>
    <row r="54" spans="4:7" x14ac:dyDescent="0.2">
      <c r="D54" s="177"/>
      <c r="G54" s="178"/>
    </row>
    <row r="55" spans="4:7" x14ac:dyDescent="0.2">
      <c r="D55" s="177"/>
      <c r="G55" s="178"/>
    </row>
    <row r="56" spans="4:7" x14ac:dyDescent="0.2">
      <c r="D56" s="177"/>
      <c r="G56" s="178"/>
    </row>
    <row r="57" spans="4:7" x14ac:dyDescent="0.2">
      <c r="D57" s="177"/>
      <c r="G57" s="178"/>
    </row>
    <row r="58" spans="4:7" x14ac:dyDescent="0.2">
      <c r="D58" s="177"/>
      <c r="G58" s="178"/>
    </row>
    <row r="59" spans="4:7" x14ac:dyDescent="0.2">
      <c r="D59" s="177"/>
      <c r="G59" s="178"/>
    </row>
    <row r="60" spans="4:7" x14ac:dyDescent="0.2">
      <c r="D60" s="177"/>
      <c r="G60" s="178"/>
    </row>
    <row r="61" spans="4:7" x14ac:dyDescent="0.2">
      <c r="D61" s="177"/>
      <c r="G61" s="178"/>
    </row>
    <row r="62" spans="4:7" x14ac:dyDescent="0.2">
      <c r="D62" s="177"/>
      <c r="G62" s="178"/>
    </row>
    <row r="63" spans="4:7" x14ac:dyDescent="0.2">
      <c r="D63" s="177"/>
      <c r="G63" s="178"/>
    </row>
    <row r="64" spans="4:7" x14ac:dyDescent="0.2">
      <c r="D64" s="177"/>
      <c r="G64" s="178"/>
    </row>
    <row r="65" spans="4:7" x14ac:dyDescent="0.2">
      <c r="D65" s="177"/>
      <c r="G65" s="178"/>
    </row>
    <row r="66" spans="4:7" x14ac:dyDescent="0.2">
      <c r="D66" s="177"/>
      <c r="G66" s="178"/>
    </row>
    <row r="67" spans="4:7" x14ac:dyDescent="0.2">
      <c r="D67" s="177"/>
      <c r="G67" s="178"/>
    </row>
    <row r="68" spans="4:7" x14ac:dyDescent="0.2">
      <c r="D68" s="177"/>
      <c r="G68" s="178"/>
    </row>
    <row r="69" spans="4:7" x14ac:dyDescent="0.2">
      <c r="D69" s="177"/>
      <c r="G69" s="178"/>
    </row>
    <row r="70" spans="4:7" x14ac:dyDescent="0.2">
      <c r="D70" s="177"/>
      <c r="G70" s="178"/>
    </row>
    <row r="71" spans="4:7" x14ac:dyDescent="0.2">
      <c r="D71" s="177"/>
      <c r="G71" s="178"/>
    </row>
    <row r="72" spans="4:7" x14ac:dyDescent="0.2">
      <c r="D72" s="177"/>
      <c r="G72" s="178"/>
    </row>
    <row r="73" spans="4:7" x14ac:dyDescent="0.2">
      <c r="D73" s="177"/>
      <c r="G73" s="178"/>
    </row>
    <row r="74" spans="4:7" x14ac:dyDescent="0.2">
      <c r="D74" s="177"/>
      <c r="G74" s="178"/>
    </row>
    <row r="75" spans="4:7" x14ac:dyDescent="0.2">
      <c r="D75" s="177"/>
      <c r="G75" s="178"/>
    </row>
    <row r="76" spans="4:7" x14ac:dyDescent="0.2">
      <c r="D76" s="177"/>
      <c r="G76" s="178"/>
    </row>
    <row r="77" spans="4:7" x14ac:dyDescent="0.2">
      <c r="D77" s="177"/>
      <c r="G77" s="178"/>
    </row>
    <row r="78" spans="4:7" x14ac:dyDescent="0.2">
      <c r="D78" s="177"/>
      <c r="G78" s="178"/>
    </row>
    <row r="79" spans="4:7" x14ac:dyDescent="0.2">
      <c r="D79" s="177"/>
      <c r="G79" s="178"/>
    </row>
    <row r="80" spans="4:7" x14ac:dyDescent="0.2">
      <c r="D80" s="177"/>
      <c r="G80" s="178"/>
    </row>
    <row r="81" spans="4:7" x14ac:dyDescent="0.2">
      <c r="D81" s="177"/>
      <c r="G81" s="178"/>
    </row>
    <row r="82" spans="4:7" x14ac:dyDescent="0.2">
      <c r="D82" s="177"/>
      <c r="G82" s="178"/>
    </row>
    <row r="83" spans="4:7" x14ac:dyDescent="0.2">
      <c r="D83" s="177"/>
      <c r="G83" s="178"/>
    </row>
    <row r="84" spans="4:7" x14ac:dyDescent="0.2">
      <c r="D84" s="177"/>
      <c r="G84" s="178"/>
    </row>
    <row r="85" spans="4:7" x14ac:dyDescent="0.2">
      <c r="D85" s="177"/>
      <c r="G85" s="178"/>
    </row>
    <row r="86" spans="4:7" x14ac:dyDescent="0.2">
      <c r="D86" s="177"/>
      <c r="G86" s="178"/>
    </row>
    <row r="87" spans="4:7" x14ac:dyDescent="0.2">
      <c r="D87" s="177"/>
      <c r="G87" s="178"/>
    </row>
    <row r="88" spans="4:7" x14ac:dyDescent="0.2">
      <c r="D88" s="177"/>
      <c r="G88" s="178"/>
    </row>
    <row r="89" spans="4:7" x14ac:dyDescent="0.2">
      <c r="D89" s="177"/>
      <c r="G89" s="178"/>
    </row>
    <row r="90" spans="4:7" x14ac:dyDescent="0.2">
      <c r="D90" s="177"/>
      <c r="G90" s="178"/>
    </row>
    <row r="91" spans="4:7" x14ac:dyDescent="0.2">
      <c r="D91" s="177"/>
      <c r="G91" s="178"/>
    </row>
    <row r="92" spans="4:7" x14ac:dyDescent="0.2">
      <c r="D92" s="177"/>
      <c r="G92" s="178"/>
    </row>
    <row r="93" spans="4:7" x14ac:dyDescent="0.2">
      <c r="D93" s="177"/>
      <c r="G93" s="178"/>
    </row>
    <row r="94" spans="4:7" x14ac:dyDescent="0.2">
      <c r="D94" s="177"/>
      <c r="G94" s="178"/>
    </row>
    <row r="95" spans="4:7" x14ac:dyDescent="0.2">
      <c r="D95" s="177"/>
      <c r="G95" s="178"/>
    </row>
    <row r="96" spans="4:7" x14ac:dyDescent="0.2">
      <c r="D96" s="177"/>
      <c r="G96" s="178"/>
    </row>
    <row r="97" spans="4:7" x14ac:dyDescent="0.2">
      <c r="D97" s="177"/>
      <c r="G97" s="178"/>
    </row>
    <row r="98" spans="4:7" x14ac:dyDescent="0.2">
      <c r="D98" s="177"/>
      <c r="G98" s="178"/>
    </row>
    <row r="99" spans="4:7" x14ac:dyDescent="0.2">
      <c r="D99" s="177"/>
      <c r="G99" s="178"/>
    </row>
    <row r="100" spans="4:7" x14ac:dyDescent="0.2">
      <c r="D100" s="177"/>
      <c r="G100" s="178"/>
    </row>
    <row r="101" spans="4:7" x14ac:dyDescent="0.2">
      <c r="D101" s="177"/>
      <c r="G101" s="178"/>
    </row>
    <row r="102" spans="4:7" x14ac:dyDescent="0.2">
      <c r="D102" s="177"/>
      <c r="G102" s="178"/>
    </row>
    <row r="103" spans="4:7" x14ac:dyDescent="0.2">
      <c r="D103" s="177"/>
      <c r="G103" s="178"/>
    </row>
    <row r="104" spans="4:7" x14ac:dyDescent="0.2">
      <c r="D104" s="177"/>
      <c r="G104" s="178"/>
    </row>
    <row r="105" spans="4:7" x14ac:dyDescent="0.2">
      <c r="D105" s="177"/>
      <c r="G105" s="178"/>
    </row>
    <row r="106" spans="4:7" x14ac:dyDescent="0.2">
      <c r="D106" s="177"/>
      <c r="G106" s="178"/>
    </row>
    <row r="107" spans="4:7" x14ac:dyDescent="0.2">
      <c r="D107" s="177"/>
      <c r="G107" s="178"/>
    </row>
    <row r="108" spans="4:7" x14ac:dyDescent="0.2">
      <c r="D108" s="177"/>
      <c r="G108" s="178"/>
    </row>
    <row r="109" spans="4:7" x14ac:dyDescent="0.2">
      <c r="D109" s="177"/>
      <c r="G109" s="178"/>
    </row>
    <row r="110" spans="4:7" x14ac:dyDescent="0.2">
      <c r="D110" s="177"/>
      <c r="G110" s="178"/>
    </row>
    <row r="111" spans="4:7" x14ac:dyDescent="0.2">
      <c r="D111" s="177"/>
      <c r="G111" s="178"/>
    </row>
    <row r="112" spans="4:7" x14ac:dyDescent="0.2">
      <c r="D112" s="177"/>
      <c r="G112" s="178"/>
    </row>
    <row r="113" spans="4:7" x14ac:dyDescent="0.2">
      <c r="D113" s="177"/>
      <c r="G113" s="178"/>
    </row>
    <row r="114" spans="4:7" x14ac:dyDescent="0.2">
      <c r="D114" s="177"/>
      <c r="G114" s="178"/>
    </row>
    <row r="115" spans="4:7" x14ac:dyDescent="0.2">
      <c r="D115" s="177"/>
      <c r="G115" s="178"/>
    </row>
    <row r="116" spans="4:7" x14ac:dyDescent="0.2">
      <c r="D116" s="177"/>
      <c r="G116" s="178"/>
    </row>
    <row r="117" spans="4:7" x14ac:dyDescent="0.2">
      <c r="D117" s="177"/>
      <c r="G117" s="178"/>
    </row>
    <row r="118" spans="4:7" x14ac:dyDescent="0.2">
      <c r="D118" s="177"/>
      <c r="G118" s="178"/>
    </row>
    <row r="119" spans="4:7" x14ac:dyDescent="0.2">
      <c r="D119" s="177"/>
      <c r="G119" s="178"/>
    </row>
    <row r="120" spans="4:7" x14ac:dyDescent="0.2">
      <c r="D120" s="177"/>
      <c r="G120" s="178"/>
    </row>
    <row r="121" spans="4:7" x14ac:dyDescent="0.2">
      <c r="D121" s="177"/>
      <c r="G121" s="178"/>
    </row>
    <row r="122" spans="4:7" x14ac:dyDescent="0.2">
      <c r="D122" s="177"/>
      <c r="G122" s="178"/>
    </row>
    <row r="123" spans="4:7" x14ac:dyDescent="0.2">
      <c r="D123" s="177"/>
      <c r="G123" s="178"/>
    </row>
    <row r="124" spans="4:7" x14ac:dyDescent="0.2">
      <c r="D124" s="177"/>
      <c r="G124" s="178"/>
    </row>
    <row r="125" spans="4:7" x14ac:dyDescent="0.2">
      <c r="D125" s="177"/>
      <c r="G125" s="178"/>
    </row>
    <row r="126" spans="4:7" x14ac:dyDescent="0.2">
      <c r="D126" s="177"/>
      <c r="G126" s="178"/>
    </row>
    <row r="127" spans="4:7" x14ac:dyDescent="0.2">
      <c r="D127" s="177"/>
      <c r="G127" s="178"/>
    </row>
    <row r="128" spans="4:7" x14ac:dyDescent="0.2">
      <c r="D128" s="177"/>
      <c r="G128" s="178"/>
    </row>
    <row r="129" spans="4:7" x14ac:dyDescent="0.2">
      <c r="D129" s="177"/>
      <c r="G129" s="178"/>
    </row>
    <row r="130" spans="4:7" x14ac:dyDescent="0.2">
      <c r="D130" s="177"/>
      <c r="G130" s="178"/>
    </row>
    <row r="131" spans="4:7" x14ac:dyDescent="0.2">
      <c r="D131" s="177"/>
      <c r="G131" s="178"/>
    </row>
    <row r="132" spans="4:7" x14ac:dyDescent="0.2">
      <c r="D132" s="177"/>
      <c r="G132" s="178"/>
    </row>
    <row r="133" spans="4:7" x14ac:dyDescent="0.2">
      <c r="D133" s="177"/>
      <c r="G133" s="178"/>
    </row>
    <row r="134" spans="4:7" x14ac:dyDescent="0.2">
      <c r="D134" s="177"/>
      <c r="G134" s="178"/>
    </row>
    <row r="135" spans="4:7" x14ac:dyDescent="0.2">
      <c r="D135" s="177"/>
      <c r="G135" s="178"/>
    </row>
    <row r="136" spans="4:7" x14ac:dyDescent="0.2">
      <c r="D136" s="177"/>
      <c r="G136" s="178"/>
    </row>
    <row r="137" spans="4:7" x14ac:dyDescent="0.2">
      <c r="D137" s="177"/>
      <c r="G137" s="178"/>
    </row>
    <row r="138" spans="4:7" x14ac:dyDescent="0.2">
      <c r="D138" s="177"/>
      <c r="G138" s="178"/>
    </row>
    <row r="139" spans="4:7" x14ac:dyDescent="0.2">
      <c r="D139" s="177"/>
      <c r="G139" s="178"/>
    </row>
    <row r="140" spans="4:7" x14ac:dyDescent="0.2">
      <c r="D140" s="177"/>
      <c r="G140" s="178"/>
    </row>
    <row r="141" spans="4:7" x14ac:dyDescent="0.2">
      <c r="D141" s="177"/>
      <c r="G141" s="178"/>
    </row>
    <row r="142" spans="4:7" x14ac:dyDescent="0.2">
      <c r="D142" s="177"/>
      <c r="G142" s="178"/>
    </row>
    <row r="143" spans="4:7" x14ac:dyDescent="0.2">
      <c r="D143" s="177"/>
      <c r="G143" s="178"/>
    </row>
    <row r="144" spans="4:7" x14ac:dyDescent="0.2">
      <c r="D144" s="177"/>
      <c r="G144" s="178"/>
    </row>
    <row r="145" spans="4:7" x14ac:dyDescent="0.2">
      <c r="D145" s="177"/>
      <c r="G145" s="178"/>
    </row>
    <row r="146" spans="4:7" x14ac:dyDescent="0.2">
      <c r="D146" s="177"/>
      <c r="G146" s="178"/>
    </row>
    <row r="147" spans="4:7" x14ac:dyDescent="0.2">
      <c r="D147" s="177"/>
      <c r="G147" s="178"/>
    </row>
    <row r="148" spans="4:7" x14ac:dyDescent="0.2">
      <c r="D148" s="177"/>
      <c r="G148" s="178"/>
    </row>
    <row r="149" spans="4:7" x14ac:dyDescent="0.2">
      <c r="D149" s="177"/>
      <c r="G149" s="178"/>
    </row>
    <row r="150" spans="4:7" x14ac:dyDescent="0.2">
      <c r="D150" s="177"/>
      <c r="G150" s="178"/>
    </row>
    <row r="151" spans="4:7" x14ac:dyDescent="0.2">
      <c r="D151" s="177"/>
      <c r="G151" s="178"/>
    </row>
    <row r="152" spans="4:7" x14ac:dyDescent="0.2">
      <c r="D152" s="177"/>
      <c r="G152" s="178"/>
    </row>
    <row r="153" spans="4:7" x14ac:dyDescent="0.2">
      <c r="D153" s="177"/>
      <c r="G153" s="178"/>
    </row>
    <row r="154" spans="4:7" x14ac:dyDescent="0.2">
      <c r="D154" s="177"/>
      <c r="G154" s="178"/>
    </row>
    <row r="155" spans="4:7" x14ac:dyDescent="0.2">
      <c r="D155" s="177"/>
      <c r="G155" s="178"/>
    </row>
    <row r="156" spans="4:7" x14ac:dyDescent="0.2">
      <c r="D156" s="177"/>
      <c r="G156" s="178"/>
    </row>
    <row r="157" spans="4:7" x14ac:dyDescent="0.2">
      <c r="D157" s="177"/>
    </row>
    <row r="158" spans="4:7" x14ac:dyDescent="0.2">
      <c r="D158" s="177"/>
    </row>
    <row r="159" spans="4:7" x14ac:dyDescent="0.2">
      <c r="D159" s="177"/>
    </row>
    <row r="160" spans="4:7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</sheetData>
  <sheetProtection algorithmName="SHA-512" hashValue="D9IxeYAv1Aa1hEeey8d513w23x9AY9WAEgNiG6abJ3TM26dw9iiWNgfy6tdi31S9FgG2yxVwOWmunE6StUJjWw==" saltValue="i3nIdK9gspWPOcL6n8PmrA==" spinCount="100000" sheet="1" objects="1" scenarios="1" formatCells="0" formatColumns="0" formatRows="0"/>
  <mergeCells count="5">
    <mergeCell ref="A33:F33"/>
    <mergeCell ref="A1:G1"/>
    <mergeCell ref="C2:G2"/>
    <mergeCell ref="C3:G3"/>
    <mergeCell ref="A4:G4"/>
  </mergeCells>
  <pageMargins left="0.98425196850393704" right="0.59055118110236227" top="0.78740157480314965" bottom="0.39370078740157483" header="0.31496062992125984" footer="0.31496062992125984"/>
  <pageSetup paperSize="9" scale="86" fitToHeight="0" orientation="portrait" r:id="rId1"/>
  <ignoredErrors>
    <ignoredError sqref="G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61"/>
  <sheetViews>
    <sheetView zoomScaleNormal="100" workbookViewId="0">
      <pane ySplit="5" topLeftCell="A18" activePane="bottomLeft" state="frozen"/>
      <selection pane="bottomLeft" activeCell="G28" sqref="G28"/>
    </sheetView>
  </sheetViews>
  <sheetFormatPr defaultColWidth="8.85546875" defaultRowHeight="12.75" outlineLevelRow="1" x14ac:dyDescent="0.2"/>
  <cols>
    <col min="1" max="1" width="3.42578125" style="81" customWidth="1"/>
    <col min="2" max="2" width="14.5703125" style="175" customWidth="1"/>
    <col min="3" max="3" width="43.140625" style="175" customWidth="1"/>
    <col min="4" max="4" width="4.85546875" style="81" customWidth="1"/>
    <col min="5" max="5" width="10.5703125" style="81" customWidth="1"/>
    <col min="6" max="6" width="9.85546875" style="81" customWidth="1"/>
    <col min="7" max="7" width="14.7109375" style="81" customWidth="1"/>
    <col min="8" max="16384" width="8.85546875" style="81"/>
  </cols>
  <sheetData>
    <row r="1" spans="1:11" ht="15.75" customHeight="1" thickBot="1" x14ac:dyDescent="0.3">
      <c r="A1" s="318" t="s">
        <v>584</v>
      </c>
      <c r="B1" s="319"/>
      <c r="C1" s="319"/>
      <c r="D1" s="319"/>
      <c r="E1" s="319"/>
      <c r="F1" s="319"/>
      <c r="G1" s="320"/>
    </row>
    <row r="2" spans="1:11" ht="24.95" customHeight="1" x14ac:dyDescent="0.2">
      <c r="A2" s="96" t="s">
        <v>1</v>
      </c>
      <c r="B2" s="97" t="s">
        <v>8</v>
      </c>
      <c r="C2" s="321" t="s">
        <v>565</v>
      </c>
      <c r="D2" s="316"/>
      <c r="E2" s="316"/>
      <c r="F2" s="316"/>
      <c r="G2" s="317"/>
    </row>
    <row r="3" spans="1:11" ht="24.95" customHeight="1" thickBot="1" x14ac:dyDescent="0.25">
      <c r="A3" s="180" t="s">
        <v>2</v>
      </c>
      <c r="B3" s="181"/>
      <c r="C3" s="322" t="s">
        <v>555</v>
      </c>
      <c r="D3" s="310"/>
      <c r="E3" s="310"/>
      <c r="F3" s="310"/>
      <c r="G3" s="311"/>
    </row>
    <row r="4" spans="1:11" ht="18" customHeight="1" thickBot="1" x14ac:dyDescent="0.25">
      <c r="A4" s="312" t="s">
        <v>578</v>
      </c>
      <c r="B4" s="313"/>
      <c r="C4" s="313"/>
      <c r="D4" s="313"/>
      <c r="E4" s="313"/>
      <c r="F4" s="313"/>
      <c r="G4" s="314"/>
      <c r="H4" s="82"/>
      <c r="I4" s="82"/>
    </row>
    <row r="5" spans="1:11" ht="33.75" customHeight="1" thickBot="1" x14ac:dyDescent="0.25">
      <c r="A5" s="100" t="s">
        <v>65</v>
      </c>
      <c r="B5" s="182" t="s">
        <v>66</v>
      </c>
      <c r="C5" s="183" t="s">
        <v>67</v>
      </c>
      <c r="D5" s="103" t="s">
        <v>68</v>
      </c>
      <c r="E5" s="103" t="s">
        <v>69</v>
      </c>
      <c r="F5" s="104" t="s">
        <v>70</v>
      </c>
      <c r="G5" s="105" t="s">
        <v>579</v>
      </c>
    </row>
    <row r="6" spans="1:11" ht="15" customHeight="1" thickBot="1" x14ac:dyDescent="0.25">
      <c r="A6" s="106" t="s">
        <v>86</v>
      </c>
      <c r="B6" s="107"/>
      <c r="C6" s="108" t="s">
        <v>462</v>
      </c>
      <c r="D6" s="109"/>
      <c r="E6" s="110"/>
      <c r="F6" s="111"/>
      <c r="G6" s="112">
        <f>SUM(G7:G18)</f>
        <v>0</v>
      </c>
    </row>
    <row r="7" spans="1:11" ht="20.45" customHeight="1" outlineLevel="1" x14ac:dyDescent="0.2">
      <c r="A7" s="113"/>
      <c r="B7" s="114" t="s">
        <v>545</v>
      </c>
      <c r="C7" s="115" t="s">
        <v>542</v>
      </c>
      <c r="D7" s="116" t="s">
        <v>463</v>
      </c>
      <c r="E7" s="140">
        <f>(37.46+2*2.7)</f>
        <v>42.86</v>
      </c>
      <c r="F7" s="72">
        <v>0</v>
      </c>
      <c r="G7" s="146">
        <f>F7*E7</f>
        <v>0</v>
      </c>
      <c r="H7" s="85"/>
      <c r="I7" s="85"/>
      <c r="J7" s="85"/>
      <c r="K7" s="85"/>
    </row>
    <row r="8" spans="1:11" ht="33.75" outlineLevel="1" x14ac:dyDescent="0.2">
      <c r="A8" s="118"/>
      <c r="B8" s="119" t="s">
        <v>546</v>
      </c>
      <c r="C8" s="168" t="s">
        <v>560</v>
      </c>
      <c r="D8" s="169" t="s">
        <v>90</v>
      </c>
      <c r="E8" s="127">
        <f>(37.46+2*2.7)*0.3</f>
        <v>12.857999999999999</v>
      </c>
      <c r="F8" s="73">
        <v>0</v>
      </c>
      <c r="G8" s="143">
        <f t="shared" ref="G8:G12" si="0">F8*E8</f>
        <v>0</v>
      </c>
      <c r="H8" s="85"/>
      <c r="I8" s="85"/>
      <c r="J8" s="85"/>
      <c r="K8" s="85"/>
    </row>
    <row r="9" spans="1:11" ht="22.5" outlineLevel="1" x14ac:dyDescent="0.2">
      <c r="A9" s="118"/>
      <c r="B9" s="119" t="s">
        <v>548</v>
      </c>
      <c r="C9" s="168" t="s">
        <v>549</v>
      </c>
      <c r="D9" s="169" t="s">
        <v>463</v>
      </c>
      <c r="E9" s="127">
        <f>E7</f>
        <v>42.86</v>
      </c>
      <c r="F9" s="73">
        <v>0</v>
      </c>
      <c r="G9" s="143">
        <f t="shared" si="0"/>
        <v>0</v>
      </c>
      <c r="H9" s="85"/>
      <c r="I9" s="85"/>
      <c r="J9" s="85"/>
      <c r="K9" s="85"/>
    </row>
    <row r="10" spans="1:11" ht="12" customHeight="1" outlineLevel="1" x14ac:dyDescent="0.2">
      <c r="A10" s="118"/>
      <c r="B10" s="119" t="s">
        <v>488</v>
      </c>
      <c r="C10" s="168" t="s">
        <v>489</v>
      </c>
      <c r="D10" s="169" t="s">
        <v>90</v>
      </c>
      <c r="E10" s="127">
        <f>E7*0.5*1.05</f>
        <v>22.5015</v>
      </c>
      <c r="F10" s="73">
        <v>0</v>
      </c>
      <c r="G10" s="143">
        <f t="shared" si="0"/>
        <v>0</v>
      </c>
      <c r="H10" s="85"/>
      <c r="I10" s="85"/>
      <c r="J10" s="85"/>
      <c r="K10" s="85"/>
    </row>
    <row r="11" spans="1:11" ht="15" customHeight="1" outlineLevel="1" x14ac:dyDescent="0.2">
      <c r="A11" s="118"/>
      <c r="B11" s="119" t="s">
        <v>547</v>
      </c>
      <c r="C11" s="184" t="s">
        <v>550</v>
      </c>
      <c r="D11" s="185" t="s">
        <v>119</v>
      </c>
      <c r="E11" s="127">
        <f>0.0048*E7*0.5</f>
        <v>0.10286399999999998</v>
      </c>
      <c r="F11" s="73">
        <v>0</v>
      </c>
      <c r="G11" s="143">
        <f t="shared" si="0"/>
        <v>0</v>
      </c>
      <c r="H11" s="85"/>
      <c r="I11" s="85"/>
      <c r="J11" s="85"/>
      <c r="K11" s="85"/>
    </row>
    <row r="12" spans="1:11" ht="16.5" customHeight="1" outlineLevel="1" x14ac:dyDescent="0.2">
      <c r="A12" s="118"/>
      <c r="B12" s="119"/>
      <c r="C12" s="186" t="s">
        <v>551</v>
      </c>
      <c r="D12" s="185" t="s">
        <v>119</v>
      </c>
      <c r="E12" s="127">
        <f>E11</f>
        <v>0.10286399999999998</v>
      </c>
      <c r="F12" s="73">
        <v>0</v>
      </c>
      <c r="G12" s="143">
        <f t="shared" si="0"/>
        <v>0</v>
      </c>
      <c r="H12" s="85"/>
      <c r="I12" s="85"/>
      <c r="J12" s="85"/>
      <c r="K12" s="85"/>
    </row>
    <row r="13" spans="1:11" ht="16.5" customHeight="1" outlineLevel="1" x14ac:dyDescent="0.2">
      <c r="A13" s="118"/>
      <c r="B13" s="187" t="s">
        <v>545</v>
      </c>
      <c r="C13" s="120" t="s">
        <v>558</v>
      </c>
      <c r="D13" s="169" t="s">
        <v>463</v>
      </c>
      <c r="E13" s="127">
        <f>E7</f>
        <v>42.86</v>
      </c>
      <c r="F13" s="73">
        <v>0</v>
      </c>
      <c r="G13" s="143">
        <f>F13*E13</f>
        <v>0</v>
      </c>
      <c r="H13" s="85"/>
      <c r="I13" s="85"/>
      <c r="J13" s="85"/>
      <c r="K13" s="85"/>
    </row>
    <row r="14" spans="1:11" ht="30" customHeight="1" outlineLevel="1" x14ac:dyDescent="0.2">
      <c r="A14" s="118"/>
      <c r="B14" s="119" t="s">
        <v>546</v>
      </c>
      <c r="C14" s="168" t="s">
        <v>557</v>
      </c>
      <c r="D14" s="169" t="s">
        <v>90</v>
      </c>
      <c r="E14" s="127">
        <f>E13*0.375</f>
        <v>16.072499999999998</v>
      </c>
      <c r="F14" s="73">
        <v>0</v>
      </c>
      <c r="G14" s="143">
        <f t="shared" ref="G14:G18" si="1">F14*E14</f>
        <v>0</v>
      </c>
      <c r="H14" s="85"/>
      <c r="I14" s="85"/>
      <c r="J14" s="85"/>
      <c r="K14" s="85"/>
    </row>
    <row r="15" spans="1:11" ht="30.75" customHeight="1" outlineLevel="1" x14ac:dyDescent="0.2">
      <c r="A15" s="118"/>
      <c r="B15" s="119" t="s">
        <v>548</v>
      </c>
      <c r="C15" s="168" t="s">
        <v>559</v>
      </c>
      <c r="D15" s="169" t="s">
        <v>463</v>
      </c>
      <c r="E15" s="127">
        <f>E13</f>
        <v>42.86</v>
      </c>
      <c r="F15" s="73">
        <v>0</v>
      </c>
      <c r="G15" s="143">
        <f t="shared" si="1"/>
        <v>0</v>
      </c>
      <c r="H15" s="85"/>
      <c r="I15" s="85"/>
      <c r="J15" s="85"/>
      <c r="K15" s="85"/>
    </row>
    <row r="16" spans="1:11" ht="16.5" customHeight="1" outlineLevel="1" x14ac:dyDescent="0.2">
      <c r="A16" s="118"/>
      <c r="B16" s="119" t="s">
        <v>488</v>
      </c>
      <c r="C16" s="168" t="s">
        <v>489</v>
      </c>
      <c r="D16" s="169" t="s">
        <v>90</v>
      </c>
      <c r="E16" s="127">
        <f>E13*0.375*1.05</f>
        <v>16.876124999999998</v>
      </c>
      <c r="F16" s="73">
        <v>0</v>
      </c>
      <c r="G16" s="143">
        <f t="shared" si="1"/>
        <v>0</v>
      </c>
      <c r="H16" s="85"/>
      <c r="I16" s="85"/>
      <c r="J16" s="85"/>
      <c r="K16" s="85"/>
    </row>
    <row r="17" spans="1:11" ht="16.5" customHeight="1" outlineLevel="1" x14ac:dyDescent="0.2">
      <c r="A17" s="118"/>
      <c r="B17" s="119" t="s">
        <v>547</v>
      </c>
      <c r="C17" s="184" t="s">
        <v>550</v>
      </c>
      <c r="D17" s="185" t="s">
        <v>119</v>
      </c>
      <c r="E17" s="127">
        <f>0.0048*E13*0.6</f>
        <v>0.12343679999999997</v>
      </c>
      <c r="F17" s="73">
        <v>0</v>
      </c>
      <c r="G17" s="143">
        <f t="shared" si="1"/>
        <v>0</v>
      </c>
      <c r="H17" s="85"/>
      <c r="I17" s="85"/>
      <c r="J17" s="85"/>
      <c r="K17" s="85"/>
    </row>
    <row r="18" spans="1:11" ht="16.5" customHeight="1" outlineLevel="1" thickBot="1" x14ac:dyDescent="0.25">
      <c r="A18" s="118"/>
      <c r="B18" s="119"/>
      <c r="C18" s="186" t="s">
        <v>551</v>
      </c>
      <c r="D18" s="185" t="s">
        <v>119</v>
      </c>
      <c r="E18" s="127">
        <f>E17</f>
        <v>0.12343679999999997</v>
      </c>
      <c r="F18" s="73">
        <v>0</v>
      </c>
      <c r="G18" s="143">
        <f t="shared" si="1"/>
        <v>0</v>
      </c>
      <c r="H18" s="85"/>
      <c r="I18" s="85"/>
      <c r="J18" s="85"/>
      <c r="K18" s="85"/>
    </row>
    <row r="19" spans="1:11" ht="16.5" customHeight="1" outlineLevel="1" thickBot="1" x14ac:dyDescent="0.25">
      <c r="A19" s="147" t="s">
        <v>86</v>
      </c>
      <c r="B19" s="148" t="s">
        <v>35</v>
      </c>
      <c r="C19" s="149" t="s">
        <v>36</v>
      </c>
      <c r="D19" s="110"/>
      <c r="E19" s="110"/>
      <c r="F19" s="110"/>
      <c r="G19" s="145">
        <f>SUM(G20:G23)</f>
        <v>0</v>
      </c>
      <c r="H19" s="85"/>
      <c r="I19" s="85"/>
      <c r="J19" s="85"/>
      <c r="K19" s="85"/>
    </row>
    <row r="20" spans="1:11" ht="29.25" customHeight="1" outlineLevel="1" x14ac:dyDescent="0.2">
      <c r="A20" s="150">
        <v>67</v>
      </c>
      <c r="B20" s="151" t="s">
        <v>539</v>
      </c>
      <c r="C20" s="152" t="s">
        <v>540</v>
      </c>
      <c r="D20" s="153" t="s">
        <v>90</v>
      </c>
      <c r="E20" s="154">
        <f>(26+2*2.7)*6</f>
        <v>188.39999999999998</v>
      </c>
      <c r="F20" s="75">
        <v>0</v>
      </c>
      <c r="G20" s="190">
        <f>F20*E20</f>
        <v>0</v>
      </c>
      <c r="H20" s="85"/>
      <c r="I20" s="85"/>
      <c r="J20" s="85"/>
      <c r="K20" s="85"/>
    </row>
    <row r="21" spans="1:11" ht="40.5" customHeight="1" outlineLevel="1" x14ac:dyDescent="0.2">
      <c r="A21" s="155">
        <v>68</v>
      </c>
      <c r="B21" s="156" t="s">
        <v>534</v>
      </c>
      <c r="C21" s="157" t="s">
        <v>535</v>
      </c>
      <c r="D21" s="158" t="s">
        <v>90</v>
      </c>
      <c r="E21" s="159">
        <f>E20</f>
        <v>188.39999999999998</v>
      </c>
      <c r="F21" s="76">
        <v>0</v>
      </c>
      <c r="G21" s="172">
        <f>E21*F21</f>
        <v>0</v>
      </c>
      <c r="H21" s="85"/>
      <c r="I21" s="85"/>
      <c r="J21" s="85"/>
      <c r="K21" s="85"/>
    </row>
    <row r="22" spans="1:11" ht="39.75" customHeight="1" outlineLevel="1" x14ac:dyDescent="0.2">
      <c r="A22" s="155">
        <v>69</v>
      </c>
      <c r="B22" s="156" t="s">
        <v>536</v>
      </c>
      <c r="C22" s="157" t="s">
        <v>537</v>
      </c>
      <c r="D22" s="158" t="s">
        <v>90</v>
      </c>
      <c r="E22" s="159">
        <f>E20</f>
        <v>188.39999999999998</v>
      </c>
      <c r="F22" s="76">
        <v>0</v>
      </c>
      <c r="G22" s="172">
        <f>F22*E22</f>
        <v>0</v>
      </c>
      <c r="H22" s="85"/>
      <c r="I22" s="85"/>
      <c r="J22" s="85"/>
    </row>
    <row r="23" spans="1:11" s="87" customFormat="1" ht="13.5" outlineLevel="1" thickBot="1" x14ac:dyDescent="0.25">
      <c r="A23" s="155"/>
      <c r="B23" s="156" t="s">
        <v>505</v>
      </c>
      <c r="C23" s="157" t="s">
        <v>554</v>
      </c>
      <c r="D23" s="158" t="s">
        <v>119</v>
      </c>
      <c r="E23" s="159">
        <v>2.4</v>
      </c>
      <c r="F23" s="76">
        <v>0</v>
      </c>
      <c r="G23" s="172">
        <f>F23*E23</f>
        <v>0</v>
      </c>
      <c r="H23" s="86"/>
      <c r="I23" s="86"/>
      <c r="J23" s="86"/>
    </row>
    <row r="24" spans="1:11" ht="15" customHeight="1" thickBot="1" x14ac:dyDescent="0.25">
      <c r="A24" s="106" t="s">
        <v>86</v>
      </c>
      <c r="B24" s="107"/>
      <c r="C24" s="108" t="s">
        <v>468</v>
      </c>
      <c r="D24" s="109"/>
      <c r="E24" s="111"/>
      <c r="F24" s="84"/>
      <c r="G24" s="145">
        <f>SUM(G25:G26)</f>
        <v>0</v>
      </c>
    </row>
    <row r="25" spans="1:11" outlineLevel="1" x14ac:dyDescent="0.2">
      <c r="A25" s="113"/>
      <c r="B25" s="165" t="s">
        <v>521</v>
      </c>
      <c r="C25" s="166" t="s">
        <v>552</v>
      </c>
      <c r="D25" s="116" t="s">
        <v>466</v>
      </c>
      <c r="E25" s="188">
        <v>1</v>
      </c>
      <c r="F25" s="77">
        <v>0</v>
      </c>
      <c r="G25" s="190">
        <f>E25*F25</f>
        <v>0</v>
      </c>
      <c r="H25" s="85"/>
      <c r="I25" s="85"/>
      <c r="J25" s="85"/>
    </row>
    <row r="26" spans="1:11" outlineLevel="1" x14ac:dyDescent="0.2">
      <c r="A26" s="118"/>
      <c r="B26" s="119" t="s">
        <v>506</v>
      </c>
      <c r="C26" s="168" t="s">
        <v>553</v>
      </c>
      <c r="D26" s="169" t="s">
        <v>466</v>
      </c>
      <c r="E26" s="189">
        <v>1</v>
      </c>
      <c r="F26" s="74">
        <v>0</v>
      </c>
      <c r="G26" s="191">
        <f t="shared" ref="G26" si="2">E26*F26</f>
        <v>0</v>
      </c>
      <c r="H26" s="85"/>
      <c r="I26" s="85"/>
      <c r="J26" s="85"/>
    </row>
    <row r="27" spans="1:11" ht="15" customHeight="1" outlineLevel="1" thickBot="1" x14ac:dyDescent="0.25">
      <c r="A27" s="88"/>
      <c r="B27" s="89"/>
      <c r="C27" s="90"/>
      <c r="D27" s="91"/>
      <c r="E27" s="92"/>
      <c r="F27" s="93"/>
      <c r="G27" s="94"/>
      <c r="H27" s="85"/>
      <c r="I27" s="85"/>
      <c r="J27" s="85"/>
    </row>
    <row r="28" spans="1:11" s="95" customFormat="1" ht="13.5" thickBot="1" x14ac:dyDescent="0.25">
      <c r="A28" s="323" t="s">
        <v>467</v>
      </c>
      <c r="B28" s="324"/>
      <c r="C28" s="324"/>
      <c r="D28" s="324"/>
      <c r="E28" s="324"/>
      <c r="F28" s="324"/>
      <c r="G28" s="174">
        <f>SUM(G24,G19,G6)</f>
        <v>0</v>
      </c>
    </row>
    <row r="29" spans="1:11" x14ac:dyDescent="0.2">
      <c r="C29" s="176"/>
      <c r="D29" s="177"/>
      <c r="G29" s="178"/>
    </row>
    <row r="30" spans="1:11" x14ac:dyDescent="0.2">
      <c r="C30" s="179"/>
      <c r="D30" s="177"/>
      <c r="G30" s="178"/>
    </row>
    <row r="31" spans="1:11" x14ac:dyDescent="0.2">
      <c r="D31" s="177"/>
      <c r="G31" s="178"/>
    </row>
    <row r="32" spans="1:11" x14ac:dyDescent="0.2">
      <c r="D32" s="177"/>
      <c r="G32" s="178"/>
    </row>
    <row r="33" spans="4:7" x14ac:dyDescent="0.2">
      <c r="D33" s="177"/>
      <c r="G33" s="178"/>
    </row>
    <row r="34" spans="4:7" x14ac:dyDescent="0.2">
      <c r="D34" s="177"/>
      <c r="G34" s="178"/>
    </row>
    <row r="35" spans="4:7" x14ac:dyDescent="0.2">
      <c r="D35" s="177"/>
      <c r="G35" s="178"/>
    </row>
    <row r="36" spans="4:7" x14ac:dyDescent="0.2">
      <c r="D36" s="177"/>
      <c r="G36" s="178"/>
    </row>
    <row r="37" spans="4:7" x14ac:dyDescent="0.2">
      <c r="D37" s="177"/>
      <c r="G37" s="178"/>
    </row>
    <row r="38" spans="4:7" x14ac:dyDescent="0.2">
      <c r="D38" s="177"/>
      <c r="G38" s="178"/>
    </row>
    <row r="39" spans="4:7" x14ac:dyDescent="0.2">
      <c r="D39" s="177"/>
      <c r="G39" s="178"/>
    </row>
    <row r="40" spans="4:7" x14ac:dyDescent="0.2">
      <c r="D40" s="177"/>
      <c r="G40" s="178"/>
    </row>
    <row r="41" spans="4:7" x14ac:dyDescent="0.2">
      <c r="D41" s="177"/>
      <c r="G41" s="178"/>
    </row>
    <row r="42" spans="4:7" x14ac:dyDescent="0.2">
      <c r="D42" s="177"/>
      <c r="G42" s="178"/>
    </row>
    <row r="43" spans="4:7" x14ac:dyDescent="0.2">
      <c r="D43" s="177"/>
      <c r="G43" s="178"/>
    </row>
    <row r="44" spans="4:7" x14ac:dyDescent="0.2">
      <c r="D44" s="177"/>
      <c r="G44" s="178"/>
    </row>
    <row r="45" spans="4:7" x14ac:dyDescent="0.2">
      <c r="D45" s="177"/>
      <c r="G45" s="178"/>
    </row>
    <row r="46" spans="4:7" x14ac:dyDescent="0.2">
      <c r="D46" s="177"/>
      <c r="G46" s="178"/>
    </row>
    <row r="47" spans="4:7" x14ac:dyDescent="0.2">
      <c r="D47" s="177"/>
      <c r="G47" s="178"/>
    </row>
    <row r="48" spans="4:7" x14ac:dyDescent="0.2">
      <c r="D48" s="177"/>
      <c r="G48" s="178"/>
    </row>
    <row r="49" spans="4:7" x14ac:dyDescent="0.2">
      <c r="D49" s="177"/>
      <c r="G49" s="178"/>
    </row>
    <row r="50" spans="4:7" x14ac:dyDescent="0.2">
      <c r="D50" s="177"/>
      <c r="G50" s="178"/>
    </row>
    <row r="51" spans="4:7" x14ac:dyDescent="0.2">
      <c r="D51" s="177"/>
      <c r="G51" s="178"/>
    </row>
    <row r="52" spans="4:7" x14ac:dyDescent="0.2">
      <c r="D52" s="177"/>
      <c r="G52" s="178"/>
    </row>
    <row r="53" spans="4:7" x14ac:dyDescent="0.2">
      <c r="D53" s="177"/>
      <c r="G53" s="178"/>
    </row>
    <row r="54" spans="4:7" x14ac:dyDescent="0.2">
      <c r="D54" s="177"/>
      <c r="G54" s="178"/>
    </row>
    <row r="55" spans="4:7" x14ac:dyDescent="0.2">
      <c r="D55" s="177"/>
      <c r="G55" s="178"/>
    </row>
    <row r="56" spans="4:7" x14ac:dyDescent="0.2">
      <c r="D56" s="177"/>
      <c r="G56" s="178"/>
    </row>
    <row r="57" spans="4:7" x14ac:dyDescent="0.2">
      <c r="D57" s="177"/>
      <c r="G57" s="178"/>
    </row>
    <row r="58" spans="4:7" x14ac:dyDescent="0.2">
      <c r="D58" s="177"/>
      <c r="G58" s="178"/>
    </row>
    <row r="59" spans="4:7" x14ac:dyDescent="0.2">
      <c r="D59" s="177"/>
      <c r="G59" s="178"/>
    </row>
    <row r="60" spans="4:7" x14ac:dyDescent="0.2">
      <c r="D60" s="177"/>
      <c r="G60" s="178"/>
    </row>
    <row r="61" spans="4:7" x14ac:dyDescent="0.2">
      <c r="D61" s="177"/>
      <c r="G61" s="178"/>
    </row>
    <row r="62" spans="4:7" x14ac:dyDescent="0.2">
      <c r="D62" s="177"/>
      <c r="G62" s="178"/>
    </row>
    <row r="63" spans="4:7" x14ac:dyDescent="0.2">
      <c r="D63" s="177"/>
      <c r="G63" s="178"/>
    </row>
    <row r="64" spans="4:7" x14ac:dyDescent="0.2">
      <c r="D64" s="177"/>
      <c r="G64" s="178"/>
    </row>
    <row r="65" spans="4:7" x14ac:dyDescent="0.2">
      <c r="D65" s="177"/>
      <c r="G65" s="178"/>
    </row>
    <row r="66" spans="4:7" x14ac:dyDescent="0.2">
      <c r="D66" s="177"/>
      <c r="G66" s="178"/>
    </row>
    <row r="67" spans="4:7" x14ac:dyDescent="0.2">
      <c r="D67" s="177"/>
      <c r="G67" s="178"/>
    </row>
    <row r="68" spans="4:7" x14ac:dyDescent="0.2">
      <c r="D68" s="177"/>
      <c r="G68" s="178"/>
    </row>
    <row r="69" spans="4:7" x14ac:dyDescent="0.2">
      <c r="D69" s="177"/>
      <c r="G69" s="178"/>
    </row>
    <row r="70" spans="4:7" x14ac:dyDescent="0.2">
      <c r="D70" s="177"/>
      <c r="G70" s="178"/>
    </row>
    <row r="71" spans="4:7" x14ac:dyDescent="0.2">
      <c r="D71" s="177"/>
      <c r="G71" s="178"/>
    </row>
    <row r="72" spans="4:7" x14ac:dyDescent="0.2">
      <c r="D72" s="177"/>
      <c r="G72" s="178"/>
    </row>
    <row r="73" spans="4:7" x14ac:dyDescent="0.2">
      <c r="D73" s="177"/>
      <c r="G73" s="178"/>
    </row>
    <row r="74" spans="4:7" x14ac:dyDescent="0.2">
      <c r="D74" s="177"/>
      <c r="G74" s="178"/>
    </row>
    <row r="75" spans="4:7" x14ac:dyDescent="0.2">
      <c r="D75" s="177"/>
      <c r="G75" s="178"/>
    </row>
    <row r="76" spans="4:7" x14ac:dyDescent="0.2">
      <c r="D76" s="177"/>
      <c r="G76" s="178"/>
    </row>
    <row r="77" spans="4:7" x14ac:dyDescent="0.2">
      <c r="D77" s="177"/>
      <c r="G77" s="178"/>
    </row>
    <row r="78" spans="4:7" x14ac:dyDescent="0.2">
      <c r="D78" s="177"/>
      <c r="G78" s="178"/>
    </row>
    <row r="79" spans="4:7" x14ac:dyDescent="0.2">
      <c r="D79" s="177"/>
      <c r="G79" s="178"/>
    </row>
    <row r="80" spans="4:7" x14ac:dyDescent="0.2">
      <c r="D80" s="177"/>
      <c r="G80" s="178"/>
    </row>
    <row r="81" spans="4:7" x14ac:dyDescent="0.2">
      <c r="D81" s="177"/>
      <c r="G81" s="178"/>
    </row>
    <row r="82" spans="4:7" x14ac:dyDescent="0.2">
      <c r="D82" s="177"/>
      <c r="G82" s="178"/>
    </row>
    <row r="83" spans="4:7" x14ac:dyDescent="0.2">
      <c r="D83" s="177"/>
      <c r="G83" s="178"/>
    </row>
    <row r="84" spans="4:7" x14ac:dyDescent="0.2">
      <c r="D84" s="177"/>
      <c r="G84" s="178"/>
    </row>
    <row r="85" spans="4:7" x14ac:dyDescent="0.2">
      <c r="D85" s="177"/>
      <c r="G85" s="178"/>
    </row>
    <row r="86" spans="4:7" x14ac:dyDescent="0.2">
      <c r="D86" s="177"/>
      <c r="G86" s="178"/>
    </row>
    <row r="87" spans="4:7" x14ac:dyDescent="0.2">
      <c r="D87" s="177"/>
      <c r="G87" s="178"/>
    </row>
    <row r="88" spans="4:7" x14ac:dyDescent="0.2">
      <c r="D88" s="177"/>
      <c r="G88" s="178"/>
    </row>
    <row r="89" spans="4:7" x14ac:dyDescent="0.2">
      <c r="D89" s="177"/>
      <c r="G89" s="178"/>
    </row>
    <row r="90" spans="4:7" x14ac:dyDescent="0.2">
      <c r="D90" s="177"/>
      <c r="G90" s="178"/>
    </row>
    <row r="91" spans="4:7" x14ac:dyDescent="0.2">
      <c r="D91" s="177"/>
      <c r="G91" s="178"/>
    </row>
    <row r="92" spans="4:7" x14ac:dyDescent="0.2">
      <c r="D92" s="177"/>
      <c r="G92" s="178"/>
    </row>
    <row r="93" spans="4:7" x14ac:dyDescent="0.2">
      <c r="D93" s="177"/>
      <c r="G93" s="178"/>
    </row>
    <row r="94" spans="4:7" x14ac:dyDescent="0.2">
      <c r="D94" s="177"/>
      <c r="G94" s="178"/>
    </row>
    <row r="95" spans="4:7" x14ac:dyDescent="0.2">
      <c r="D95" s="177"/>
      <c r="G95" s="178"/>
    </row>
    <row r="96" spans="4:7" x14ac:dyDescent="0.2">
      <c r="D96" s="177"/>
      <c r="G96" s="178"/>
    </row>
    <row r="97" spans="4:7" x14ac:dyDescent="0.2">
      <c r="D97" s="177"/>
      <c r="G97" s="178"/>
    </row>
    <row r="98" spans="4:7" x14ac:dyDescent="0.2">
      <c r="D98" s="177"/>
      <c r="G98" s="178"/>
    </row>
    <row r="99" spans="4:7" x14ac:dyDescent="0.2">
      <c r="D99" s="177"/>
      <c r="G99" s="178"/>
    </row>
    <row r="100" spans="4:7" x14ac:dyDescent="0.2">
      <c r="D100" s="177"/>
      <c r="G100" s="178"/>
    </row>
    <row r="101" spans="4:7" x14ac:dyDescent="0.2">
      <c r="D101" s="177"/>
      <c r="G101" s="178"/>
    </row>
    <row r="102" spans="4:7" x14ac:dyDescent="0.2">
      <c r="D102" s="177"/>
      <c r="G102" s="178"/>
    </row>
    <row r="103" spans="4:7" x14ac:dyDescent="0.2">
      <c r="D103" s="177"/>
      <c r="G103" s="178"/>
    </row>
    <row r="104" spans="4:7" x14ac:dyDescent="0.2">
      <c r="D104" s="177"/>
      <c r="G104" s="178"/>
    </row>
    <row r="105" spans="4:7" x14ac:dyDescent="0.2">
      <c r="D105" s="177"/>
      <c r="G105" s="178"/>
    </row>
    <row r="106" spans="4:7" x14ac:dyDescent="0.2">
      <c r="D106" s="177"/>
      <c r="G106" s="178"/>
    </row>
    <row r="107" spans="4:7" x14ac:dyDescent="0.2">
      <c r="D107" s="177"/>
      <c r="G107" s="178"/>
    </row>
    <row r="108" spans="4:7" x14ac:dyDescent="0.2">
      <c r="D108" s="177"/>
      <c r="G108" s="178"/>
    </row>
    <row r="109" spans="4:7" x14ac:dyDescent="0.2">
      <c r="D109" s="177"/>
      <c r="G109" s="178"/>
    </row>
    <row r="110" spans="4:7" x14ac:dyDescent="0.2">
      <c r="D110" s="177"/>
      <c r="G110" s="178"/>
    </row>
    <row r="111" spans="4:7" x14ac:dyDescent="0.2">
      <c r="D111" s="177"/>
      <c r="G111" s="178"/>
    </row>
    <row r="112" spans="4:7" x14ac:dyDescent="0.2">
      <c r="D112" s="177"/>
      <c r="G112" s="178"/>
    </row>
    <row r="113" spans="4:7" x14ac:dyDescent="0.2">
      <c r="D113" s="177"/>
      <c r="G113" s="178"/>
    </row>
    <row r="114" spans="4:7" x14ac:dyDescent="0.2">
      <c r="D114" s="177"/>
      <c r="G114" s="178"/>
    </row>
    <row r="115" spans="4:7" x14ac:dyDescent="0.2">
      <c r="D115" s="177"/>
      <c r="G115" s="178"/>
    </row>
    <row r="116" spans="4:7" x14ac:dyDescent="0.2">
      <c r="D116" s="177"/>
      <c r="G116" s="178"/>
    </row>
    <row r="117" spans="4:7" x14ac:dyDescent="0.2">
      <c r="D117" s="177"/>
      <c r="G117" s="178"/>
    </row>
    <row r="118" spans="4:7" x14ac:dyDescent="0.2">
      <c r="D118" s="177"/>
      <c r="G118" s="178"/>
    </row>
    <row r="119" spans="4:7" x14ac:dyDescent="0.2">
      <c r="D119" s="177"/>
      <c r="G119" s="178"/>
    </row>
    <row r="120" spans="4:7" x14ac:dyDescent="0.2">
      <c r="D120" s="177"/>
      <c r="G120" s="178"/>
    </row>
    <row r="121" spans="4:7" x14ac:dyDescent="0.2">
      <c r="D121" s="177"/>
      <c r="G121" s="178"/>
    </row>
    <row r="122" spans="4:7" x14ac:dyDescent="0.2">
      <c r="D122" s="177"/>
      <c r="G122" s="178"/>
    </row>
    <row r="123" spans="4:7" x14ac:dyDescent="0.2">
      <c r="D123" s="177"/>
      <c r="G123" s="178"/>
    </row>
    <row r="124" spans="4:7" x14ac:dyDescent="0.2">
      <c r="D124" s="177"/>
      <c r="G124" s="178"/>
    </row>
    <row r="125" spans="4:7" x14ac:dyDescent="0.2">
      <c r="D125" s="177"/>
      <c r="G125" s="178"/>
    </row>
    <row r="126" spans="4:7" x14ac:dyDescent="0.2">
      <c r="D126" s="177"/>
      <c r="G126" s="178"/>
    </row>
    <row r="127" spans="4:7" x14ac:dyDescent="0.2">
      <c r="D127" s="177"/>
      <c r="G127" s="178"/>
    </row>
    <row r="128" spans="4:7" x14ac:dyDescent="0.2">
      <c r="D128" s="177"/>
      <c r="G128" s="178"/>
    </row>
    <row r="129" spans="4:7" x14ac:dyDescent="0.2">
      <c r="D129" s="177"/>
      <c r="G129" s="178"/>
    </row>
    <row r="130" spans="4:7" x14ac:dyDescent="0.2">
      <c r="D130" s="177"/>
      <c r="G130" s="178"/>
    </row>
    <row r="131" spans="4:7" x14ac:dyDescent="0.2">
      <c r="D131" s="177"/>
      <c r="G131" s="178"/>
    </row>
    <row r="132" spans="4:7" x14ac:dyDescent="0.2">
      <c r="D132" s="177"/>
      <c r="G132" s="178"/>
    </row>
    <row r="133" spans="4:7" x14ac:dyDescent="0.2">
      <c r="D133" s="177"/>
      <c r="G133" s="178"/>
    </row>
    <row r="134" spans="4:7" x14ac:dyDescent="0.2">
      <c r="D134" s="177"/>
      <c r="G134" s="178"/>
    </row>
    <row r="135" spans="4:7" x14ac:dyDescent="0.2">
      <c r="D135" s="177"/>
      <c r="G135" s="178"/>
    </row>
    <row r="136" spans="4:7" x14ac:dyDescent="0.2">
      <c r="D136" s="177"/>
      <c r="G136" s="178"/>
    </row>
    <row r="137" spans="4:7" x14ac:dyDescent="0.2">
      <c r="D137" s="177"/>
      <c r="G137" s="178"/>
    </row>
    <row r="138" spans="4:7" x14ac:dyDescent="0.2">
      <c r="D138" s="177"/>
      <c r="G138" s="178"/>
    </row>
    <row r="139" spans="4:7" x14ac:dyDescent="0.2">
      <c r="D139" s="177"/>
      <c r="G139" s="178"/>
    </row>
    <row r="140" spans="4:7" x14ac:dyDescent="0.2">
      <c r="D140" s="177"/>
      <c r="G140" s="178"/>
    </row>
    <row r="141" spans="4:7" x14ac:dyDescent="0.2">
      <c r="D141" s="177"/>
      <c r="G141" s="178"/>
    </row>
    <row r="142" spans="4:7" x14ac:dyDescent="0.2">
      <c r="D142" s="177"/>
      <c r="G142" s="178"/>
    </row>
    <row r="143" spans="4:7" x14ac:dyDescent="0.2">
      <c r="D143" s="177"/>
      <c r="G143" s="178"/>
    </row>
    <row r="144" spans="4:7" x14ac:dyDescent="0.2">
      <c r="D144" s="177"/>
      <c r="G144" s="178"/>
    </row>
    <row r="145" spans="4:7" x14ac:dyDescent="0.2">
      <c r="D145" s="177"/>
      <c r="G145" s="178"/>
    </row>
    <row r="146" spans="4:7" x14ac:dyDescent="0.2">
      <c r="D146" s="177"/>
      <c r="G146" s="178"/>
    </row>
    <row r="147" spans="4:7" x14ac:dyDescent="0.2">
      <c r="D147" s="177"/>
      <c r="G147" s="178"/>
    </row>
    <row r="148" spans="4:7" x14ac:dyDescent="0.2">
      <c r="D148" s="177"/>
      <c r="G148" s="178"/>
    </row>
    <row r="149" spans="4:7" x14ac:dyDescent="0.2">
      <c r="D149" s="177"/>
      <c r="G149" s="178"/>
    </row>
    <row r="150" spans="4:7" x14ac:dyDescent="0.2">
      <c r="D150" s="177"/>
      <c r="G150" s="178"/>
    </row>
    <row r="151" spans="4:7" x14ac:dyDescent="0.2">
      <c r="D151" s="177"/>
      <c r="G151" s="178"/>
    </row>
    <row r="152" spans="4:7" x14ac:dyDescent="0.2">
      <c r="D152" s="177"/>
      <c r="G152" s="178"/>
    </row>
    <row r="153" spans="4:7" x14ac:dyDescent="0.2">
      <c r="D153" s="177"/>
      <c r="G153" s="178"/>
    </row>
    <row r="154" spans="4:7" x14ac:dyDescent="0.2">
      <c r="D154" s="177"/>
      <c r="G154" s="178"/>
    </row>
    <row r="155" spans="4:7" x14ac:dyDescent="0.2">
      <c r="D155" s="177"/>
      <c r="G155" s="178"/>
    </row>
    <row r="156" spans="4:7" x14ac:dyDescent="0.2">
      <c r="D156" s="177"/>
    </row>
    <row r="157" spans="4:7" x14ac:dyDescent="0.2">
      <c r="D157" s="177"/>
    </row>
    <row r="158" spans="4:7" x14ac:dyDescent="0.2">
      <c r="D158" s="177"/>
    </row>
    <row r="159" spans="4:7" x14ac:dyDescent="0.2">
      <c r="D159" s="177"/>
    </row>
    <row r="160" spans="4:7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</sheetData>
  <sheetProtection algorithmName="SHA-512" hashValue="M61pc5/jME4qLzmBpi/XBpydpaAb76RCFzUWjHzaWuUlvXDVL0bUcig67H0VwQ/xP7MW1WSCjBAarpalguoDhQ==" saltValue="wElFZYhZcB71aQeLrTKltA==" spinCount="100000" sheet="1" objects="1" scenarios="1" formatCells="0" formatColumns="0" formatRows="0"/>
  <mergeCells count="5">
    <mergeCell ref="A1:G1"/>
    <mergeCell ref="C2:G2"/>
    <mergeCell ref="C3:G3"/>
    <mergeCell ref="A4:G4"/>
    <mergeCell ref="A28:F28"/>
  </mergeCells>
  <pageMargins left="0.98425196850393704" right="0.59055118110236227" top="0.78740157480314965" bottom="0.39370078740157483" header="0.31496062992125984" footer="0.31496062992125984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25" zoomScale="110" zoomScaleNormal="110" workbookViewId="0">
      <selection activeCell="F12" sqref="F12"/>
    </sheetView>
  </sheetViews>
  <sheetFormatPr defaultColWidth="8.85546875" defaultRowHeight="12.75" outlineLevelRow="1" x14ac:dyDescent="0.2"/>
  <cols>
    <col min="1" max="1" width="8.85546875" style="81"/>
    <col min="2" max="2" width="13.28515625" style="81" customWidth="1"/>
    <col min="3" max="3" width="46.7109375" style="81" customWidth="1"/>
    <col min="4" max="16384" width="8.85546875" style="81"/>
  </cols>
  <sheetData>
    <row r="1" spans="1:11" ht="16.5" thickBot="1" x14ac:dyDescent="0.3">
      <c r="A1" s="318" t="s">
        <v>584</v>
      </c>
      <c r="B1" s="319"/>
      <c r="C1" s="319"/>
      <c r="D1" s="319"/>
      <c r="E1" s="319"/>
      <c r="F1" s="319"/>
      <c r="G1" s="320"/>
    </row>
    <row r="2" spans="1:11" x14ac:dyDescent="0.2">
      <c r="A2" s="96" t="s">
        <v>1</v>
      </c>
      <c r="B2" s="97" t="s">
        <v>8</v>
      </c>
      <c r="C2" s="321" t="s">
        <v>565</v>
      </c>
      <c r="D2" s="316"/>
      <c r="E2" s="316"/>
      <c r="F2" s="316"/>
      <c r="G2" s="317"/>
    </row>
    <row r="3" spans="1:11" ht="23.25" customHeight="1" thickBot="1" x14ac:dyDescent="0.25">
      <c r="A3" s="98" t="s">
        <v>2</v>
      </c>
      <c r="B3" s="99"/>
      <c r="C3" s="325" t="s">
        <v>556</v>
      </c>
      <c r="D3" s="326"/>
      <c r="E3" s="326"/>
      <c r="F3" s="326"/>
      <c r="G3" s="327"/>
    </row>
    <row r="4" spans="1:11" ht="30.75" customHeight="1" thickBot="1" x14ac:dyDescent="0.25">
      <c r="A4" s="312" t="s">
        <v>578</v>
      </c>
      <c r="B4" s="313"/>
      <c r="C4" s="313"/>
      <c r="D4" s="313"/>
      <c r="E4" s="313"/>
      <c r="F4" s="313"/>
      <c r="G4" s="314"/>
      <c r="H4" s="82"/>
      <c r="I4" s="82"/>
    </row>
    <row r="5" spans="1:11" ht="39" customHeight="1" thickBot="1" x14ac:dyDescent="0.25">
      <c r="A5" s="100" t="s">
        <v>65</v>
      </c>
      <c r="B5" s="101" t="s">
        <v>66</v>
      </c>
      <c r="C5" s="102" t="s">
        <v>67</v>
      </c>
      <c r="D5" s="103" t="s">
        <v>68</v>
      </c>
      <c r="E5" s="103" t="s">
        <v>69</v>
      </c>
      <c r="F5" s="104" t="s">
        <v>70</v>
      </c>
      <c r="G5" s="105" t="s">
        <v>579</v>
      </c>
    </row>
    <row r="6" spans="1:11" ht="18" customHeight="1" thickBot="1" x14ac:dyDescent="0.25">
      <c r="A6" s="106" t="s">
        <v>86</v>
      </c>
      <c r="B6" s="107"/>
      <c r="C6" s="108" t="s">
        <v>462</v>
      </c>
      <c r="D6" s="109"/>
      <c r="E6" s="110"/>
      <c r="F6" s="111"/>
      <c r="G6" s="112">
        <f>SUM(G7:G17)</f>
        <v>0</v>
      </c>
    </row>
    <row r="7" spans="1:11" outlineLevel="1" x14ac:dyDescent="0.2">
      <c r="A7" s="113"/>
      <c r="B7" s="114"/>
      <c r="C7" s="115" t="s">
        <v>543</v>
      </c>
      <c r="D7" s="116" t="s">
        <v>463</v>
      </c>
      <c r="E7" s="117">
        <f>2*2.7</f>
        <v>5.4</v>
      </c>
      <c r="F7" s="79">
        <v>0</v>
      </c>
      <c r="G7" s="142">
        <f>E7*F7</f>
        <v>0</v>
      </c>
      <c r="H7" s="85"/>
      <c r="I7" s="85"/>
      <c r="J7" s="85"/>
      <c r="K7" s="85"/>
    </row>
    <row r="8" spans="1:11" outlineLevel="1" x14ac:dyDescent="0.2">
      <c r="A8" s="118"/>
      <c r="B8" s="119"/>
      <c r="C8" s="120" t="s">
        <v>544</v>
      </c>
      <c r="D8" s="121" t="s">
        <v>463</v>
      </c>
      <c r="E8" s="122">
        <f>24.55-2*0.35</f>
        <v>23.85</v>
      </c>
      <c r="F8" s="73">
        <v>0</v>
      </c>
      <c r="G8" s="143">
        <f>E8*F8</f>
        <v>0</v>
      </c>
      <c r="H8" s="85"/>
      <c r="I8" s="85"/>
      <c r="J8" s="85"/>
      <c r="K8" s="85"/>
    </row>
    <row r="9" spans="1:11" ht="33.75" outlineLevel="1" x14ac:dyDescent="0.2">
      <c r="A9" s="123"/>
      <c r="B9" s="124" t="s">
        <v>477</v>
      </c>
      <c r="C9" s="125" t="s">
        <v>561</v>
      </c>
      <c r="D9" s="126" t="s">
        <v>90</v>
      </c>
      <c r="E9" s="127">
        <f>24.65*(0.6+0.2)+2.7*2*(0.35+0.2)</f>
        <v>22.689999999999998</v>
      </c>
      <c r="F9" s="64">
        <v>0</v>
      </c>
      <c r="G9" s="143">
        <f>E9*F9</f>
        <v>0</v>
      </c>
      <c r="H9" s="85"/>
      <c r="I9" s="85"/>
      <c r="J9" s="85"/>
      <c r="K9" s="85"/>
    </row>
    <row r="10" spans="1:11" ht="22.5" outlineLevel="1" x14ac:dyDescent="0.2">
      <c r="A10" s="123"/>
      <c r="B10" s="128" t="s">
        <v>478</v>
      </c>
      <c r="C10" s="129" t="s">
        <v>518</v>
      </c>
      <c r="D10" s="126" t="s">
        <v>90</v>
      </c>
      <c r="E10" s="127">
        <f>(24.65+2.1*2)*0.2</f>
        <v>5.77</v>
      </c>
      <c r="F10" s="64">
        <v>0</v>
      </c>
      <c r="G10" s="143">
        <f t="shared" ref="G10:G17" si="0">E10*F10</f>
        <v>0</v>
      </c>
      <c r="H10" s="85"/>
      <c r="I10" s="85"/>
      <c r="J10" s="85"/>
      <c r="K10" s="85"/>
    </row>
    <row r="11" spans="1:11" outlineLevel="1" x14ac:dyDescent="0.2">
      <c r="A11" s="123"/>
      <c r="B11" s="128" t="s">
        <v>479</v>
      </c>
      <c r="C11" s="129" t="s">
        <v>484</v>
      </c>
      <c r="D11" s="126" t="s">
        <v>90</v>
      </c>
      <c r="E11" s="127">
        <f>(E9+E10)*1.2</f>
        <v>34.151999999999994</v>
      </c>
      <c r="F11" s="64">
        <v>0</v>
      </c>
      <c r="G11" s="143">
        <f t="shared" si="0"/>
        <v>0</v>
      </c>
      <c r="H11" s="85"/>
      <c r="I11" s="85"/>
      <c r="J11" s="85"/>
      <c r="K11" s="85"/>
    </row>
    <row r="12" spans="1:11" ht="22.5" outlineLevel="1" x14ac:dyDescent="0.2">
      <c r="A12" s="123"/>
      <c r="B12" s="128" t="s">
        <v>490</v>
      </c>
      <c r="C12" s="129" t="s">
        <v>491</v>
      </c>
      <c r="D12" s="126" t="s">
        <v>90</v>
      </c>
      <c r="E12" s="127">
        <f>E9</f>
        <v>22.689999999999998</v>
      </c>
      <c r="F12" s="64">
        <v>0</v>
      </c>
      <c r="G12" s="143">
        <f t="shared" si="0"/>
        <v>0</v>
      </c>
      <c r="H12" s="85"/>
      <c r="I12" s="85"/>
      <c r="J12" s="85"/>
      <c r="K12" s="85"/>
    </row>
    <row r="13" spans="1:11" outlineLevel="1" x14ac:dyDescent="0.2">
      <c r="A13" s="123"/>
      <c r="B13" s="128" t="s">
        <v>486</v>
      </c>
      <c r="C13" s="129" t="s">
        <v>487</v>
      </c>
      <c r="D13" s="130" t="s">
        <v>90</v>
      </c>
      <c r="E13" s="127">
        <f>1.15*E12</f>
        <v>26.093499999999995</v>
      </c>
      <c r="F13" s="64">
        <v>0</v>
      </c>
      <c r="G13" s="143">
        <f t="shared" si="0"/>
        <v>0</v>
      </c>
      <c r="H13" s="85"/>
      <c r="I13" s="85"/>
      <c r="J13" s="85"/>
      <c r="K13" s="85"/>
    </row>
    <row r="14" spans="1:11" outlineLevel="1" x14ac:dyDescent="0.2">
      <c r="A14" s="123"/>
      <c r="B14" s="128" t="s">
        <v>488</v>
      </c>
      <c r="C14" s="129" t="s">
        <v>489</v>
      </c>
      <c r="D14" s="130" t="s">
        <v>90</v>
      </c>
      <c r="E14" s="127">
        <f>E13</f>
        <v>26.093499999999995</v>
      </c>
      <c r="F14" s="64">
        <v>0</v>
      </c>
      <c r="G14" s="143">
        <f t="shared" si="0"/>
        <v>0</v>
      </c>
      <c r="H14" s="85"/>
      <c r="I14" s="85"/>
      <c r="J14" s="85"/>
      <c r="K14" s="85"/>
    </row>
    <row r="15" spans="1:11" ht="22.5" outlineLevel="1" x14ac:dyDescent="0.2">
      <c r="A15" s="123"/>
      <c r="B15" s="128" t="s">
        <v>490</v>
      </c>
      <c r="C15" s="129" t="s">
        <v>491</v>
      </c>
      <c r="D15" s="126" t="s">
        <v>90</v>
      </c>
      <c r="E15" s="127">
        <f>E10</f>
        <v>5.77</v>
      </c>
      <c r="F15" s="64">
        <v>0</v>
      </c>
      <c r="G15" s="143">
        <f t="shared" si="0"/>
        <v>0</v>
      </c>
      <c r="H15" s="85"/>
      <c r="I15" s="85"/>
      <c r="J15" s="85"/>
      <c r="K15" s="85"/>
    </row>
    <row r="16" spans="1:11" outlineLevel="1" x14ac:dyDescent="0.2">
      <c r="A16" s="123"/>
      <c r="B16" s="128" t="s">
        <v>486</v>
      </c>
      <c r="C16" s="129" t="s">
        <v>487</v>
      </c>
      <c r="D16" s="130" t="s">
        <v>90</v>
      </c>
      <c r="E16" s="127">
        <f>1.15*E15</f>
        <v>6.6354999999999986</v>
      </c>
      <c r="F16" s="64">
        <v>0</v>
      </c>
      <c r="G16" s="143">
        <f t="shared" si="0"/>
        <v>0</v>
      </c>
      <c r="H16" s="85"/>
      <c r="I16" s="85"/>
      <c r="J16" s="85"/>
      <c r="K16" s="85"/>
    </row>
    <row r="17" spans="1:11" ht="13.5" outlineLevel="1" thickBot="1" x14ac:dyDescent="0.25">
      <c r="A17" s="131"/>
      <c r="B17" s="132" t="s">
        <v>488</v>
      </c>
      <c r="C17" s="133" t="s">
        <v>489</v>
      </c>
      <c r="D17" s="134" t="s">
        <v>90</v>
      </c>
      <c r="E17" s="135">
        <f>E16</f>
        <v>6.6354999999999986</v>
      </c>
      <c r="F17" s="66">
        <v>0</v>
      </c>
      <c r="G17" s="144">
        <f t="shared" si="0"/>
        <v>0</v>
      </c>
      <c r="H17" s="85"/>
      <c r="I17" s="85"/>
      <c r="J17" s="85"/>
      <c r="K17" s="85"/>
    </row>
    <row r="18" spans="1:11" ht="13.5" thickBot="1" x14ac:dyDescent="0.25">
      <c r="A18" s="106" t="s">
        <v>86</v>
      </c>
      <c r="B18" s="107"/>
      <c r="C18" s="108" t="s">
        <v>464</v>
      </c>
      <c r="D18" s="109"/>
      <c r="E18" s="109"/>
      <c r="F18" s="84"/>
      <c r="G18" s="145">
        <f>SUM(G19:G22)</f>
        <v>0</v>
      </c>
    </row>
    <row r="19" spans="1:11" ht="22.5" outlineLevel="1" x14ac:dyDescent="0.2">
      <c r="A19" s="136"/>
      <c r="B19" s="137" t="s">
        <v>469</v>
      </c>
      <c r="C19" s="138" t="s">
        <v>530</v>
      </c>
      <c r="D19" s="139" t="s">
        <v>463</v>
      </c>
      <c r="E19" s="140">
        <f>24.65+2*2.1</f>
        <v>28.849999999999998</v>
      </c>
      <c r="F19" s="63">
        <v>0</v>
      </c>
      <c r="G19" s="146">
        <f t="shared" ref="G19:G22" si="1">E19*F19</f>
        <v>0</v>
      </c>
      <c r="H19" s="85"/>
      <c r="I19" s="85"/>
      <c r="J19" s="85"/>
      <c r="K19" s="85"/>
    </row>
    <row r="20" spans="1:11" ht="22.5" outlineLevel="1" x14ac:dyDescent="0.2">
      <c r="A20" s="123"/>
      <c r="B20" s="128" t="s">
        <v>514</v>
      </c>
      <c r="C20" s="129" t="s">
        <v>562</v>
      </c>
      <c r="D20" s="126" t="s">
        <v>463</v>
      </c>
      <c r="E20" s="127">
        <f>2*2.7+26.15</f>
        <v>31.549999999999997</v>
      </c>
      <c r="F20" s="64">
        <v>0</v>
      </c>
      <c r="G20" s="143">
        <f t="shared" si="1"/>
        <v>0</v>
      </c>
      <c r="H20" s="85"/>
      <c r="I20" s="85"/>
      <c r="J20" s="85"/>
      <c r="K20" s="85"/>
    </row>
    <row r="21" spans="1:11" outlineLevel="1" x14ac:dyDescent="0.2">
      <c r="A21" s="123"/>
      <c r="B21" s="128" t="s">
        <v>515</v>
      </c>
      <c r="C21" s="125" t="s">
        <v>541</v>
      </c>
      <c r="D21" s="126" t="s">
        <v>463</v>
      </c>
      <c r="E21" s="127">
        <f>2*2.1+24.65+2*0.35</f>
        <v>29.549999999999997</v>
      </c>
      <c r="F21" s="64">
        <v>0</v>
      </c>
      <c r="G21" s="143">
        <f t="shared" si="1"/>
        <v>0</v>
      </c>
      <c r="H21" s="85"/>
      <c r="I21" s="85"/>
      <c r="J21" s="85"/>
      <c r="K21" s="85"/>
    </row>
    <row r="22" spans="1:11" ht="13.5" outlineLevel="1" thickBot="1" x14ac:dyDescent="0.25">
      <c r="A22" s="131"/>
      <c r="B22" s="132" t="s">
        <v>471</v>
      </c>
      <c r="C22" s="133" t="s">
        <v>472</v>
      </c>
      <c r="D22" s="141" t="s">
        <v>463</v>
      </c>
      <c r="E22" s="135">
        <f>E20</f>
        <v>31.549999999999997</v>
      </c>
      <c r="F22" s="66">
        <v>0</v>
      </c>
      <c r="G22" s="144">
        <f t="shared" si="1"/>
        <v>0</v>
      </c>
      <c r="H22" s="85"/>
      <c r="I22" s="85"/>
      <c r="J22" s="85"/>
      <c r="K22" s="85"/>
    </row>
    <row r="23" spans="1:11" ht="13.5" thickBot="1" x14ac:dyDescent="0.25">
      <c r="A23" s="106" t="s">
        <v>86</v>
      </c>
      <c r="B23" s="107"/>
      <c r="C23" s="108" t="s">
        <v>528</v>
      </c>
      <c r="D23" s="109"/>
      <c r="E23" s="109"/>
      <c r="F23" s="84"/>
      <c r="G23" s="145">
        <f>SUM(G24:G26)</f>
        <v>0</v>
      </c>
    </row>
    <row r="24" spans="1:11" ht="22.5" outlineLevel="1" x14ac:dyDescent="0.2">
      <c r="A24" s="136"/>
      <c r="B24" s="137" t="s">
        <v>523</v>
      </c>
      <c r="C24" s="138" t="s">
        <v>563</v>
      </c>
      <c r="D24" s="139" t="s">
        <v>90</v>
      </c>
      <c r="E24" s="140">
        <f>(24.65+2*0.35)*0.6+2*2.1*0.35</f>
        <v>16.679999999999996</v>
      </c>
      <c r="F24" s="63">
        <v>0</v>
      </c>
      <c r="G24" s="146">
        <f>E24*F24</f>
        <v>0</v>
      </c>
      <c r="H24" s="85"/>
      <c r="I24" s="85"/>
      <c r="J24" s="85"/>
      <c r="K24" s="85"/>
    </row>
    <row r="25" spans="1:11" outlineLevel="1" x14ac:dyDescent="0.2">
      <c r="A25" s="123"/>
      <c r="B25" s="128" t="s">
        <v>504</v>
      </c>
      <c r="C25" s="129" t="s">
        <v>533</v>
      </c>
      <c r="D25" s="126" t="s">
        <v>90</v>
      </c>
      <c r="E25" s="127">
        <f>E19*0.15</f>
        <v>4.3274999999999997</v>
      </c>
      <c r="F25" s="64">
        <v>0</v>
      </c>
      <c r="G25" s="143">
        <f>E25*F25</f>
        <v>0</v>
      </c>
      <c r="H25" s="85"/>
      <c r="I25" s="85"/>
      <c r="J25" s="85"/>
      <c r="K25" s="85"/>
    </row>
    <row r="26" spans="1:11" ht="13.5" outlineLevel="1" thickBot="1" x14ac:dyDescent="0.25">
      <c r="A26" s="131"/>
      <c r="B26" s="132" t="s">
        <v>525</v>
      </c>
      <c r="C26" s="133" t="s">
        <v>564</v>
      </c>
      <c r="D26" s="134" t="s">
        <v>522</v>
      </c>
      <c r="E26" s="135">
        <f>1.05*0.03*(E24+E25)</f>
        <v>0.66173624999999991</v>
      </c>
      <c r="F26" s="66">
        <v>0</v>
      </c>
      <c r="G26" s="144">
        <f>E26*F26</f>
        <v>0</v>
      </c>
      <c r="H26" s="85"/>
      <c r="I26" s="85"/>
      <c r="J26" s="85"/>
      <c r="K26" s="85"/>
    </row>
    <row r="27" spans="1:11" ht="13.5" outlineLevel="1" thickBot="1" x14ac:dyDescent="0.25">
      <c r="A27" s="147" t="s">
        <v>86</v>
      </c>
      <c r="B27" s="148" t="s">
        <v>35</v>
      </c>
      <c r="C27" s="149" t="s">
        <v>36</v>
      </c>
      <c r="D27" s="111"/>
      <c r="E27" s="111"/>
      <c r="F27" s="84"/>
      <c r="G27" s="145">
        <f>SUM(G28:G31)</f>
        <v>0</v>
      </c>
      <c r="H27" s="85"/>
      <c r="I27" s="85"/>
      <c r="J27" s="85"/>
      <c r="K27" s="85"/>
    </row>
    <row r="28" spans="1:11" ht="22.5" outlineLevel="1" x14ac:dyDescent="0.2">
      <c r="A28" s="150">
        <v>67</v>
      </c>
      <c r="B28" s="151" t="s">
        <v>539</v>
      </c>
      <c r="C28" s="152" t="s">
        <v>540</v>
      </c>
      <c r="D28" s="153" t="s">
        <v>90</v>
      </c>
      <c r="E28" s="154">
        <f>(26+2*2.7)*5</f>
        <v>157</v>
      </c>
      <c r="F28" s="75">
        <v>0</v>
      </c>
      <c r="G28" s="171">
        <f>F28*E28</f>
        <v>0</v>
      </c>
      <c r="H28" s="85"/>
      <c r="I28" s="85"/>
      <c r="J28" s="85"/>
      <c r="K28" s="85"/>
    </row>
    <row r="29" spans="1:11" ht="33.75" outlineLevel="1" x14ac:dyDescent="0.2">
      <c r="A29" s="155">
        <v>68</v>
      </c>
      <c r="B29" s="156" t="s">
        <v>534</v>
      </c>
      <c r="C29" s="157" t="s">
        <v>535</v>
      </c>
      <c r="D29" s="158" t="s">
        <v>90</v>
      </c>
      <c r="E29" s="159">
        <f>E28</f>
        <v>157</v>
      </c>
      <c r="F29" s="76">
        <v>0</v>
      </c>
      <c r="G29" s="172">
        <f>E29*F29</f>
        <v>0</v>
      </c>
      <c r="H29" s="85"/>
      <c r="I29" s="85"/>
      <c r="J29" s="85"/>
      <c r="K29" s="85"/>
    </row>
    <row r="30" spans="1:11" ht="33.75" outlineLevel="1" x14ac:dyDescent="0.2">
      <c r="A30" s="155">
        <v>69</v>
      </c>
      <c r="B30" s="156" t="s">
        <v>536</v>
      </c>
      <c r="C30" s="157" t="s">
        <v>537</v>
      </c>
      <c r="D30" s="158" t="s">
        <v>90</v>
      </c>
      <c r="E30" s="159">
        <f>39*4.5</f>
        <v>175.5</v>
      </c>
      <c r="F30" s="76">
        <v>0</v>
      </c>
      <c r="G30" s="172">
        <f>F30*E30</f>
        <v>0</v>
      </c>
      <c r="H30" s="85"/>
      <c r="I30" s="85"/>
      <c r="J30" s="85"/>
    </row>
    <row r="31" spans="1:11" s="87" customFormat="1" ht="13.5" outlineLevel="1" thickBot="1" x14ac:dyDescent="0.25">
      <c r="A31" s="160"/>
      <c r="B31" s="161"/>
      <c r="C31" s="162" t="s">
        <v>538</v>
      </c>
      <c r="D31" s="163" t="s">
        <v>119</v>
      </c>
      <c r="E31" s="164">
        <v>2.2999999999999998</v>
      </c>
      <c r="F31" s="78">
        <v>0</v>
      </c>
      <c r="G31" s="173">
        <f>F31*E31</f>
        <v>0</v>
      </c>
      <c r="H31" s="86"/>
      <c r="I31" s="86"/>
      <c r="J31" s="86"/>
    </row>
    <row r="32" spans="1:11" ht="13.5" thickBot="1" x14ac:dyDescent="0.25">
      <c r="A32" s="106" t="s">
        <v>86</v>
      </c>
      <c r="B32" s="107"/>
      <c r="C32" s="108" t="s">
        <v>468</v>
      </c>
      <c r="D32" s="109"/>
      <c r="E32" s="111"/>
      <c r="F32" s="84"/>
      <c r="G32" s="145">
        <f>SUM(G33:G34)</f>
        <v>0</v>
      </c>
    </row>
    <row r="33" spans="1:10" outlineLevel="1" x14ac:dyDescent="0.2">
      <c r="A33" s="113"/>
      <c r="B33" s="165" t="s">
        <v>507</v>
      </c>
      <c r="C33" s="166" t="s">
        <v>474</v>
      </c>
      <c r="D33" s="116" t="s">
        <v>466</v>
      </c>
      <c r="E33" s="167">
        <f>E11*0.03+E16*0.0072+0.05</f>
        <v>1.1223355999999998</v>
      </c>
      <c r="F33" s="72">
        <v>0</v>
      </c>
      <c r="G33" s="146">
        <f>E33*F33</f>
        <v>0</v>
      </c>
      <c r="H33" s="85"/>
      <c r="I33" s="85"/>
      <c r="J33" s="85"/>
    </row>
    <row r="34" spans="1:10" outlineLevel="1" x14ac:dyDescent="0.2">
      <c r="A34" s="118"/>
      <c r="B34" s="119" t="s">
        <v>508</v>
      </c>
      <c r="C34" s="168" t="s">
        <v>475</v>
      </c>
      <c r="D34" s="169" t="s">
        <v>466</v>
      </c>
      <c r="E34" s="170">
        <f>E33*0.3</f>
        <v>0.33670067999999992</v>
      </c>
      <c r="F34" s="73">
        <v>0</v>
      </c>
      <c r="G34" s="143">
        <f t="shared" ref="G34" si="2">E34*F34</f>
        <v>0</v>
      </c>
      <c r="H34" s="85"/>
      <c r="I34" s="85"/>
      <c r="J34" s="85"/>
    </row>
    <row r="35" spans="1:10" ht="13.5" outlineLevel="1" thickBot="1" x14ac:dyDescent="0.25">
      <c r="A35" s="88"/>
      <c r="B35" s="89"/>
      <c r="C35" s="90"/>
      <c r="D35" s="91"/>
      <c r="E35" s="92"/>
      <c r="F35" s="93"/>
      <c r="G35" s="94"/>
      <c r="H35" s="85"/>
      <c r="I35" s="85"/>
      <c r="J35" s="85"/>
    </row>
    <row r="36" spans="1:10" s="95" customFormat="1" ht="13.5" thickBot="1" x14ac:dyDescent="0.25">
      <c r="A36" s="328" t="s">
        <v>467</v>
      </c>
      <c r="B36" s="329"/>
      <c r="C36" s="329"/>
      <c r="D36" s="329"/>
      <c r="E36" s="329"/>
      <c r="F36" s="330"/>
      <c r="G36" s="174">
        <f>SUM(G32,G27,G23,G18,G6)</f>
        <v>0</v>
      </c>
    </row>
  </sheetData>
  <sheetProtection algorithmName="SHA-512" hashValue="/Ja3Ts6RJrldZp3Rsq3Lq2pPj5xwgngBKd0CQJH1kYBdEe0+91XqfTMwv6SjSmpNc5UNadIwWPLVy7HDVm7iEA==" saltValue="HKn5irSeTLD7g44kKMH2rA==" spinCount="100000" sheet="1" objects="1" scenarios="1" formatCells="0" formatColumns="0" formatRows="0"/>
  <mergeCells count="5">
    <mergeCell ref="A1:G1"/>
    <mergeCell ref="C2:G2"/>
    <mergeCell ref="C3:G3"/>
    <mergeCell ref="A4:G4"/>
    <mergeCell ref="A36:F36"/>
  </mergeCells>
  <pageMargins left="0.98425196850393704" right="0.59055118110236227" top="0.78740157480314965" bottom="0.39370078740157483" header="0.31496062992125984" footer="0.31496062992125984"/>
  <pageSetup paperSize="9" scale="8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9" activePane="bottomLeft" state="frozen"/>
      <selection activeCell="C26" sqref="C26"/>
      <selection pane="bottomLeft" activeCell="C33" sqref="C33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63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114</v>
      </c>
      <c r="B1" s="252"/>
      <c r="C1" s="252"/>
      <c r="D1" s="252"/>
      <c r="E1" s="252"/>
      <c r="F1" s="252"/>
      <c r="G1" s="252"/>
      <c r="AG1" t="s">
        <v>60</v>
      </c>
    </row>
    <row r="2" spans="1:60" ht="24.95" customHeight="1" x14ac:dyDescent="0.2">
      <c r="A2" s="10" t="s">
        <v>1</v>
      </c>
      <c r="B2" s="7" t="s">
        <v>8</v>
      </c>
      <c r="C2" s="253" t="s">
        <v>9</v>
      </c>
      <c r="D2" s="254"/>
      <c r="E2" s="254"/>
      <c r="F2" s="254"/>
      <c r="G2" s="255"/>
      <c r="AG2" t="s">
        <v>61</v>
      </c>
    </row>
    <row r="3" spans="1:60" ht="24.95" customHeight="1" x14ac:dyDescent="0.2">
      <c r="A3" s="10" t="s">
        <v>2</v>
      </c>
      <c r="B3" s="7" t="s">
        <v>10</v>
      </c>
      <c r="C3" s="253" t="s">
        <v>11</v>
      </c>
      <c r="D3" s="254"/>
      <c r="E3" s="254"/>
      <c r="F3" s="254"/>
      <c r="G3" s="255"/>
      <c r="AC3" s="9" t="s">
        <v>61</v>
      </c>
      <c r="AG3" t="s">
        <v>63</v>
      </c>
    </row>
    <row r="4" spans="1:60" ht="24.95" customHeight="1" x14ac:dyDescent="0.2">
      <c r="A4" s="11" t="s">
        <v>3</v>
      </c>
      <c r="B4" s="12" t="s">
        <v>12</v>
      </c>
      <c r="C4" s="256" t="s">
        <v>13</v>
      </c>
      <c r="D4" s="257"/>
      <c r="E4" s="257"/>
      <c r="F4" s="257"/>
      <c r="G4" s="258"/>
      <c r="AG4" t="s">
        <v>64</v>
      </c>
    </row>
    <row r="5" spans="1:60" x14ac:dyDescent="0.2">
      <c r="D5" s="6"/>
    </row>
    <row r="6" spans="1:60" ht="38.25" x14ac:dyDescent="0.2">
      <c r="A6" s="14" t="s">
        <v>65</v>
      </c>
      <c r="B6" s="16" t="s">
        <v>66</v>
      </c>
      <c r="C6" s="16" t="s">
        <v>67</v>
      </c>
      <c r="D6" s="15" t="s">
        <v>68</v>
      </c>
      <c r="E6" s="14" t="s">
        <v>69</v>
      </c>
      <c r="F6" s="13" t="s">
        <v>70</v>
      </c>
      <c r="G6" s="14" t="s">
        <v>5</v>
      </c>
      <c r="H6" s="17" t="s">
        <v>6</v>
      </c>
      <c r="I6" s="17" t="s">
        <v>71</v>
      </c>
      <c r="J6" s="17" t="s">
        <v>7</v>
      </c>
      <c r="K6" s="17" t="s">
        <v>72</v>
      </c>
      <c r="L6" s="17" t="s">
        <v>73</v>
      </c>
      <c r="M6" s="17" t="s">
        <v>74</v>
      </c>
      <c r="N6" s="17" t="s">
        <v>75</v>
      </c>
      <c r="O6" s="17" t="s">
        <v>76</v>
      </c>
      <c r="P6" s="17" t="s">
        <v>77</v>
      </c>
      <c r="Q6" s="17" t="s">
        <v>78</v>
      </c>
      <c r="R6" s="17" t="s">
        <v>79</v>
      </c>
      <c r="S6" s="17" t="s">
        <v>80</v>
      </c>
      <c r="T6" s="17" t="s">
        <v>81</v>
      </c>
      <c r="U6" s="17" t="s">
        <v>82</v>
      </c>
      <c r="V6" s="17" t="s">
        <v>83</v>
      </c>
      <c r="W6" s="17" t="s">
        <v>84</v>
      </c>
      <c r="X6" s="17" t="s">
        <v>85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60" x14ac:dyDescent="0.2">
      <c r="A8" s="31" t="s">
        <v>86</v>
      </c>
      <c r="B8" s="32" t="s">
        <v>35</v>
      </c>
      <c r="C8" s="52" t="s">
        <v>36</v>
      </c>
      <c r="D8" s="33"/>
      <c r="E8" s="34"/>
      <c r="F8" s="35"/>
      <c r="G8" s="35">
        <f>SUMIF(AG9:AG9,"&lt;&gt;NOR",G9:G9)</f>
        <v>0</v>
      </c>
      <c r="H8" s="35"/>
      <c r="I8" s="35">
        <f>SUM(I9:I9)</f>
        <v>0</v>
      </c>
      <c r="J8" s="35"/>
      <c r="K8" s="35">
        <f>SUM(K9:K9)</f>
        <v>0</v>
      </c>
      <c r="L8" s="35"/>
      <c r="M8" s="35">
        <f>SUM(M9:M9)</f>
        <v>0</v>
      </c>
      <c r="N8" s="35"/>
      <c r="O8" s="35">
        <f>SUM(O9:O9)</f>
        <v>0.05</v>
      </c>
      <c r="P8" s="35"/>
      <c r="Q8" s="35">
        <f>SUM(Q9:Q9)</f>
        <v>0</v>
      </c>
      <c r="R8" s="35"/>
      <c r="S8" s="35"/>
      <c r="T8" s="36"/>
      <c r="U8" s="30"/>
      <c r="V8" s="30">
        <f>SUM(V9:V9)</f>
        <v>7.43</v>
      </c>
      <c r="W8" s="30"/>
      <c r="X8" s="30"/>
      <c r="AG8" t="s">
        <v>87</v>
      </c>
    </row>
    <row r="9" spans="1:60" outlineLevel="1" x14ac:dyDescent="0.2">
      <c r="A9" s="44">
        <v>1</v>
      </c>
      <c r="B9" s="45" t="s">
        <v>178</v>
      </c>
      <c r="C9" s="55" t="s">
        <v>179</v>
      </c>
      <c r="D9" s="46" t="s">
        <v>90</v>
      </c>
      <c r="E9" s="47">
        <v>42</v>
      </c>
      <c r="F9" s="48"/>
      <c r="G9" s="49">
        <f>ROUND(E9*F9,2)</f>
        <v>0</v>
      </c>
      <c r="H9" s="48"/>
      <c r="I9" s="49">
        <f>ROUND(E9*H9,2)</f>
        <v>0</v>
      </c>
      <c r="J9" s="48"/>
      <c r="K9" s="49">
        <f>ROUND(E9*J9,2)</f>
        <v>0</v>
      </c>
      <c r="L9" s="49">
        <v>21</v>
      </c>
      <c r="M9" s="49">
        <f>G9*(1+L9/100)</f>
        <v>0</v>
      </c>
      <c r="N9" s="49">
        <v>1.2099999999999999E-3</v>
      </c>
      <c r="O9" s="49">
        <f>ROUND(E9*N9,2)</f>
        <v>0.05</v>
      </c>
      <c r="P9" s="49">
        <v>0</v>
      </c>
      <c r="Q9" s="49">
        <f>ROUND(E9*P9,2)</f>
        <v>0</v>
      </c>
      <c r="R9" s="49" t="s">
        <v>125</v>
      </c>
      <c r="S9" s="49" t="s">
        <v>92</v>
      </c>
      <c r="T9" s="50" t="s">
        <v>92</v>
      </c>
      <c r="U9" s="27">
        <v>0.17699999999999999</v>
      </c>
      <c r="V9" s="27">
        <f>ROUND(E9*U9,2)</f>
        <v>7.43</v>
      </c>
      <c r="W9" s="27"/>
      <c r="X9" s="27" t="s">
        <v>93</v>
      </c>
      <c r="Y9" s="18"/>
      <c r="Z9" s="18"/>
      <c r="AA9" s="18"/>
      <c r="AB9" s="18"/>
      <c r="AC9" s="18"/>
      <c r="AD9" s="18"/>
      <c r="AE9" s="18"/>
      <c r="AF9" s="18"/>
      <c r="AG9" s="18" t="s">
        <v>94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x14ac:dyDescent="0.2">
      <c r="A10" s="31" t="s">
        <v>86</v>
      </c>
      <c r="B10" s="32" t="s">
        <v>37</v>
      </c>
      <c r="C10" s="52" t="s">
        <v>38</v>
      </c>
      <c r="D10" s="33"/>
      <c r="E10" s="34"/>
      <c r="F10" s="35"/>
      <c r="G10" s="35">
        <f>SUMIF(AG11:AG15,"&lt;&gt;NOR",G11:G15)</f>
        <v>0</v>
      </c>
      <c r="H10" s="35"/>
      <c r="I10" s="35">
        <f>SUM(I11:I15)</f>
        <v>0</v>
      </c>
      <c r="J10" s="35"/>
      <c r="K10" s="35">
        <f>SUM(K11:K15)</f>
        <v>0</v>
      </c>
      <c r="L10" s="35"/>
      <c r="M10" s="35">
        <f>SUM(M11:M15)</f>
        <v>0</v>
      </c>
      <c r="N10" s="35"/>
      <c r="O10" s="35">
        <f>SUM(O11:O15)</f>
        <v>0</v>
      </c>
      <c r="P10" s="35"/>
      <c r="Q10" s="35">
        <f>SUM(Q11:Q15)</f>
        <v>0</v>
      </c>
      <c r="R10" s="35"/>
      <c r="S10" s="35"/>
      <c r="T10" s="36"/>
      <c r="U10" s="30"/>
      <c r="V10" s="30">
        <f>SUM(V11:V15)</f>
        <v>0.04</v>
      </c>
      <c r="W10" s="30"/>
      <c r="X10" s="30"/>
      <c r="AG10" t="s">
        <v>87</v>
      </c>
    </row>
    <row r="11" spans="1:60" outlineLevel="1" x14ac:dyDescent="0.2">
      <c r="A11" s="37">
        <v>2</v>
      </c>
      <c r="B11" s="38" t="s">
        <v>129</v>
      </c>
      <c r="C11" s="53" t="s">
        <v>130</v>
      </c>
      <c r="D11" s="39" t="s">
        <v>119</v>
      </c>
      <c r="E11" s="40">
        <v>5.0819999999999997E-2</v>
      </c>
      <c r="F11" s="41"/>
      <c r="G11" s="42">
        <f>ROUND(E11*F11,2)</f>
        <v>0</v>
      </c>
      <c r="H11" s="41"/>
      <c r="I11" s="42">
        <f>ROUND(E11*H11,2)</f>
        <v>0</v>
      </c>
      <c r="J11" s="41"/>
      <c r="K11" s="42">
        <f>ROUND(E11*J11,2)</f>
        <v>0</v>
      </c>
      <c r="L11" s="42">
        <v>21</v>
      </c>
      <c r="M11" s="42">
        <f>G11*(1+L11/100)</f>
        <v>0</v>
      </c>
      <c r="N11" s="42">
        <v>0</v>
      </c>
      <c r="O11" s="42">
        <f>ROUND(E11*N11,2)</f>
        <v>0</v>
      </c>
      <c r="P11" s="42">
        <v>0</v>
      </c>
      <c r="Q11" s="42">
        <f>ROUND(E11*P11,2)</f>
        <v>0</v>
      </c>
      <c r="R11" s="42" t="s">
        <v>91</v>
      </c>
      <c r="S11" s="42" t="s">
        <v>92</v>
      </c>
      <c r="T11" s="43" t="s">
        <v>92</v>
      </c>
      <c r="U11" s="27">
        <v>0.85199999999999998</v>
      </c>
      <c r="V11" s="27">
        <f>ROUND(E11*U11,2)</f>
        <v>0.04</v>
      </c>
      <c r="W11" s="27"/>
      <c r="X11" s="27" t="s">
        <v>131</v>
      </c>
      <c r="Y11" s="18"/>
      <c r="Z11" s="18"/>
      <c r="AA11" s="18"/>
      <c r="AB11" s="18"/>
      <c r="AC11" s="18"/>
      <c r="AD11" s="18"/>
      <c r="AE11" s="18"/>
      <c r="AF11" s="18"/>
      <c r="AG11" s="18" t="s">
        <v>132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2.5" outlineLevel="1" x14ac:dyDescent="0.2">
      <c r="A12" s="25"/>
      <c r="B12" s="26"/>
      <c r="C12" s="332" t="s">
        <v>133</v>
      </c>
      <c r="D12" s="333"/>
      <c r="E12" s="333"/>
      <c r="F12" s="333"/>
      <c r="G12" s="333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18"/>
      <c r="Z12" s="18"/>
      <c r="AA12" s="18"/>
      <c r="AB12" s="18"/>
      <c r="AC12" s="18"/>
      <c r="AD12" s="18"/>
      <c r="AE12" s="18"/>
      <c r="AF12" s="18"/>
      <c r="AG12" s="18" t="s">
        <v>115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59" t="str">
        <f>C12</f>
        <v>přesun hmot pro budovy občanské výstavby (JKSO 801), budovy pro bydlení (JKSO 803) budovy pro výrobu a služby (JKSO 812) s nosnou svislou konstrukcí zděnou z cihel nebo tvárnic nebo kovovou</v>
      </c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25"/>
      <c r="B13" s="26"/>
      <c r="C13" s="54" t="s">
        <v>134</v>
      </c>
      <c r="D13" s="28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8"/>
      <c r="Z13" s="18"/>
      <c r="AA13" s="18"/>
      <c r="AB13" s="18"/>
      <c r="AC13" s="18"/>
      <c r="AD13" s="18"/>
      <c r="AE13" s="18"/>
      <c r="AF13" s="18"/>
      <c r="AG13" s="18" t="s">
        <v>96</v>
      </c>
      <c r="AH13" s="18">
        <v>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25"/>
      <c r="B14" s="26"/>
      <c r="C14" s="54" t="s">
        <v>180</v>
      </c>
      <c r="D14" s="28"/>
      <c r="E14" s="2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8"/>
      <c r="Z14" s="18"/>
      <c r="AA14" s="18"/>
      <c r="AB14" s="18"/>
      <c r="AC14" s="18"/>
      <c r="AD14" s="18"/>
      <c r="AE14" s="18"/>
      <c r="AF14" s="18"/>
      <c r="AG14" s="18" t="s">
        <v>96</v>
      </c>
      <c r="AH14" s="18">
        <v>0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 x14ac:dyDescent="0.2">
      <c r="A15" s="25"/>
      <c r="B15" s="26"/>
      <c r="C15" s="54" t="s">
        <v>181</v>
      </c>
      <c r="D15" s="28"/>
      <c r="E15" s="29">
        <v>5.0819999999999997E-2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8"/>
      <c r="Z15" s="18"/>
      <c r="AA15" s="18"/>
      <c r="AB15" s="18"/>
      <c r="AC15" s="18"/>
      <c r="AD15" s="18"/>
      <c r="AE15" s="18"/>
      <c r="AF15" s="18"/>
      <c r="AG15" s="18" t="s">
        <v>96</v>
      </c>
      <c r="AH15" s="18">
        <v>0</v>
      </c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x14ac:dyDescent="0.2">
      <c r="A16" s="31" t="s">
        <v>86</v>
      </c>
      <c r="B16" s="32" t="s">
        <v>52</v>
      </c>
      <c r="C16" s="52" t="s">
        <v>53</v>
      </c>
      <c r="D16" s="33"/>
      <c r="E16" s="34"/>
      <c r="F16" s="35"/>
      <c r="G16" s="35">
        <f>SUMIF(AG17:AG67,"&lt;&gt;NOR",G17:G67)</f>
        <v>0</v>
      </c>
      <c r="H16" s="35"/>
      <c r="I16" s="35">
        <f>SUM(I17:I67)</f>
        <v>0</v>
      </c>
      <c r="J16" s="35"/>
      <c r="K16" s="35">
        <f>SUM(K17:K67)</f>
        <v>0</v>
      </c>
      <c r="L16" s="35"/>
      <c r="M16" s="35">
        <f>SUM(M17:M67)</f>
        <v>0</v>
      </c>
      <c r="N16" s="35"/>
      <c r="O16" s="35">
        <f>SUM(O17:O67)</f>
        <v>0.12</v>
      </c>
      <c r="P16" s="35"/>
      <c r="Q16" s="35">
        <f>SUM(Q17:Q67)</f>
        <v>0</v>
      </c>
      <c r="R16" s="35"/>
      <c r="S16" s="35"/>
      <c r="T16" s="36"/>
      <c r="U16" s="30"/>
      <c r="V16" s="30">
        <f>SUM(V17:V67)</f>
        <v>90.149999999999991</v>
      </c>
      <c r="W16" s="30"/>
      <c r="X16" s="30"/>
      <c r="AG16" t="s">
        <v>87</v>
      </c>
    </row>
    <row r="17" spans="1:60" outlineLevel="1" x14ac:dyDescent="0.2">
      <c r="A17" s="44">
        <v>3</v>
      </c>
      <c r="B17" s="45" t="s">
        <v>182</v>
      </c>
      <c r="C17" s="55" t="s">
        <v>183</v>
      </c>
      <c r="D17" s="46" t="s">
        <v>126</v>
      </c>
      <c r="E17" s="47">
        <v>2</v>
      </c>
      <c r="F17" s="48"/>
      <c r="G17" s="49">
        <f>ROUND(E17*F17,2)</f>
        <v>0</v>
      </c>
      <c r="H17" s="48"/>
      <c r="I17" s="49">
        <f>ROUND(E17*H17,2)</f>
        <v>0</v>
      </c>
      <c r="J17" s="48"/>
      <c r="K17" s="49">
        <f>ROUND(E17*J17,2)</f>
        <v>0</v>
      </c>
      <c r="L17" s="49">
        <v>21</v>
      </c>
      <c r="M17" s="49">
        <f>G17*(1+L17/100)</f>
        <v>0</v>
      </c>
      <c r="N17" s="49">
        <v>1E-3</v>
      </c>
      <c r="O17" s="49">
        <f>ROUND(E17*N17,2)</f>
        <v>0</v>
      </c>
      <c r="P17" s="49">
        <v>0</v>
      </c>
      <c r="Q17" s="49">
        <f>ROUND(E17*P17,2)</f>
        <v>0</v>
      </c>
      <c r="R17" s="49"/>
      <c r="S17" s="49" t="s">
        <v>121</v>
      </c>
      <c r="T17" s="50" t="s">
        <v>100</v>
      </c>
      <c r="U17" s="27">
        <v>0</v>
      </c>
      <c r="V17" s="27">
        <f>ROUND(E17*U17,2)</f>
        <v>0</v>
      </c>
      <c r="W17" s="27"/>
      <c r="X17" s="27" t="s">
        <v>93</v>
      </c>
      <c r="Y17" s="18"/>
      <c r="Z17" s="18"/>
      <c r="AA17" s="18"/>
      <c r="AB17" s="18"/>
      <c r="AC17" s="18"/>
      <c r="AD17" s="18"/>
      <c r="AE17" s="18"/>
      <c r="AF17" s="18"/>
      <c r="AG17" s="18" t="s">
        <v>94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44">
        <v>4</v>
      </c>
      <c r="B18" s="45" t="s">
        <v>184</v>
      </c>
      <c r="C18" s="55" t="s">
        <v>185</v>
      </c>
      <c r="D18" s="46" t="s">
        <v>186</v>
      </c>
      <c r="E18" s="47">
        <v>15</v>
      </c>
      <c r="F18" s="48"/>
      <c r="G18" s="49">
        <f>ROUND(E18*F18,2)</f>
        <v>0</v>
      </c>
      <c r="H18" s="48"/>
      <c r="I18" s="49">
        <f>ROUND(E18*H18,2)</f>
        <v>0</v>
      </c>
      <c r="J18" s="48"/>
      <c r="K18" s="49">
        <f>ROUND(E18*J18,2)</f>
        <v>0</v>
      </c>
      <c r="L18" s="49">
        <v>21</v>
      </c>
      <c r="M18" s="49">
        <f>G18*(1+L18/100)</f>
        <v>0</v>
      </c>
      <c r="N18" s="49">
        <v>0</v>
      </c>
      <c r="O18" s="49">
        <f>ROUND(E18*N18,2)</f>
        <v>0</v>
      </c>
      <c r="P18" s="49">
        <v>0</v>
      </c>
      <c r="Q18" s="49">
        <f>ROUND(E18*P18,2)</f>
        <v>0</v>
      </c>
      <c r="R18" s="49"/>
      <c r="S18" s="49" t="s">
        <v>121</v>
      </c>
      <c r="T18" s="50" t="s">
        <v>122</v>
      </c>
      <c r="U18" s="27">
        <v>0</v>
      </c>
      <c r="V18" s="27">
        <f>ROUND(E18*U18,2)</f>
        <v>0</v>
      </c>
      <c r="W18" s="27"/>
      <c r="X18" s="27" t="s">
        <v>93</v>
      </c>
      <c r="Y18" s="18"/>
      <c r="Z18" s="18"/>
      <c r="AA18" s="18"/>
      <c r="AB18" s="18"/>
      <c r="AC18" s="18"/>
      <c r="AD18" s="18"/>
      <c r="AE18" s="18"/>
      <c r="AF18" s="18"/>
      <c r="AG18" s="18" t="s">
        <v>94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37">
        <v>5</v>
      </c>
      <c r="B19" s="38" t="s">
        <v>187</v>
      </c>
      <c r="C19" s="53" t="s">
        <v>188</v>
      </c>
      <c r="D19" s="39" t="s">
        <v>126</v>
      </c>
      <c r="E19" s="40">
        <v>1</v>
      </c>
      <c r="F19" s="41"/>
      <c r="G19" s="42">
        <f>ROUND(E19*F19,2)</f>
        <v>0</v>
      </c>
      <c r="H19" s="41"/>
      <c r="I19" s="42">
        <f>ROUND(E19*H19,2)</f>
        <v>0</v>
      </c>
      <c r="J19" s="41"/>
      <c r="K19" s="42">
        <f>ROUND(E19*J19,2)</f>
        <v>0</v>
      </c>
      <c r="L19" s="42">
        <v>21</v>
      </c>
      <c r="M19" s="42">
        <f>G19*(1+L19/100)</f>
        <v>0</v>
      </c>
      <c r="N19" s="42">
        <v>5.0000000000000001E-3</v>
      </c>
      <c r="O19" s="42">
        <f>ROUND(E19*N19,2)</f>
        <v>0.01</v>
      </c>
      <c r="P19" s="42">
        <v>0</v>
      </c>
      <c r="Q19" s="42">
        <f>ROUND(E19*P19,2)</f>
        <v>0</v>
      </c>
      <c r="R19" s="42"/>
      <c r="S19" s="42" t="s">
        <v>121</v>
      </c>
      <c r="T19" s="43" t="s">
        <v>100</v>
      </c>
      <c r="U19" s="27">
        <v>0</v>
      </c>
      <c r="V19" s="27">
        <f>ROUND(E19*U19,2)</f>
        <v>0</v>
      </c>
      <c r="W19" s="27"/>
      <c r="X19" s="27" t="s">
        <v>93</v>
      </c>
      <c r="Y19" s="18"/>
      <c r="Z19" s="18"/>
      <c r="AA19" s="18"/>
      <c r="AB19" s="18"/>
      <c r="AC19" s="18"/>
      <c r="AD19" s="18"/>
      <c r="AE19" s="18"/>
      <c r="AF19" s="18"/>
      <c r="AG19" s="18" t="s">
        <v>94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25"/>
      <c r="B20" s="26"/>
      <c r="C20" s="54" t="s">
        <v>189</v>
      </c>
      <c r="D20" s="28"/>
      <c r="E20" s="29">
        <v>1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8"/>
      <c r="Z20" s="18"/>
      <c r="AA20" s="18"/>
      <c r="AB20" s="18"/>
      <c r="AC20" s="18"/>
      <c r="AD20" s="18"/>
      <c r="AE20" s="18"/>
      <c r="AF20" s="18"/>
      <c r="AG20" s="18" t="s">
        <v>96</v>
      </c>
      <c r="AH20" s="18">
        <v>0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44">
        <v>6</v>
      </c>
      <c r="B21" s="45" t="s">
        <v>190</v>
      </c>
      <c r="C21" s="55" t="s">
        <v>191</v>
      </c>
      <c r="D21" s="46" t="s">
        <v>124</v>
      </c>
      <c r="E21" s="47">
        <v>2</v>
      </c>
      <c r="F21" s="48"/>
      <c r="G21" s="49">
        <f>ROUND(E21*F21,2)</f>
        <v>0</v>
      </c>
      <c r="H21" s="48"/>
      <c r="I21" s="49">
        <f>ROUND(E21*H21,2)</f>
        <v>0</v>
      </c>
      <c r="J21" s="48"/>
      <c r="K21" s="49">
        <f>ROUND(E21*J21,2)</f>
        <v>0</v>
      </c>
      <c r="L21" s="49">
        <v>21</v>
      </c>
      <c r="M21" s="49">
        <f>G21*(1+L21/100)</f>
        <v>0</v>
      </c>
      <c r="N21" s="49">
        <v>0</v>
      </c>
      <c r="O21" s="49">
        <f>ROUND(E21*N21,2)</f>
        <v>0</v>
      </c>
      <c r="P21" s="49">
        <v>0</v>
      </c>
      <c r="Q21" s="49">
        <f>ROUND(E21*P21,2)</f>
        <v>0</v>
      </c>
      <c r="R21" s="49"/>
      <c r="S21" s="49" t="s">
        <v>121</v>
      </c>
      <c r="T21" s="50" t="s">
        <v>122</v>
      </c>
      <c r="U21" s="27">
        <v>0</v>
      </c>
      <c r="V21" s="27">
        <f>ROUND(E21*U21,2)</f>
        <v>0</v>
      </c>
      <c r="W21" s="27"/>
      <c r="X21" s="27" t="s">
        <v>93</v>
      </c>
      <c r="Y21" s="18"/>
      <c r="Z21" s="18"/>
      <c r="AA21" s="18"/>
      <c r="AB21" s="18"/>
      <c r="AC21" s="18"/>
      <c r="AD21" s="18"/>
      <c r="AE21" s="18"/>
      <c r="AF21" s="18"/>
      <c r="AG21" s="18" t="s">
        <v>94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37">
        <v>7</v>
      </c>
      <c r="B22" s="38" t="s">
        <v>192</v>
      </c>
      <c r="C22" s="53" t="s">
        <v>193</v>
      </c>
      <c r="D22" s="39" t="s">
        <v>120</v>
      </c>
      <c r="E22" s="40">
        <v>45</v>
      </c>
      <c r="F22" s="41"/>
      <c r="G22" s="42">
        <f>ROUND(E22*F22,2)</f>
        <v>0</v>
      </c>
      <c r="H22" s="41"/>
      <c r="I22" s="42">
        <f>ROUND(E22*H22,2)</f>
        <v>0</v>
      </c>
      <c r="J22" s="41"/>
      <c r="K22" s="42">
        <f>ROUND(E22*J22,2)</f>
        <v>0</v>
      </c>
      <c r="L22" s="42">
        <v>21</v>
      </c>
      <c r="M22" s="42">
        <f>G22*(1+L22/100)</f>
        <v>0</v>
      </c>
      <c r="N22" s="42">
        <v>0</v>
      </c>
      <c r="O22" s="42">
        <f>ROUND(E22*N22,2)</f>
        <v>0</v>
      </c>
      <c r="P22" s="42">
        <v>0</v>
      </c>
      <c r="Q22" s="42">
        <f>ROUND(E22*P22,2)</f>
        <v>0</v>
      </c>
      <c r="R22" s="42" t="s">
        <v>52</v>
      </c>
      <c r="S22" s="42" t="s">
        <v>92</v>
      </c>
      <c r="T22" s="43" t="s">
        <v>92</v>
      </c>
      <c r="U22" s="27">
        <v>0.1</v>
      </c>
      <c r="V22" s="27">
        <f>ROUND(E22*U22,2)</f>
        <v>4.5</v>
      </c>
      <c r="W22" s="27"/>
      <c r="X22" s="27" t="s">
        <v>93</v>
      </c>
      <c r="Y22" s="18"/>
      <c r="Z22" s="18"/>
      <c r="AA22" s="18"/>
      <c r="AB22" s="18"/>
      <c r="AC22" s="18"/>
      <c r="AD22" s="18"/>
      <c r="AE22" s="18"/>
      <c r="AF22" s="18"/>
      <c r="AG22" s="18" t="s">
        <v>94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25"/>
      <c r="B23" s="26"/>
      <c r="C23" s="54" t="s">
        <v>194</v>
      </c>
      <c r="D23" s="28"/>
      <c r="E23" s="29">
        <v>45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18"/>
      <c r="Z23" s="18"/>
      <c r="AA23" s="18"/>
      <c r="AB23" s="18"/>
      <c r="AC23" s="18"/>
      <c r="AD23" s="18"/>
      <c r="AE23" s="18"/>
      <c r="AF23" s="18"/>
      <c r="AG23" s="18" t="s">
        <v>96</v>
      </c>
      <c r="AH23" s="18">
        <v>0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2.5" outlineLevel="1" x14ac:dyDescent="0.2">
      <c r="A24" s="44">
        <v>8</v>
      </c>
      <c r="B24" s="45" t="s">
        <v>195</v>
      </c>
      <c r="C24" s="55" t="s">
        <v>196</v>
      </c>
      <c r="D24" s="46" t="s">
        <v>124</v>
      </c>
      <c r="E24" s="47">
        <v>3</v>
      </c>
      <c r="F24" s="48"/>
      <c r="G24" s="49">
        <f>ROUND(E24*F24,2)</f>
        <v>0</v>
      </c>
      <c r="H24" s="48"/>
      <c r="I24" s="49">
        <f>ROUND(E24*H24,2)</f>
        <v>0</v>
      </c>
      <c r="J24" s="48"/>
      <c r="K24" s="49">
        <f>ROUND(E24*J24,2)</f>
        <v>0</v>
      </c>
      <c r="L24" s="49">
        <v>21</v>
      </c>
      <c r="M24" s="49">
        <f>G24*(1+L24/100)</f>
        <v>0</v>
      </c>
      <c r="N24" s="49">
        <v>9.0000000000000006E-5</v>
      </c>
      <c r="O24" s="49">
        <f>ROUND(E24*N24,2)</f>
        <v>0</v>
      </c>
      <c r="P24" s="49">
        <v>0</v>
      </c>
      <c r="Q24" s="49">
        <f>ROUND(E24*P24,2)</f>
        <v>0</v>
      </c>
      <c r="R24" s="49" t="s">
        <v>52</v>
      </c>
      <c r="S24" s="49" t="s">
        <v>92</v>
      </c>
      <c r="T24" s="50" t="s">
        <v>92</v>
      </c>
      <c r="U24" s="27">
        <v>0.39017000000000002</v>
      </c>
      <c r="V24" s="27">
        <f>ROUND(E24*U24,2)</f>
        <v>1.17</v>
      </c>
      <c r="W24" s="27"/>
      <c r="X24" s="27" t="s">
        <v>93</v>
      </c>
      <c r="Y24" s="18"/>
      <c r="Z24" s="18"/>
      <c r="AA24" s="18"/>
      <c r="AB24" s="18"/>
      <c r="AC24" s="18"/>
      <c r="AD24" s="18"/>
      <c r="AE24" s="18"/>
      <c r="AF24" s="18"/>
      <c r="AG24" s="18" t="s">
        <v>94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22.5" outlineLevel="1" x14ac:dyDescent="0.2">
      <c r="A25" s="44">
        <v>9</v>
      </c>
      <c r="B25" s="45" t="s">
        <v>197</v>
      </c>
      <c r="C25" s="55" t="s">
        <v>198</v>
      </c>
      <c r="D25" s="46" t="s">
        <v>124</v>
      </c>
      <c r="E25" s="47">
        <v>3</v>
      </c>
      <c r="F25" s="48"/>
      <c r="G25" s="49">
        <f>ROUND(E25*F25,2)</f>
        <v>0</v>
      </c>
      <c r="H25" s="48"/>
      <c r="I25" s="49">
        <f>ROUND(E25*H25,2)</f>
        <v>0</v>
      </c>
      <c r="J25" s="48"/>
      <c r="K25" s="49">
        <f>ROUND(E25*J25,2)</f>
        <v>0</v>
      </c>
      <c r="L25" s="49">
        <v>21</v>
      </c>
      <c r="M25" s="49">
        <f>G25*(1+L25/100)</f>
        <v>0</v>
      </c>
      <c r="N25" s="49">
        <v>0</v>
      </c>
      <c r="O25" s="49">
        <f>ROUND(E25*N25,2)</f>
        <v>0</v>
      </c>
      <c r="P25" s="49">
        <v>0</v>
      </c>
      <c r="Q25" s="49">
        <f>ROUND(E25*P25,2)</f>
        <v>0</v>
      </c>
      <c r="R25" s="49" t="s">
        <v>52</v>
      </c>
      <c r="S25" s="49" t="s">
        <v>92</v>
      </c>
      <c r="T25" s="50" t="s">
        <v>92</v>
      </c>
      <c r="U25" s="27">
        <v>0.40083000000000002</v>
      </c>
      <c r="V25" s="27">
        <f>ROUND(E25*U25,2)</f>
        <v>1.2</v>
      </c>
      <c r="W25" s="27"/>
      <c r="X25" s="27" t="s">
        <v>93</v>
      </c>
      <c r="Y25" s="18"/>
      <c r="Z25" s="18"/>
      <c r="AA25" s="18"/>
      <c r="AB25" s="18"/>
      <c r="AC25" s="18"/>
      <c r="AD25" s="18"/>
      <c r="AE25" s="18"/>
      <c r="AF25" s="18"/>
      <c r="AG25" s="18" t="s">
        <v>94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 x14ac:dyDescent="0.2">
      <c r="A26" s="44">
        <v>10</v>
      </c>
      <c r="B26" s="45" t="s">
        <v>199</v>
      </c>
      <c r="C26" s="55" t="s">
        <v>200</v>
      </c>
      <c r="D26" s="46" t="s">
        <v>124</v>
      </c>
      <c r="E26" s="47">
        <v>5</v>
      </c>
      <c r="F26" s="48"/>
      <c r="G26" s="49">
        <f>ROUND(E26*F26,2)</f>
        <v>0</v>
      </c>
      <c r="H26" s="48"/>
      <c r="I26" s="49">
        <f>ROUND(E26*H26,2)</f>
        <v>0</v>
      </c>
      <c r="J26" s="48"/>
      <c r="K26" s="49">
        <f>ROUND(E26*J26,2)</f>
        <v>0</v>
      </c>
      <c r="L26" s="49">
        <v>21</v>
      </c>
      <c r="M26" s="49">
        <f>G26*(1+L26/100)</f>
        <v>0</v>
      </c>
      <c r="N26" s="49">
        <v>0</v>
      </c>
      <c r="O26" s="49">
        <f>ROUND(E26*N26,2)</f>
        <v>0</v>
      </c>
      <c r="P26" s="49">
        <v>0</v>
      </c>
      <c r="Q26" s="49">
        <f>ROUND(E26*P26,2)</f>
        <v>0</v>
      </c>
      <c r="R26" s="49" t="s">
        <v>52</v>
      </c>
      <c r="S26" s="49" t="s">
        <v>92</v>
      </c>
      <c r="T26" s="50" t="s">
        <v>92</v>
      </c>
      <c r="U26" s="27">
        <v>0.05</v>
      </c>
      <c r="V26" s="27">
        <f>ROUND(E26*U26,2)</f>
        <v>0.25</v>
      </c>
      <c r="W26" s="27"/>
      <c r="X26" s="27" t="s">
        <v>93</v>
      </c>
      <c r="Y26" s="18"/>
      <c r="Z26" s="18"/>
      <c r="AA26" s="18"/>
      <c r="AB26" s="18"/>
      <c r="AC26" s="18"/>
      <c r="AD26" s="18"/>
      <c r="AE26" s="18"/>
      <c r="AF26" s="18"/>
      <c r="AG26" s="18" t="s">
        <v>94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2.5" outlineLevel="1" x14ac:dyDescent="0.2">
      <c r="A27" s="37">
        <v>11</v>
      </c>
      <c r="B27" s="38" t="s">
        <v>201</v>
      </c>
      <c r="C27" s="53" t="s">
        <v>202</v>
      </c>
      <c r="D27" s="39" t="s">
        <v>124</v>
      </c>
      <c r="E27" s="40">
        <v>4</v>
      </c>
      <c r="F27" s="41"/>
      <c r="G27" s="42">
        <f>ROUND(E27*F27,2)</f>
        <v>0</v>
      </c>
      <c r="H27" s="41"/>
      <c r="I27" s="42">
        <f>ROUND(E27*H27,2)</f>
        <v>0</v>
      </c>
      <c r="J27" s="41"/>
      <c r="K27" s="42">
        <f>ROUND(E27*J27,2)</f>
        <v>0</v>
      </c>
      <c r="L27" s="42">
        <v>21</v>
      </c>
      <c r="M27" s="42">
        <f>G27*(1+L27/100)</f>
        <v>0</v>
      </c>
      <c r="N27" s="42">
        <v>0</v>
      </c>
      <c r="O27" s="42">
        <f>ROUND(E27*N27,2)</f>
        <v>0</v>
      </c>
      <c r="P27" s="42">
        <v>0</v>
      </c>
      <c r="Q27" s="42">
        <f>ROUND(E27*P27,2)</f>
        <v>0</v>
      </c>
      <c r="R27" s="42" t="s">
        <v>52</v>
      </c>
      <c r="S27" s="42" t="s">
        <v>92</v>
      </c>
      <c r="T27" s="43" t="s">
        <v>92</v>
      </c>
      <c r="U27" s="27">
        <v>0.24232999999999999</v>
      </c>
      <c r="V27" s="27">
        <f>ROUND(E27*U27,2)</f>
        <v>0.97</v>
      </c>
      <c r="W27" s="27"/>
      <c r="X27" s="27" t="s">
        <v>93</v>
      </c>
      <c r="Y27" s="18"/>
      <c r="Z27" s="18"/>
      <c r="AA27" s="18"/>
      <c r="AB27" s="18"/>
      <c r="AC27" s="18"/>
      <c r="AD27" s="18"/>
      <c r="AE27" s="18"/>
      <c r="AF27" s="18"/>
      <c r="AG27" s="18" t="s">
        <v>94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outlineLevel="1" x14ac:dyDescent="0.2">
      <c r="A28" s="25"/>
      <c r="B28" s="26"/>
      <c r="C28" s="54" t="s">
        <v>203</v>
      </c>
      <c r="D28" s="28"/>
      <c r="E28" s="29">
        <v>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8"/>
      <c r="Z28" s="18"/>
      <c r="AA28" s="18"/>
      <c r="AB28" s="18"/>
      <c r="AC28" s="18"/>
      <c r="AD28" s="18"/>
      <c r="AE28" s="18"/>
      <c r="AF28" s="18"/>
      <c r="AG28" s="18" t="s">
        <v>96</v>
      </c>
      <c r="AH28" s="18">
        <v>0</v>
      </c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37">
        <v>12</v>
      </c>
      <c r="B29" s="38" t="s">
        <v>204</v>
      </c>
      <c r="C29" s="53" t="s">
        <v>205</v>
      </c>
      <c r="D29" s="39" t="s">
        <v>124</v>
      </c>
      <c r="E29" s="40">
        <v>1</v>
      </c>
      <c r="F29" s="41"/>
      <c r="G29" s="42">
        <f>ROUND(E29*F29,2)</f>
        <v>0</v>
      </c>
      <c r="H29" s="41"/>
      <c r="I29" s="42">
        <f>ROUND(E29*H29,2)</f>
        <v>0</v>
      </c>
      <c r="J29" s="41"/>
      <c r="K29" s="42">
        <f>ROUND(E29*J29,2)</f>
        <v>0</v>
      </c>
      <c r="L29" s="42">
        <v>21</v>
      </c>
      <c r="M29" s="42">
        <f>G29*(1+L29/100)</f>
        <v>0</v>
      </c>
      <c r="N29" s="42">
        <v>0</v>
      </c>
      <c r="O29" s="42">
        <f>ROUND(E29*N29,2)</f>
        <v>0</v>
      </c>
      <c r="P29" s="42">
        <v>0</v>
      </c>
      <c r="Q29" s="42">
        <f>ROUND(E29*P29,2)</f>
        <v>0</v>
      </c>
      <c r="R29" s="42" t="s">
        <v>52</v>
      </c>
      <c r="S29" s="42" t="s">
        <v>92</v>
      </c>
      <c r="T29" s="43" t="s">
        <v>92</v>
      </c>
      <c r="U29" s="27">
        <v>0.85</v>
      </c>
      <c r="V29" s="27">
        <f>ROUND(E29*U29,2)</f>
        <v>0.85</v>
      </c>
      <c r="W29" s="27"/>
      <c r="X29" s="27" t="s">
        <v>93</v>
      </c>
      <c r="Y29" s="18"/>
      <c r="Z29" s="18"/>
      <c r="AA29" s="18"/>
      <c r="AB29" s="18"/>
      <c r="AC29" s="18"/>
      <c r="AD29" s="18"/>
      <c r="AE29" s="18"/>
      <c r="AF29" s="18"/>
      <c r="AG29" s="18" t="s">
        <v>94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25"/>
      <c r="B30" s="26"/>
      <c r="C30" s="332" t="s">
        <v>206</v>
      </c>
      <c r="D30" s="333"/>
      <c r="E30" s="333"/>
      <c r="F30" s="333"/>
      <c r="G30" s="333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8"/>
      <c r="Z30" s="18"/>
      <c r="AA30" s="18"/>
      <c r="AB30" s="18"/>
      <c r="AC30" s="18"/>
      <c r="AD30" s="18"/>
      <c r="AE30" s="18"/>
      <c r="AF30" s="18"/>
      <c r="AG30" s="18" t="s">
        <v>115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22.5" outlineLevel="1" x14ac:dyDescent="0.2">
      <c r="A31" s="44">
        <v>13</v>
      </c>
      <c r="B31" s="45" t="s">
        <v>207</v>
      </c>
      <c r="C31" s="55" t="s">
        <v>208</v>
      </c>
      <c r="D31" s="46" t="s">
        <v>124</v>
      </c>
      <c r="E31" s="47">
        <v>1</v>
      </c>
      <c r="F31" s="48"/>
      <c r="G31" s="49">
        <f t="shared" ref="G31:G44" si="0">ROUND(E31*F31,2)</f>
        <v>0</v>
      </c>
      <c r="H31" s="48"/>
      <c r="I31" s="49">
        <f t="shared" ref="I31:I44" si="1">ROUND(E31*H31,2)</f>
        <v>0</v>
      </c>
      <c r="J31" s="48"/>
      <c r="K31" s="49">
        <f t="shared" ref="K31:K44" si="2">ROUND(E31*J31,2)</f>
        <v>0</v>
      </c>
      <c r="L31" s="49">
        <v>21</v>
      </c>
      <c r="M31" s="49">
        <f t="shared" ref="M31:M44" si="3">G31*(1+L31/100)</f>
        <v>0</v>
      </c>
      <c r="N31" s="49">
        <v>0</v>
      </c>
      <c r="O31" s="49">
        <f t="shared" ref="O31:O44" si="4">ROUND(E31*N31,2)</f>
        <v>0</v>
      </c>
      <c r="P31" s="49">
        <v>0</v>
      </c>
      <c r="Q31" s="49">
        <f t="shared" ref="Q31:Q44" si="5">ROUND(E31*P31,2)</f>
        <v>0</v>
      </c>
      <c r="R31" s="49" t="s">
        <v>52</v>
      </c>
      <c r="S31" s="49" t="s">
        <v>92</v>
      </c>
      <c r="T31" s="50" t="s">
        <v>92</v>
      </c>
      <c r="U31" s="27">
        <v>0.45</v>
      </c>
      <c r="V31" s="27">
        <f t="shared" ref="V31:V44" si="6">ROUND(E31*U31,2)</f>
        <v>0.45</v>
      </c>
      <c r="W31" s="27"/>
      <c r="X31" s="27" t="s">
        <v>93</v>
      </c>
      <c r="Y31" s="18"/>
      <c r="Z31" s="18"/>
      <c r="AA31" s="18"/>
      <c r="AB31" s="18"/>
      <c r="AC31" s="18"/>
      <c r="AD31" s="18"/>
      <c r="AE31" s="18"/>
      <c r="AF31" s="18"/>
      <c r="AG31" s="18" t="s">
        <v>94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2.5" outlineLevel="1" x14ac:dyDescent="0.2">
      <c r="A32" s="44">
        <v>14</v>
      </c>
      <c r="B32" s="45" t="s">
        <v>209</v>
      </c>
      <c r="C32" s="55" t="s">
        <v>210</v>
      </c>
      <c r="D32" s="46" t="s">
        <v>124</v>
      </c>
      <c r="E32" s="47">
        <v>2</v>
      </c>
      <c r="F32" s="48"/>
      <c r="G32" s="49">
        <f t="shared" si="0"/>
        <v>0</v>
      </c>
      <c r="H32" s="48"/>
      <c r="I32" s="49">
        <f t="shared" si="1"/>
        <v>0</v>
      </c>
      <c r="J32" s="48"/>
      <c r="K32" s="49">
        <f t="shared" si="2"/>
        <v>0</v>
      </c>
      <c r="L32" s="49">
        <v>21</v>
      </c>
      <c r="M32" s="49">
        <f t="shared" si="3"/>
        <v>0</v>
      </c>
      <c r="N32" s="49">
        <v>0</v>
      </c>
      <c r="O32" s="49">
        <f t="shared" si="4"/>
        <v>0</v>
      </c>
      <c r="P32" s="49">
        <v>0</v>
      </c>
      <c r="Q32" s="49">
        <f t="shared" si="5"/>
        <v>0</v>
      </c>
      <c r="R32" s="49" t="s">
        <v>52</v>
      </c>
      <c r="S32" s="49" t="s">
        <v>92</v>
      </c>
      <c r="T32" s="50" t="s">
        <v>92</v>
      </c>
      <c r="U32" s="27">
        <v>0.44</v>
      </c>
      <c r="V32" s="27">
        <f t="shared" si="6"/>
        <v>0.88</v>
      </c>
      <c r="W32" s="27"/>
      <c r="X32" s="27" t="s">
        <v>93</v>
      </c>
      <c r="Y32" s="18"/>
      <c r="Z32" s="18"/>
      <c r="AA32" s="18"/>
      <c r="AB32" s="18"/>
      <c r="AC32" s="18"/>
      <c r="AD32" s="18"/>
      <c r="AE32" s="18"/>
      <c r="AF32" s="18"/>
      <c r="AG32" s="18" t="s">
        <v>94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2.5" outlineLevel="1" x14ac:dyDescent="0.2">
      <c r="A33" s="44">
        <v>15</v>
      </c>
      <c r="B33" s="45" t="s">
        <v>211</v>
      </c>
      <c r="C33" s="55" t="s">
        <v>212</v>
      </c>
      <c r="D33" s="46" t="s">
        <v>120</v>
      </c>
      <c r="E33" s="47">
        <v>96</v>
      </c>
      <c r="F33" s="48"/>
      <c r="G33" s="49">
        <f t="shared" si="0"/>
        <v>0</v>
      </c>
      <c r="H33" s="48"/>
      <c r="I33" s="49">
        <f t="shared" si="1"/>
        <v>0</v>
      </c>
      <c r="J33" s="48"/>
      <c r="K33" s="49">
        <f t="shared" si="2"/>
        <v>0</v>
      </c>
      <c r="L33" s="49">
        <v>21</v>
      </c>
      <c r="M33" s="49">
        <f t="shared" si="3"/>
        <v>0</v>
      </c>
      <c r="N33" s="49">
        <v>4.6999999999999999E-4</v>
      </c>
      <c r="O33" s="49">
        <f t="shared" si="4"/>
        <v>0.05</v>
      </c>
      <c r="P33" s="49">
        <v>0</v>
      </c>
      <c r="Q33" s="49">
        <f t="shared" si="5"/>
        <v>0</v>
      </c>
      <c r="R33" s="49" t="s">
        <v>52</v>
      </c>
      <c r="S33" s="49" t="s">
        <v>92</v>
      </c>
      <c r="T33" s="50" t="s">
        <v>92</v>
      </c>
      <c r="U33" s="27">
        <v>0.49717</v>
      </c>
      <c r="V33" s="27">
        <f t="shared" si="6"/>
        <v>47.73</v>
      </c>
      <c r="W33" s="27"/>
      <c r="X33" s="27" t="s">
        <v>93</v>
      </c>
      <c r="Y33" s="18"/>
      <c r="Z33" s="18"/>
      <c r="AA33" s="18"/>
      <c r="AB33" s="18"/>
      <c r="AC33" s="18"/>
      <c r="AD33" s="18"/>
      <c r="AE33" s="18"/>
      <c r="AF33" s="18"/>
      <c r="AG33" s="18" t="s">
        <v>94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2.5" outlineLevel="1" x14ac:dyDescent="0.2">
      <c r="A34" s="44">
        <v>16</v>
      </c>
      <c r="B34" s="45" t="s">
        <v>213</v>
      </c>
      <c r="C34" s="55" t="s">
        <v>214</v>
      </c>
      <c r="D34" s="46" t="s">
        <v>120</v>
      </c>
      <c r="E34" s="47">
        <v>15</v>
      </c>
      <c r="F34" s="48"/>
      <c r="G34" s="49">
        <f t="shared" si="0"/>
        <v>0</v>
      </c>
      <c r="H34" s="48"/>
      <c r="I34" s="49">
        <f t="shared" si="1"/>
        <v>0</v>
      </c>
      <c r="J34" s="48"/>
      <c r="K34" s="49">
        <f t="shared" si="2"/>
        <v>0</v>
      </c>
      <c r="L34" s="49">
        <v>21</v>
      </c>
      <c r="M34" s="49">
        <f t="shared" si="3"/>
        <v>0</v>
      </c>
      <c r="N34" s="49">
        <v>4.6999999999999999E-4</v>
      </c>
      <c r="O34" s="49">
        <f t="shared" si="4"/>
        <v>0.01</v>
      </c>
      <c r="P34" s="49">
        <v>0</v>
      </c>
      <c r="Q34" s="49">
        <f t="shared" si="5"/>
        <v>0</v>
      </c>
      <c r="R34" s="49" t="s">
        <v>52</v>
      </c>
      <c r="S34" s="49" t="s">
        <v>92</v>
      </c>
      <c r="T34" s="50" t="s">
        <v>92</v>
      </c>
      <c r="U34" s="27">
        <v>0.49717</v>
      </c>
      <c r="V34" s="27">
        <f t="shared" si="6"/>
        <v>7.46</v>
      </c>
      <c r="W34" s="27"/>
      <c r="X34" s="27" t="s">
        <v>93</v>
      </c>
      <c r="Y34" s="18"/>
      <c r="Z34" s="18"/>
      <c r="AA34" s="18"/>
      <c r="AB34" s="18"/>
      <c r="AC34" s="18"/>
      <c r="AD34" s="18"/>
      <c r="AE34" s="18"/>
      <c r="AF34" s="18"/>
      <c r="AG34" s="18" t="s">
        <v>94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2.5" outlineLevel="1" x14ac:dyDescent="0.2">
      <c r="A35" s="44">
        <v>17</v>
      </c>
      <c r="B35" s="45" t="s">
        <v>215</v>
      </c>
      <c r="C35" s="55" t="s">
        <v>216</v>
      </c>
      <c r="D35" s="46" t="s">
        <v>124</v>
      </c>
      <c r="E35" s="47">
        <v>5</v>
      </c>
      <c r="F35" s="48"/>
      <c r="G35" s="49">
        <f t="shared" si="0"/>
        <v>0</v>
      </c>
      <c r="H35" s="48"/>
      <c r="I35" s="49">
        <f t="shared" si="1"/>
        <v>0</v>
      </c>
      <c r="J35" s="48"/>
      <c r="K35" s="49">
        <f t="shared" si="2"/>
        <v>0</v>
      </c>
      <c r="L35" s="49">
        <v>21</v>
      </c>
      <c r="M35" s="49">
        <f t="shared" si="3"/>
        <v>0</v>
      </c>
      <c r="N35" s="49">
        <v>5.94E-3</v>
      </c>
      <c r="O35" s="49">
        <f t="shared" si="4"/>
        <v>0.03</v>
      </c>
      <c r="P35" s="49">
        <v>0</v>
      </c>
      <c r="Q35" s="49">
        <f t="shared" si="5"/>
        <v>0</v>
      </c>
      <c r="R35" s="49" t="s">
        <v>52</v>
      </c>
      <c r="S35" s="49" t="s">
        <v>92</v>
      </c>
      <c r="T35" s="50" t="s">
        <v>92</v>
      </c>
      <c r="U35" s="27">
        <v>0.94950000000000001</v>
      </c>
      <c r="V35" s="27">
        <f t="shared" si="6"/>
        <v>4.75</v>
      </c>
      <c r="W35" s="27"/>
      <c r="X35" s="27" t="s">
        <v>93</v>
      </c>
      <c r="Y35" s="18"/>
      <c r="Z35" s="18"/>
      <c r="AA35" s="18"/>
      <c r="AB35" s="18"/>
      <c r="AC35" s="18"/>
      <c r="AD35" s="18"/>
      <c r="AE35" s="18"/>
      <c r="AF35" s="18"/>
      <c r="AG35" s="18" t="s">
        <v>94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outlineLevel="1" x14ac:dyDescent="0.2">
      <c r="A36" s="44">
        <v>18</v>
      </c>
      <c r="B36" s="45" t="s">
        <v>217</v>
      </c>
      <c r="C36" s="55" t="s">
        <v>218</v>
      </c>
      <c r="D36" s="46" t="s">
        <v>124</v>
      </c>
      <c r="E36" s="47">
        <v>6</v>
      </c>
      <c r="F36" s="48"/>
      <c r="G36" s="49">
        <f t="shared" si="0"/>
        <v>0</v>
      </c>
      <c r="H36" s="48"/>
      <c r="I36" s="49">
        <f t="shared" si="1"/>
        <v>0</v>
      </c>
      <c r="J36" s="48"/>
      <c r="K36" s="49">
        <f t="shared" si="2"/>
        <v>0</v>
      </c>
      <c r="L36" s="49">
        <v>21</v>
      </c>
      <c r="M36" s="49">
        <f t="shared" si="3"/>
        <v>0</v>
      </c>
      <c r="N36" s="49">
        <v>1.1E-4</v>
      </c>
      <c r="O36" s="49">
        <f t="shared" si="4"/>
        <v>0</v>
      </c>
      <c r="P36" s="49">
        <v>0</v>
      </c>
      <c r="Q36" s="49">
        <f t="shared" si="5"/>
        <v>0</v>
      </c>
      <c r="R36" s="49" t="s">
        <v>52</v>
      </c>
      <c r="S36" s="49" t="s">
        <v>92</v>
      </c>
      <c r="T36" s="50" t="s">
        <v>92</v>
      </c>
      <c r="U36" s="27">
        <v>0.24399999999999999</v>
      </c>
      <c r="V36" s="27">
        <f t="shared" si="6"/>
        <v>1.46</v>
      </c>
      <c r="W36" s="27"/>
      <c r="X36" s="27" t="s">
        <v>93</v>
      </c>
      <c r="Y36" s="18"/>
      <c r="Z36" s="18"/>
      <c r="AA36" s="18"/>
      <c r="AB36" s="18"/>
      <c r="AC36" s="18"/>
      <c r="AD36" s="18"/>
      <c r="AE36" s="18"/>
      <c r="AF36" s="18"/>
      <c r="AG36" s="18" t="s">
        <v>94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 x14ac:dyDescent="0.2">
      <c r="A37" s="44">
        <v>19</v>
      </c>
      <c r="B37" s="45" t="s">
        <v>219</v>
      </c>
      <c r="C37" s="55" t="s">
        <v>220</v>
      </c>
      <c r="D37" s="46" t="s">
        <v>124</v>
      </c>
      <c r="E37" s="47">
        <v>3</v>
      </c>
      <c r="F37" s="48"/>
      <c r="G37" s="49">
        <f t="shared" si="0"/>
        <v>0</v>
      </c>
      <c r="H37" s="48"/>
      <c r="I37" s="49">
        <f t="shared" si="1"/>
        <v>0</v>
      </c>
      <c r="J37" s="48"/>
      <c r="K37" s="49">
        <f t="shared" si="2"/>
        <v>0</v>
      </c>
      <c r="L37" s="49">
        <v>21</v>
      </c>
      <c r="M37" s="49">
        <f t="shared" si="3"/>
        <v>0</v>
      </c>
      <c r="N37" s="49">
        <v>2.0000000000000001E-4</v>
      </c>
      <c r="O37" s="49">
        <f t="shared" si="4"/>
        <v>0</v>
      </c>
      <c r="P37" s="49">
        <v>0</v>
      </c>
      <c r="Q37" s="49">
        <f t="shared" si="5"/>
        <v>0</v>
      </c>
      <c r="R37" s="49" t="s">
        <v>52</v>
      </c>
      <c r="S37" s="49" t="s">
        <v>92</v>
      </c>
      <c r="T37" s="50" t="s">
        <v>92</v>
      </c>
      <c r="U37" s="27">
        <v>0.24399999999999999</v>
      </c>
      <c r="V37" s="27">
        <f t="shared" si="6"/>
        <v>0.73</v>
      </c>
      <c r="W37" s="27"/>
      <c r="X37" s="27" t="s">
        <v>93</v>
      </c>
      <c r="Y37" s="18"/>
      <c r="Z37" s="18"/>
      <c r="AA37" s="18"/>
      <c r="AB37" s="18"/>
      <c r="AC37" s="18"/>
      <c r="AD37" s="18"/>
      <c r="AE37" s="18"/>
      <c r="AF37" s="18"/>
      <c r="AG37" s="18" t="s">
        <v>94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outlineLevel="1" x14ac:dyDescent="0.2">
      <c r="A38" s="44">
        <v>20</v>
      </c>
      <c r="B38" s="45" t="s">
        <v>221</v>
      </c>
      <c r="C38" s="55" t="s">
        <v>222</v>
      </c>
      <c r="D38" s="46" t="s">
        <v>124</v>
      </c>
      <c r="E38" s="47">
        <v>14</v>
      </c>
      <c r="F38" s="48"/>
      <c r="G38" s="49">
        <f t="shared" si="0"/>
        <v>0</v>
      </c>
      <c r="H38" s="48"/>
      <c r="I38" s="49">
        <f t="shared" si="1"/>
        <v>0</v>
      </c>
      <c r="J38" s="48"/>
      <c r="K38" s="49">
        <f t="shared" si="2"/>
        <v>0</v>
      </c>
      <c r="L38" s="49">
        <v>21</v>
      </c>
      <c r="M38" s="49">
        <f t="shared" si="3"/>
        <v>0</v>
      </c>
      <c r="N38" s="49">
        <v>2.2000000000000001E-4</v>
      </c>
      <c r="O38" s="49">
        <f t="shared" si="4"/>
        <v>0</v>
      </c>
      <c r="P38" s="49">
        <v>0</v>
      </c>
      <c r="Q38" s="49">
        <f t="shared" si="5"/>
        <v>0</v>
      </c>
      <c r="R38" s="49" t="s">
        <v>52</v>
      </c>
      <c r="S38" s="49" t="s">
        <v>92</v>
      </c>
      <c r="T38" s="50" t="s">
        <v>92</v>
      </c>
      <c r="U38" s="27">
        <v>0.35216999999999998</v>
      </c>
      <c r="V38" s="27">
        <f t="shared" si="6"/>
        <v>4.93</v>
      </c>
      <c r="W38" s="27"/>
      <c r="X38" s="27" t="s">
        <v>93</v>
      </c>
      <c r="Y38" s="18"/>
      <c r="Z38" s="18"/>
      <c r="AA38" s="18"/>
      <c r="AB38" s="18"/>
      <c r="AC38" s="18"/>
      <c r="AD38" s="18"/>
      <c r="AE38" s="18"/>
      <c r="AF38" s="18"/>
      <c r="AG38" s="18" t="s">
        <v>94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 x14ac:dyDescent="0.2">
      <c r="A39" s="44">
        <v>21</v>
      </c>
      <c r="B39" s="45" t="s">
        <v>223</v>
      </c>
      <c r="C39" s="55" t="s">
        <v>224</v>
      </c>
      <c r="D39" s="46" t="s">
        <v>124</v>
      </c>
      <c r="E39" s="47">
        <v>5</v>
      </c>
      <c r="F39" s="48"/>
      <c r="G39" s="49">
        <f t="shared" si="0"/>
        <v>0</v>
      </c>
      <c r="H39" s="48"/>
      <c r="I39" s="49">
        <f t="shared" si="1"/>
        <v>0</v>
      </c>
      <c r="J39" s="48"/>
      <c r="K39" s="49">
        <f t="shared" si="2"/>
        <v>0</v>
      </c>
      <c r="L39" s="49">
        <v>21</v>
      </c>
      <c r="M39" s="49">
        <f t="shared" si="3"/>
        <v>0</v>
      </c>
      <c r="N39" s="49">
        <v>3.8999999999999999E-4</v>
      </c>
      <c r="O39" s="49">
        <f t="shared" si="4"/>
        <v>0</v>
      </c>
      <c r="P39" s="49">
        <v>0</v>
      </c>
      <c r="Q39" s="49">
        <f t="shared" si="5"/>
        <v>0</v>
      </c>
      <c r="R39" s="49" t="s">
        <v>52</v>
      </c>
      <c r="S39" s="49" t="s">
        <v>92</v>
      </c>
      <c r="T39" s="50" t="s">
        <v>92</v>
      </c>
      <c r="U39" s="27">
        <v>0.35216999999999998</v>
      </c>
      <c r="V39" s="27">
        <f t="shared" si="6"/>
        <v>1.76</v>
      </c>
      <c r="W39" s="27"/>
      <c r="X39" s="27" t="s">
        <v>93</v>
      </c>
      <c r="Y39" s="18"/>
      <c r="Z39" s="18"/>
      <c r="AA39" s="18"/>
      <c r="AB39" s="18"/>
      <c r="AC39" s="18"/>
      <c r="AD39" s="18"/>
      <c r="AE39" s="18"/>
      <c r="AF39" s="18"/>
      <c r="AG39" s="18" t="s">
        <v>94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44">
        <v>22</v>
      </c>
      <c r="B40" s="45" t="s">
        <v>225</v>
      </c>
      <c r="C40" s="55" t="s">
        <v>226</v>
      </c>
      <c r="D40" s="46" t="s">
        <v>124</v>
      </c>
      <c r="E40" s="47">
        <v>2</v>
      </c>
      <c r="F40" s="48"/>
      <c r="G40" s="49">
        <f t="shared" si="0"/>
        <v>0</v>
      </c>
      <c r="H40" s="48"/>
      <c r="I40" s="49">
        <f t="shared" si="1"/>
        <v>0</v>
      </c>
      <c r="J40" s="48"/>
      <c r="K40" s="49">
        <f t="shared" si="2"/>
        <v>0</v>
      </c>
      <c r="L40" s="49">
        <v>21</v>
      </c>
      <c r="M40" s="49">
        <f t="shared" si="3"/>
        <v>0</v>
      </c>
      <c r="N40" s="49">
        <v>1.2999999999999999E-4</v>
      </c>
      <c r="O40" s="49">
        <f t="shared" si="4"/>
        <v>0</v>
      </c>
      <c r="P40" s="49">
        <v>0</v>
      </c>
      <c r="Q40" s="49">
        <f t="shared" si="5"/>
        <v>0</v>
      </c>
      <c r="R40" s="49" t="s">
        <v>52</v>
      </c>
      <c r="S40" s="49" t="s">
        <v>92</v>
      </c>
      <c r="T40" s="50" t="s">
        <v>92</v>
      </c>
      <c r="U40" s="27">
        <v>0.35216999999999998</v>
      </c>
      <c r="V40" s="27">
        <f t="shared" si="6"/>
        <v>0.7</v>
      </c>
      <c r="W40" s="27"/>
      <c r="X40" s="27" t="s">
        <v>93</v>
      </c>
      <c r="Y40" s="18"/>
      <c r="Z40" s="18"/>
      <c r="AA40" s="18"/>
      <c r="AB40" s="18"/>
      <c r="AC40" s="18"/>
      <c r="AD40" s="18"/>
      <c r="AE40" s="18"/>
      <c r="AF40" s="18"/>
      <c r="AG40" s="18" t="s">
        <v>94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22.5" outlineLevel="1" x14ac:dyDescent="0.2">
      <c r="A41" s="44">
        <v>23</v>
      </c>
      <c r="B41" s="45" t="s">
        <v>227</v>
      </c>
      <c r="C41" s="55" t="s">
        <v>228</v>
      </c>
      <c r="D41" s="46" t="s">
        <v>124</v>
      </c>
      <c r="E41" s="47">
        <v>5</v>
      </c>
      <c r="F41" s="48"/>
      <c r="G41" s="49">
        <f t="shared" si="0"/>
        <v>0</v>
      </c>
      <c r="H41" s="48"/>
      <c r="I41" s="49">
        <f t="shared" si="1"/>
        <v>0</v>
      </c>
      <c r="J41" s="48"/>
      <c r="K41" s="49">
        <f t="shared" si="2"/>
        <v>0</v>
      </c>
      <c r="L41" s="49">
        <v>21</v>
      </c>
      <c r="M41" s="49">
        <f t="shared" si="3"/>
        <v>0</v>
      </c>
      <c r="N41" s="49">
        <v>2.5000000000000001E-4</v>
      </c>
      <c r="O41" s="49">
        <f t="shared" si="4"/>
        <v>0</v>
      </c>
      <c r="P41" s="49">
        <v>0</v>
      </c>
      <c r="Q41" s="49">
        <f t="shared" si="5"/>
        <v>0</v>
      </c>
      <c r="R41" s="49" t="s">
        <v>52</v>
      </c>
      <c r="S41" s="49" t="s">
        <v>92</v>
      </c>
      <c r="T41" s="50" t="s">
        <v>92</v>
      </c>
      <c r="U41" s="27">
        <v>0.26417000000000002</v>
      </c>
      <c r="V41" s="27">
        <f t="shared" si="6"/>
        <v>1.32</v>
      </c>
      <c r="W41" s="27"/>
      <c r="X41" s="27" t="s">
        <v>93</v>
      </c>
      <c r="Y41" s="18"/>
      <c r="Z41" s="18"/>
      <c r="AA41" s="18"/>
      <c r="AB41" s="18"/>
      <c r="AC41" s="18"/>
      <c r="AD41" s="18"/>
      <c r="AE41" s="18"/>
      <c r="AF41" s="18"/>
      <c r="AG41" s="18" t="s">
        <v>94</v>
      </c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22.5" outlineLevel="1" x14ac:dyDescent="0.2">
      <c r="A42" s="44">
        <v>24</v>
      </c>
      <c r="B42" s="45" t="s">
        <v>229</v>
      </c>
      <c r="C42" s="55" t="s">
        <v>230</v>
      </c>
      <c r="D42" s="46" t="s">
        <v>124</v>
      </c>
      <c r="E42" s="47">
        <v>3</v>
      </c>
      <c r="F42" s="48"/>
      <c r="G42" s="49">
        <f t="shared" si="0"/>
        <v>0</v>
      </c>
      <c r="H42" s="48"/>
      <c r="I42" s="49">
        <f t="shared" si="1"/>
        <v>0</v>
      </c>
      <c r="J42" s="48"/>
      <c r="K42" s="49">
        <f t="shared" si="2"/>
        <v>0</v>
      </c>
      <c r="L42" s="49">
        <v>21</v>
      </c>
      <c r="M42" s="49">
        <f t="shared" si="3"/>
        <v>0</v>
      </c>
      <c r="N42" s="49">
        <v>3.64E-3</v>
      </c>
      <c r="O42" s="49">
        <f t="shared" si="4"/>
        <v>0.01</v>
      </c>
      <c r="P42" s="49">
        <v>0</v>
      </c>
      <c r="Q42" s="49">
        <f t="shared" si="5"/>
        <v>0</v>
      </c>
      <c r="R42" s="49" t="s">
        <v>52</v>
      </c>
      <c r="S42" s="49" t="s">
        <v>92</v>
      </c>
      <c r="T42" s="50" t="s">
        <v>92</v>
      </c>
      <c r="U42" s="27">
        <v>0.871</v>
      </c>
      <c r="V42" s="27">
        <f t="shared" si="6"/>
        <v>2.61</v>
      </c>
      <c r="W42" s="27"/>
      <c r="X42" s="27" t="s">
        <v>93</v>
      </c>
      <c r="Y42" s="18"/>
      <c r="Z42" s="18"/>
      <c r="AA42" s="18"/>
      <c r="AB42" s="18"/>
      <c r="AC42" s="18"/>
      <c r="AD42" s="18"/>
      <c r="AE42" s="18"/>
      <c r="AF42" s="18"/>
      <c r="AG42" s="18" t="s">
        <v>94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 x14ac:dyDescent="0.2">
      <c r="A43" s="44">
        <v>25</v>
      </c>
      <c r="B43" s="45" t="s">
        <v>231</v>
      </c>
      <c r="C43" s="55" t="s">
        <v>232</v>
      </c>
      <c r="D43" s="46" t="s">
        <v>124</v>
      </c>
      <c r="E43" s="47">
        <v>3</v>
      </c>
      <c r="F43" s="48"/>
      <c r="G43" s="49">
        <f t="shared" si="0"/>
        <v>0</v>
      </c>
      <c r="H43" s="48"/>
      <c r="I43" s="49">
        <f t="shared" si="1"/>
        <v>0</v>
      </c>
      <c r="J43" s="48"/>
      <c r="K43" s="49">
        <f t="shared" si="2"/>
        <v>0</v>
      </c>
      <c r="L43" s="49">
        <v>21</v>
      </c>
      <c r="M43" s="49">
        <f t="shared" si="3"/>
        <v>0</v>
      </c>
      <c r="N43" s="49">
        <v>0</v>
      </c>
      <c r="O43" s="49">
        <f t="shared" si="4"/>
        <v>0</v>
      </c>
      <c r="P43" s="49">
        <v>0</v>
      </c>
      <c r="Q43" s="49">
        <f t="shared" si="5"/>
        <v>0</v>
      </c>
      <c r="R43" s="49" t="s">
        <v>52</v>
      </c>
      <c r="S43" s="49" t="s">
        <v>92</v>
      </c>
      <c r="T43" s="50" t="s">
        <v>92</v>
      </c>
      <c r="U43" s="27">
        <v>0.11</v>
      </c>
      <c r="V43" s="27">
        <f t="shared" si="6"/>
        <v>0.33</v>
      </c>
      <c r="W43" s="27"/>
      <c r="X43" s="27" t="s">
        <v>93</v>
      </c>
      <c r="Y43" s="18"/>
      <c r="Z43" s="18"/>
      <c r="AA43" s="18"/>
      <c r="AB43" s="18"/>
      <c r="AC43" s="18"/>
      <c r="AD43" s="18"/>
      <c r="AE43" s="18"/>
      <c r="AF43" s="18"/>
      <c r="AG43" s="18" t="s">
        <v>94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ht="22.5" outlineLevel="1" x14ac:dyDescent="0.2">
      <c r="A44" s="37">
        <v>26</v>
      </c>
      <c r="B44" s="38" t="s">
        <v>233</v>
      </c>
      <c r="C44" s="53" t="s">
        <v>234</v>
      </c>
      <c r="D44" s="39" t="s">
        <v>124</v>
      </c>
      <c r="E44" s="40">
        <v>1</v>
      </c>
      <c r="F44" s="41"/>
      <c r="G44" s="42">
        <f t="shared" si="0"/>
        <v>0</v>
      </c>
      <c r="H44" s="41"/>
      <c r="I44" s="42">
        <f t="shared" si="1"/>
        <v>0</v>
      </c>
      <c r="J44" s="41"/>
      <c r="K44" s="42">
        <f t="shared" si="2"/>
        <v>0</v>
      </c>
      <c r="L44" s="42">
        <v>21</v>
      </c>
      <c r="M44" s="42">
        <f t="shared" si="3"/>
        <v>0</v>
      </c>
      <c r="N44" s="42">
        <v>0</v>
      </c>
      <c r="O44" s="42">
        <f t="shared" si="4"/>
        <v>0</v>
      </c>
      <c r="P44" s="42">
        <v>0</v>
      </c>
      <c r="Q44" s="42">
        <f t="shared" si="5"/>
        <v>0</v>
      </c>
      <c r="R44" s="42" t="s">
        <v>52</v>
      </c>
      <c r="S44" s="42" t="s">
        <v>92</v>
      </c>
      <c r="T44" s="43" t="s">
        <v>92</v>
      </c>
      <c r="U44" s="27">
        <v>0.4</v>
      </c>
      <c r="V44" s="27">
        <f t="shared" si="6"/>
        <v>0.4</v>
      </c>
      <c r="W44" s="27"/>
      <c r="X44" s="27" t="s">
        <v>93</v>
      </c>
      <c r="Y44" s="18"/>
      <c r="Z44" s="18"/>
      <c r="AA44" s="18"/>
      <c r="AB44" s="18"/>
      <c r="AC44" s="18"/>
      <c r="AD44" s="18"/>
      <c r="AE44" s="18"/>
      <c r="AF44" s="18"/>
      <c r="AG44" s="18" t="s">
        <v>94</v>
      </c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outlineLevel="1" x14ac:dyDescent="0.2">
      <c r="A45" s="25"/>
      <c r="B45" s="26"/>
      <c r="C45" s="54" t="s">
        <v>235</v>
      </c>
      <c r="D45" s="28"/>
      <c r="E45" s="29">
        <v>1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18"/>
      <c r="Z45" s="18"/>
      <c r="AA45" s="18"/>
      <c r="AB45" s="18"/>
      <c r="AC45" s="18"/>
      <c r="AD45" s="18"/>
      <c r="AE45" s="18"/>
      <c r="AF45" s="18"/>
      <c r="AG45" s="18" t="s">
        <v>96</v>
      </c>
      <c r="AH45" s="18">
        <v>0</v>
      </c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outlineLevel="1" x14ac:dyDescent="0.2">
      <c r="A46" s="37">
        <v>27</v>
      </c>
      <c r="B46" s="38" t="s">
        <v>236</v>
      </c>
      <c r="C46" s="53" t="s">
        <v>237</v>
      </c>
      <c r="D46" s="39" t="s">
        <v>186</v>
      </c>
      <c r="E46" s="40">
        <v>15</v>
      </c>
      <c r="F46" s="41"/>
      <c r="G46" s="42">
        <f>ROUND(E46*F46,2)</f>
        <v>0</v>
      </c>
      <c r="H46" s="41"/>
      <c r="I46" s="42">
        <f>ROUND(E46*H46,2)</f>
        <v>0</v>
      </c>
      <c r="J46" s="41"/>
      <c r="K46" s="42">
        <f>ROUND(E46*J46,2)</f>
        <v>0</v>
      </c>
      <c r="L46" s="42">
        <v>21</v>
      </c>
      <c r="M46" s="42">
        <f>G46*(1+L46/100)</f>
        <v>0</v>
      </c>
      <c r="N46" s="42">
        <v>0</v>
      </c>
      <c r="O46" s="42">
        <f>ROUND(E46*N46,2)</f>
        <v>0</v>
      </c>
      <c r="P46" s="42">
        <v>0</v>
      </c>
      <c r="Q46" s="42">
        <f>ROUND(E46*P46,2)</f>
        <v>0</v>
      </c>
      <c r="R46" s="42"/>
      <c r="S46" s="42" t="s">
        <v>121</v>
      </c>
      <c r="T46" s="43" t="s">
        <v>100</v>
      </c>
      <c r="U46" s="27">
        <v>0</v>
      </c>
      <c r="V46" s="27">
        <f>ROUND(E46*U46,2)</f>
        <v>0</v>
      </c>
      <c r="W46" s="27"/>
      <c r="X46" s="27" t="s">
        <v>93</v>
      </c>
      <c r="Y46" s="18"/>
      <c r="Z46" s="18"/>
      <c r="AA46" s="18"/>
      <c r="AB46" s="18"/>
      <c r="AC46" s="18"/>
      <c r="AD46" s="18"/>
      <c r="AE46" s="18"/>
      <c r="AF46" s="18"/>
      <c r="AG46" s="18" t="s">
        <v>94</v>
      </c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outlineLevel="1" x14ac:dyDescent="0.2">
      <c r="A47" s="25"/>
      <c r="B47" s="26"/>
      <c r="C47" s="54" t="s">
        <v>238</v>
      </c>
      <c r="D47" s="28"/>
      <c r="E47" s="29">
        <v>15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18"/>
      <c r="Z47" s="18"/>
      <c r="AA47" s="18"/>
      <c r="AB47" s="18"/>
      <c r="AC47" s="18"/>
      <c r="AD47" s="18"/>
      <c r="AE47" s="18"/>
      <c r="AF47" s="18"/>
      <c r="AG47" s="18" t="s">
        <v>96</v>
      </c>
      <c r="AH47" s="18">
        <v>0</v>
      </c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outlineLevel="1" x14ac:dyDescent="0.2">
      <c r="A48" s="44">
        <v>28</v>
      </c>
      <c r="B48" s="45" t="s">
        <v>239</v>
      </c>
      <c r="C48" s="55" t="s">
        <v>240</v>
      </c>
      <c r="D48" s="46" t="s">
        <v>120</v>
      </c>
      <c r="E48" s="47">
        <v>18</v>
      </c>
      <c r="F48" s="48"/>
      <c r="G48" s="49">
        <f>ROUND(E48*F48,2)</f>
        <v>0</v>
      </c>
      <c r="H48" s="48"/>
      <c r="I48" s="49">
        <f>ROUND(E48*H48,2)</f>
        <v>0</v>
      </c>
      <c r="J48" s="48"/>
      <c r="K48" s="49">
        <f>ROUND(E48*J48,2)</f>
        <v>0</v>
      </c>
      <c r="L48" s="49">
        <v>21</v>
      </c>
      <c r="M48" s="49">
        <f>G48*(1+L48/100)</f>
        <v>0</v>
      </c>
      <c r="N48" s="49">
        <v>5.0000000000000002E-5</v>
      </c>
      <c r="O48" s="49">
        <f>ROUND(E48*N48,2)</f>
        <v>0</v>
      </c>
      <c r="P48" s="49">
        <v>0</v>
      </c>
      <c r="Q48" s="49">
        <f>ROUND(E48*P48,2)</f>
        <v>0</v>
      </c>
      <c r="R48" s="49" t="s">
        <v>52</v>
      </c>
      <c r="S48" s="49" t="s">
        <v>92</v>
      </c>
      <c r="T48" s="50" t="s">
        <v>92</v>
      </c>
      <c r="U48" s="27">
        <v>9.1219999999999996E-2</v>
      </c>
      <c r="V48" s="27">
        <f>ROUND(E48*U48,2)</f>
        <v>1.64</v>
      </c>
      <c r="W48" s="27"/>
      <c r="X48" s="27" t="s">
        <v>93</v>
      </c>
      <c r="Y48" s="18"/>
      <c r="Z48" s="18"/>
      <c r="AA48" s="18"/>
      <c r="AB48" s="18"/>
      <c r="AC48" s="18"/>
      <c r="AD48" s="18"/>
      <c r="AE48" s="18"/>
      <c r="AF48" s="18"/>
      <c r="AG48" s="18" t="s">
        <v>94</v>
      </c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outlineLevel="1" x14ac:dyDescent="0.2">
      <c r="A49" s="37">
        <v>29</v>
      </c>
      <c r="B49" s="38" t="s">
        <v>241</v>
      </c>
      <c r="C49" s="53" t="s">
        <v>242</v>
      </c>
      <c r="D49" s="39" t="s">
        <v>120</v>
      </c>
      <c r="E49" s="40">
        <v>24</v>
      </c>
      <c r="F49" s="41"/>
      <c r="G49" s="42">
        <f>ROUND(E49*F49,2)</f>
        <v>0</v>
      </c>
      <c r="H49" s="41"/>
      <c r="I49" s="42">
        <f>ROUND(E49*H49,2)</f>
        <v>0</v>
      </c>
      <c r="J49" s="41"/>
      <c r="K49" s="42">
        <f>ROUND(E49*J49,2)</f>
        <v>0</v>
      </c>
      <c r="L49" s="42">
        <v>21</v>
      </c>
      <c r="M49" s="42">
        <f>G49*(1+L49/100)</f>
        <v>0</v>
      </c>
      <c r="N49" s="42">
        <v>0</v>
      </c>
      <c r="O49" s="42">
        <f>ROUND(E49*N49,2)</f>
        <v>0</v>
      </c>
      <c r="P49" s="42">
        <v>0</v>
      </c>
      <c r="Q49" s="42">
        <f>ROUND(E49*P49,2)</f>
        <v>0</v>
      </c>
      <c r="R49" s="42" t="s">
        <v>52</v>
      </c>
      <c r="S49" s="42" t="s">
        <v>92</v>
      </c>
      <c r="T49" s="43" t="s">
        <v>92</v>
      </c>
      <c r="U49" s="27">
        <v>7.0000000000000007E-2</v>
      </c>
      <c r="V49" s="27">
        <f>ROUND(E49*U49,2)</f>
        <v>1.68</v>
      </c>
      <c r="W49" s="27"/>
      <c r="X49" s="27" t="s">
        <v>93</v>
      </c>
      <c r="Y49" s="18"/>
      <c r="Z49" s="18"/>
      <c r="AA49" s="18"/>
      <c r="AB49" s="18"/>
      <c r="AC49" s="18"/>
      <c r="AD49" s="18"/>
      <c r="AE49" s="18"/>
      <c r="AF49" s="18"/>
      <c r="AG49" s="18" t="s">
        <v>94</v>
      </c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outlineLevel="1" x14ac:dyDescent="0.2">
      <c r="A50" s="25"/>
      <c r="B50" s="26"/>
      <c r="C50" s="54" t="s">
        <v>243</v>
      </c>
      <c r="D50" s="28"/>
      <c r="E50" s="29">
        <v>24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8"/>
      <c r="Z50" s="18"/>
      <c r="AA50" s="18"/>
      <c r="AB50" s="18"/>
      <c r="AC50" s="18"/>
      <c r="AD50" s="18"/>
      <c r="AE50" s="18"/>
      <c r="AF50" s="18"/>
      <c r="AG50" s="18" t="s">
        <v>96</v>
      </c>
      <c r="AH50" s="18">
        <v>0</v>
      </c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ht="22.5" outlineLevel="1" x14ac:dyDescent="0.2">
      <c r="A51" s="44">
        <v>30</v>
      </c>
      <c r="B51" s="45" t="s">
        <v>244</v>
      </c>
      <c r="C51" s="55" t="s">
        <v>245</v>
      </c>
      <c r="D51" s="46" t="s">
        <v>120</v>
      </c>
      <c r="E51" s="47">
        <v>5</v>
      </c>
      <c r="F51" s="48"/>
      <c r="G51" s="49">
        <f>ROUND(E51*F51,2)</f>
        <v>0</v>
      </c>
      <c r="H51" s="48"/>
      <c r="I51" s="49">
        <f>ROUND(E51*H51,2)</f>
        <v>0</v>
      </c>
      <c r="J51" s="48"/>
      <c r="K51" s="49">
        <f>ROUND(E51*J51,2)</f>
        <v>0</v>
      </c>
      <c r="L51" s="49">
        <v>21</v>
      </c>
      <c r="M51" s="49">
        <f>G51*(1+L51/100)</f>
        <v>0</v>
      </c>
      <c r="N51" s="49">
        <v>1.6000000000000001E-4</v>
      </c>
      <c r="O51" s="49">
        <f>ROUND(E51*N51,2)</f>
        <v>0</v>
      </c>
      <c r="P51" s="49">
        <v>0</v>
      </c>
      <c r="Q51" s="49">
        <f>ROUND(E51*P51,2)</f>
        <v>0</v>
      </c>
      <c r="R51" s="49" t="s">
        <v>52</v>
      </c>
      <c r="S51" s="49" t="s">
        <v>92</v>
      </c>
      <c r="T51" s="50" t="s">
        <v>92</v>
      </c>
      <c r="U51" s="27">
        <v>7.0000000000000007E-2</v>
      </c>
      <c r="V51" s="27">
        <f>ROUND(E51*U51,2)</f>
        <v>0.35</v>
      </c>
      <c r="W51" s="27"/>
      <c r="X51" s="27" t="s">
        <v>93</v>
      </c>
      <c r="Y51" s="18"/>
      <c r="Z51" s="18"/>
      <c r="AA51" s="18"/>
      <c r="AB51" s="18"/>
      <c r="AC51" s="18"/>
      <c r="AD51" s="18"/>
      <c r="AE51" s="18"/>
      <c r="AF51" s="18"/>
      <c r="AG51" s="18" t="s">
        <v>94</v>
      </c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ht="22.5" outlineLevel="1" x14ac:dyDescent="0.2">
      <c r="A52" s="44">
        <v>31</v>
      </c>
      <c r="B52" s="45" t="s">
        <v>246</v>
      </c>
      <c r="C52" s="55" t="s">
        <v>247</v>
      </c>
      <c r="D52" s="46" t="s">
        <v>120</v>
      </c>
      <c r="E52" s="47">
        <v>28</v>
      </c>
      <c r="F52" s="48"/>
      <c r="G52" s="49">
        <f>ROUND(E52*F52,2)</f>
        <v>0</v>
      </c>
      <c r="H52" s="48"/>
      <c r="I52" s="49">
        <f>ROUND(E52*H52,2)</f>
        <v>0</v>
      </c>
      <c r="J52" s="48"/>
      <c r="K52" s="49">
        <f>ROUND(E52*J52,2)</f>
        <v>0</v>
      </c>
      <c r="L52" s="49">
        <v>21</v>
      </c>
      <c r="M52" s="49">
        <f>G52*(1+L52/100)</f>
        <v>0</v>
      </c>
      <c r="N52" s="49">
        <v>3.2000000000000003E-4</v>
      </c>
      <c r="O52" s="49">
        <f>ROUND(E52*N52,2)</f>
        <v>0.01</v>
      </c>
      <c r="P52" s="49">
        <v>0</v>
      </c>
      <c r="Q52" s="49">
        <f>ROUND(E52*P52,2)</f>
        <v>0</v>
      </c>
      <c r="R52" s="49" t="s">
        <v>52</v>
      </c>
      <c r="S52" s="49" t="s">
        <v>92</v>
      </c>
      <c r="T52" s="50" t="s">
        <v>92</v>
      </c>
      <c r="U52" s="27">
        <v>7.2459999999999997E-2</v>
      </c>
      <c r="V52" s="27">
        <f>ROUND(E52*U52,2)</f>
        <v>2.0299999999999998</v>
      </c>
      <c r="W52" s="27"/>
      <c r="X52" s="27" t="s">
        <v>93</v>
      </c>
      <c r="Y52" s="18"/>
      <c r="Z52" s="18"/>
      <c r="AA52" s="18"/>
      <c r="AB52" s="18"/>
      <c r="AC52" s="18"/>
      <c r="AD52" s="18"/>
      <c r="AE52" s="18"/>
      <c r="AF52" s="18"/>
      <c r="AG52" s="18" t="s">
        <v>94</v>
      </c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outlineLevel="1" x14ac:dyDescent="0.2">
      <c r="A53" s="37">
        <v>32</v>
      </c>
      <c r="B53" s="38" t="s">
        <v>248</v>
      </c>
      <c r="C53" s="53" t="s">
        <v>249</v>
      </c>
      <c r="D53" s="39" t="s">
        <v>126</v>
      </c>
      <c r="E53" s="40">
        <v>1</v>
      </c>
      <c r="F53" s="41"/>
      <c r="G53" s="42">
        <f>ROUND(E53*F53,2)</f>
        <v>0</v>
      </c>
      <c r="H53" s="41"/>
      <c r="I53" s="42">
        <f>ROUND(E53*H53,2)</f>
        <v>0</v>
      </c>
      <c r="J53" s="41"/>
      <c r="K53" s="42">
        <f>ROUND(E53*J53,2)</f>
        <v>0</v>
      </c>
      <c r="L53" s="42">
        <v>21</v>
      </c>
      <c r="M53" s="42">
        <f>G53*(1+L53/100)</f>
        <v>0</v>
      </c>
      <c r="N53" s="42">
        <v>0</v>
      </c>
      <c r="O53" s="42">
        <f>ROUND(E53*N53,2)</f>
        <v>0</v>
      </c>
      <c r="P53" s="42">
        <v>0</v>
      </c>
      <c r="Q53" s="42">
        <f>ROUND(E53*P53,2)</f>
        <v>0</v>
      </c>
      <c r="R53" s="42"/>
      <c r="S53" s="42" t="s">
        <v>121</v>
      </c>
      <c r="T53" s="43" t="s">
        <v>127</v>
      </c>
      <c r="U53" s="27">
        <v>0</v>
      </c>
      <c r="V53" s="27">
        <f>ROUND(E53*U53,2)</f>
        <v>0</v>
      </c>
      <c r="W53" s="27"/>
      <c r="X53" s="27" t="s">
        <v>117</v>
      </c>
      <c r="Y53" s="18"/>
      <c r="Z53" s="18"/>
      <c r="AA53" s="18"/>
      <c r="AB53" s="18"/>
      <c r="AC53" s="18"/>
      <c r="AD53" s="18"/>
      <c r="AE53" s="18"/>
      <c r="AF53" s="18"/>
      <c r="AG53" s="18" t="s">
        <v>118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outlineLevel="1" x14ac:dyDescent="0.2">
      <c r="A54" s="25"/>
      <c r="B54" s="26"/>
      <c r="C54" s="54" t="s">
        <v>250</v>
      </c>
      <c r="D54" s="28"/>
      <c r="E54" s="29">
        <v>1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18"/>
      <c r="Z54" s="18"/>
      <c r="AA54" s="18"/>
      <c r="AB54" s="18"/>
      <c r="AC54" s="18"/>
      <c r="AD54" s="18"/>
      <c r="AE54" s="18"/>
      <c r="AF54" s="18"/>
      <c r="AG54" s="18" t="s">
        <v>96</v>
      </c>
      <c r="AH54" s="18">
        <v>5</v>
      </c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ht="22.5" outlineLevel="1" x14ac:dyDescent="0.2">
      <c r="A55" s="37">
        <v>33</v>
      </c>
      <c r="B55" s="38" t="s">
        <v>251</v>
      </c>
      <c r="C55" s="53" t="s">
        <v>252</v>
      </c>
      <c r="D55" s="39" t="s">
        <v>253</v>
      </c>
      <c r="E55" s="40">
        <v>1</v>
      </c>
      <c r="F55" s="41"/>
      <c r="G55" s="42">
        <f>ROUND(E55*F55,2)</f>
        <v>0</v>
      </c>
      <c r="H55" s="41"/>
      <c r="I55" s="42">
        <f>ROUND(E55*H55,2)</f>
        <v>0</v>
      </c>
      <c r="J55" s="41"/>
      <c r="K55" s="42">
        <f>ROUND(E55*J55,2)</f>
        <v>0</v>
      </c>
      <c r="L55" s="42">
        <v>21</v>
      </c>
      <c r="M55" s="42">
        <f>G55*(1+L55/100)</f>
        <v>0</v>
      </c>
      <c r="N55" s="42">
        <v>0</v>
      </c>
      <c r="O55" s="42">
        <f>ROUND(E55*N55,2)</f>
        <v>0</v>
      </c>
      <c r="P55" s="42">
        <v>0</v>
      </c>
      <c r="Q55" s="42">
        <f>ROUND(E55*P55,2)</f>
        <v>0</v>
      </c>
      <c r="R55" s="42"/>
      <c r="S55" s="42" t="s">
        <v>121</v>
      </c>
      <c r="T55" s="43" t="s">
        <v>100</v>
      </c>
      <c r="U55" s="27">
        <v>0</v>
      </c>
      <c r="V55" s="27">
        <f>ROUND(E55*U55,2)</f>
        <v>0</v>
      </c>
      <c r="W55" s="27"/>
      <c r="X55" s="27" t="s">
        <v>117</v>
      </c>
      <c r="Y55" s="18"/>
      <c r="Z55" s="18"/>
      <c r="AA55" s="18"/>
      <c r="AB55" s="18"/>
      <c r="AC55" s="18"/>
      <c r="AD55" s="18"/>
      <c r="AE55" s="18"/>
      <c r="AF55" s="18"/>
      <c r="AG55" s="18" t="s">
        <v>118</v>
      </c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outlineLevel="1" x14ac:dyDescent="0.2">
      <c r="A56" s="25"/>
      <c r="B56" s="26"/>
      <c r="C56" s="334" t="s">
        <v>254</v>
      </c>
      <c r="D56" s="335"/>
      <c r="E56" s="335"/>
      <c r="F56" s="335"/>
      <c r="G56" s="335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18"/>
      <c r="Z56" s="18"/>
      <c r="AA56" s="18"/>
      <c r="AB56" s="18"/>
      <c r="AC56" s="18"/>
      <c r="AD56" s="18"/>
      <c r="AE56" s="18"/>
      <c r="AF56" s="18"/>
      <c r="AG56" s="18" t="s">
        <v>123</v>
      </c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59" t="str">
        <f>C56</f>
        <v>Stabilizovaný zdroj, výstupní proud AUX 2 A, výstupní proud Aku 1 A, stabilizované výstupní napětí 26.5 V DC</v>
      </c>
      <c r="BB56" s="18"/>
      <c r="BC56" s="18"/>
      <c r="BD56" s="18"/>
      <c r="BE56" s="18"/>
      <c r="BF56" s="18"/>
      <c r="BG56" s="18"/>
      <c r="BH56" s="18"/>
    </row>
    <row r="57" spans="1:60" outlineLevel="1" x14ac:dyDescent="0.2">
      <c r="A57" s="25"/>
      <c r="B57" s="26"/>
      <c r="C57" s="54" t="s">
        <v>255</v>
      </c>
      <c r="D57" s="28"/>
      <c r="E57" s="29">
        <v>1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18"/>
      <c r="Z57" s="18"/>
      <c r="AA57" s="18"/>
      <c r="AB57" s="18"/>
      <c r="AC57" s="18"/>
      <c r="AD57" s="18"/>
      <c r="AE57" s="18"/>
      <c r="AF57" s="18"/>
      <c r="AG57" s="18" t="s">
        <v>96</v>
      </c>
      <c r="AH57" s="18">
        <v>0</v>
      </c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ht="22.5" outlineLevel="1" x14ac:dyDescent="0.2">
      <c r="A58" s="37">
        <v>34</v>
      </c>
      <c r="B58" s="38" t="s">
        <v>256</v>
      </c>
      <c r="C58" s="53" t="s">
        <v>257</v>
      </c>
      <c r="D58" s="39" t="s">
        <v>120</v>
      </c>
      <c r="E58" s="40">
        <v>25.2</v>
      </c>
      <c r="F58" s="41"/>
      <c r="G58" s="42">
        <f>ROUND(E58*F58,2)</f>
        <v>0</v>
      </c>
      <c r="H58" s="41"/>
      <c r="I58" s="42">
        <f>ROUND(E58*H58,2)</f>
        <v>0</v>
      </c>
      <c r="J58" s="41"/>
      <c r="K58" s="42">
        <f>ROUND(E58*J58,2)</f>
        <v>0</v>
      </c>
      <c r="L58" s="42">
        <v>21</v>
      </c>
      <c r="M58" s="42">
        <f>G58*(1+L58/100)</f>
        <v>0</v>
      </c>
      <c r="N58" s="42">
        <v>4.0000000000000003E-5</v>
      </c>
      <c r="O58" s="42">
        <f>ROUND(E58*N58,2)</f>
        <v>0</v>
      </c>
      <c r="P58" s="42">
        <v>0</v>
      </c>
      <c r="Q58" s="42">
        <f>ROUND(E58*P58,2)</f>
        <v>0</v>
      </c>
      <c r="R58" s="42" t="s">
        <v>116</v>
      </c>
      <c r="S58" s="42" t="s">
        <v>92</v>
      </c>
      <c r="T58" s="43" t="s">
        <v>92</v>
      </c>
      <c r="U58" s="27">
        <v>0</v>
      </c>
      <c r="V58" s="27">
        <f>ROUND(E58*U58,2)</f>
        <v>0</v>
      </c>
      <c r="W58" s="27"/>
      <c r="X58" s="27" t="s">
        <v>117</v>
      </c>
      <c r="Y58" s="18"/>
      <c r="Z58" s="18"/>
      <c r="AA58" s="18"/>
      <c r="AB58" s="18"/>
      <c r="AC58" s="18"/>
      <c r="AD58" s="18"/>
      <c r="AE58" s="18"/>
      <c r="AF58" s="18"/>
      <c r="AG58" s="18" t="s">
        <v>118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outlineLevel="1" x14ac:dyDescent="0.2">
      <c r="A59" s="25"/>
      <c r="B59" s="26"/>
      <c r="C59" s="54" t="s">
        <v>258</v>
      </c>
      <c r="D59" s="28"/>
      <c r="E59" s="29">
        <v>25.2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18"/>
      <c r="Z59" s="18"/>
      <c r="AA59" s="18"/>
      <c r="AB59" s="18"/>
      <c r="AC59" s="18"/>
      <c r="AD59" s="18"/>
      <c r="AE59" s="18"/>
      <c r="AF59" s="18"/>
      <c r="AG59" s="18" t="s">
        <v>96</v>
      </c>
      <c r="AH59" s="18">
        <v>5</v>
      </c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outlineLevel="1" x14ac:dyDescent="0.2">
      <c r="A60" s="44">
        <v>35</v>
      </c>
      <c r="B60" s="45" t="s">
        <v>259</v>
      </c>
      <c r="C60" s="55" t="s">
        <v>260</v>
      </c>
      <c r="D60" s="46" t="s">
        <v>124</v>
      </c>
      <c r="E60" s="47">
        <v>1</v>
      </c>
      <c r="F60" s="48"/>
      <c r="G60" s="49">
        <f>ROUND(E60*F60,2)</f>
        <v>0</v>
      </c>
      <c r="H60" s="48"/>
      <c r="I60" s="49">
        <f>ROUND(E60*H60,2)</f>
        <v>0</v>
      </c>
      <c r="J60" s="48"/>
      <c r="K60" s="49">
        <f>ROUND(E60*J60,2)</f>
        <v>0</v>
      </c>
      <c r="L60" s="49">
        <v>21</v>
      </c>
      <c r="M60" s="49">
        <f>G60*(1+L60/100)</f>
        <v>0</v>
      </c>
      <c r="N60" s="49">
        <v>1.8000000000000001E-4</v>
      </c>
      <c r="O60" s="49">
        <f>ROUND(E60*N60,2)</f>
        <v>0</v>
      </c>
      <c r="P60" s="49">
        <v>0</v>
      </c>
      <c r="Q60" s="49">
        <f>ROUND(E60*P60,2)</f>
        <v>0</v>
      </c>
      <c r="R60" s="49" t="s">
        <v>116</v>
      </c>
      <c r="S60" s="49" t="s">
        <v>92</v>
      </c>
      <c r="T60" s="50" t="s">
        <v>92</v>
      </c>
      <c r="U60" s="27">
        <v>0</v>
      </c>
      <c r="V60" s="27">
        <f>ROUND(E60*U60,2)</f>
        <v>0</v>
      </c>
      <c r="W60" s="27"/>
      <c r="X60" s="27" t="s">
        <v>117</v>
      </c>
      <c r="Y60" s="18"/>
      <c r="Z60" s="18"/>
      <c r="AA60" s="18"/>
      <c r="AB60" s="18"/>
      <c r="AC60" s="18"/>
      <c r="AD60" s="18"/>
      <c r="AE60" s="18"/>
      <c r="AF60" s="18"/>
      <c r="AG60" s="18" t="s">
        <v>118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ht="22.5" outlineLevel="1" x14ac:dyDescent="0.2">
      <c r="A61" s="37">
        <v>36</v>
      </c>
      <c r="B61" s="38" t="s">
        <v>261</v>
      </c>
      <c r="C61" s="53" t="s">
        <v>262</v>
      </c>
      <c r="D61" s="39" t="s">
        <v>124</v>
      </c>
      <c r="E61" s="40">
        <v>1</v>
      </c>
      <c r="F61" s="41"/>
      <c r="G61" s="42">
        <f>ROUND(E61*F61,2)</f>
        <v>0</v>
      </c>
      <c r="H61" s="41"/>
      <c r="I61" s="42">
        <f>ROUND(E61*H61,2)</f>
        <v>0</v>
      </c>
      <c r="J61" s="41"/>
      <c r="K61" s="42">
        <f>ROUND(E61*J61,2)</f>
        <v>0</v>
      </c>
      <c r="L61" s="42">
        <v>21</v>
      </c>
      <c r="M61" s="42">
        <f>G61*(1+L61/100)</f>
        <v>0</v>
      </c>
      <c r="N61" s="42">
        <v>4.0000000000000002E-4</v>
      </c>
      <c r="O61" s="42">
        <f>ROUND(E61*N61,2)</f>
        <v>0</v>
      </c>
      <c r="P61" s="42">
        <v>0</v>
      </c>
      <c r="Q61" s="42">
        <f>ROUND(E61*P61,2)</f>
        <v>0</v>
      </c>
      <c r="R61" s="42" t="s">
        <v>116</v>
      </c>
      <c r="S61" s="42" t="s">
        <v>92</v>
      </c>
      <c r="T61" s="43" t="s">
        <v>92</v>
      </c>
      <c r="U61" s="27">
        <v>0</v>
      </c>
      <c r="V61" s="27">
        <f>ROUND(E61*U61,2)</f>
        <v>0</v>
      </c>
      <c r="W61" s="27"/>
      <c r="X61" s="27" t="s">
        <v>117</v>
      </c>
      <c r="Y61" s="18"/>
      <c r="Z61" s="18"/>
      <c r="AA61" s="18"/>
      <c r="AB61" s="18"/>
      <c r="AC61" s="18"/>
      <c r="AD61" s="18"/>
      <c r="AE61" s="18"/>
      <c r="AF61" s="18"/>
      <c r="AG61" s="18" t="s">
        <v>118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outlineLevel="1" x14ac:dyDescent="0.2">
      <c r="A62" s="25"/>
      <c r="B62" s="26"/>
      <c r="C62" s="54" t="s">
        <v>263</v>
      </c>
      <c r="D62" s="28"/>
      <c r="E62" s="29">
        <v>1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18"/>
      <c r="Z62" s="18"/>
      <c r="AA62" s="18"/>
      <c r="AB62" s="18"/>
      <c r="AC62" s="18"/>
      <c r="AD62" s="18"/>
      <c r="AE62" s="18"/>
      <c r="AF62" s="18"/>
      <c r="AG62" s="18" t="s">
        <v>96</v>
      </c>
      <c r="AH62" s="18">
        <v>5</v>
      </c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outlineLevel="1" x14ac:dyDescent="0.2">
      <c r="A63" s="37">
        <v>37</v>
      </c>
      <c r="B63" s="38" t="s">
        <v>264</v>
      </c>
      <c r="C63" s="53" t="s">
        <v>265</v>
      </c>
      <c r="D63" s="39" t="s">
        <v>126</v>
      </c>
      <c r="E63" s="40">
        <v>1</v>
      </c>
      <c r="F63" s="41"/>
      <c r="G63" s="42">
        <f>ROUND(E63*F63,2)</f>
        <v>0</v>
      </c>
      <c r="H63" s="41"/>
      <c r="I63" s="42">
        <f>ROUND(E63*H63,2)</f>
        <v>0</v>
      </c>
      <c r="J63" s="41"/>
      <c r="K63" s="42">
        <f>ROUND(E63*J63,2)</f>
        <v>0</v>
      </c>
      <c r="L63" s="42">
        <v>21</v>
      </c>
      <c r="M63" s="42">
        <f>G63*(1+L63/100)</f>
        <v>0</v>
      </c>
      <c r="N63" s="42">
        <v>2E-3</v>
      </c>
      <c r="O63" s="42">
        <f>ROUND(E63*N63,2)</f>
        <v>0</v>
      </c>
      <c r="P63" s="42">
        <v>0</v>
      </c>
      <c r="Q63" s="42">
        <f>ROUND(E63*P63,2)</f>
        <v>0</v>
      </c>
      <c r="R63" s="42"/>
      <c r="S63" s="42" t="s">
        <v>121</v>
      </c>
      <c r="T63" s="43" t="s">
        <v>266</v>
      </c>
      <c r="U63" s="27">
        <v>0</v>
      </c>
      <c r="V63" s="27">
        <f>ROUND(E63*U63,2)</f>
        <v>0</v>
      </c>
      <c r="W63" s="27"/>
      <c r="X63" s="27" t="s">
        <v>117</v>
      </c>
      <c r="Y63" s="18"/>
      <c r="Z63" s="18"/>
      <c r="AA63" s="18"/>
      <c r="AB63" s="18"/>
      <c r="AC63" s="18"/>
      <c r="AD63" s="18"/>
      <c r="AE63" s="18"/>
      <c r="AF63" s="18"/>
      <c r="AG63" s="18" t="s">
        <v>118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outlineLevel="1" x14ac:dyDescent="0.2">
      <c r="A64" s="25"/>
      <c r="B64" s="26"/>
      <c r="C64" s="54" t="s">
        <v>267</v>
      </c>
      <c r="D64" s="28"/>
      <c r="E64" s="29">
        <v>1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18"/>
      <c r="Z64" s="18"/>
      <c r="AA64" s="18"/>
      <c r="AB64" s="18"/>
      <c r="AC64" s="18"/>
      <c r="AD64" s="18"/>
      <c r="AE64" s="18"/>
      <c r="AF64" s="18"/>
      <c r="AG64" s="18" t="s">
        <v>96</v>
      </c>
      <c r="AH64" s="18">
        <v>0</v>
      </c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ht="45" outlineLevel="1" x14ac:dyDescent="0.2">
      <c r="A65" s="44">
        <v>38</v>
      </c>
      <c r="B65" s="45" t="s">
        <v>268</v>
      </c>
      <c r="C65" s="55" t="s">
        <v>269</v>
      </c>
      <c r="D65" s="46" t="s">
        <v>124</v>
      </c>
      <c r="E65" s="47">
        <v>1</v>
      </c>
      <c r="F65" s="48"/>
      <c r="G65" s="49">
        <f>ROUND(E65*F65,2)</f>
        <v>0</v>
      </c>
      <c r="H65" s="48"/>
      <c r="I65" s="49">
        <f>ROUND(E65*H65,2)</f>
        <v>0</v>
      </c>
      <c r="J65" s="48"/>
      <c r="K65" s="49">
        <f>ROUND(E65*J65,2)</f>
        <v>0</v>
      </c>
      <c r="L65" s="49">
        <v>21</v>
      </c>
      <c r="M65" s="49">
        <f>G65*(1+L65/100)</f>
        <v>0</v>
      </c>
      <c r="N65" s="49">
        <v>5.9999999999999995E-4</v>
      </c>
      <c r="O65" s="49">
        <f>ROUND(E65*N65,2)</f>
        <v>0</v>
      </c>
      <c r="P65" s="49">
        <v>0</v>
      </c>
      <c r="Q65" s="49">
        <f>ROUND(E65*P65,2)</f>
        <v>0</v>
      </c>
      <c r="R65" s="49" t="s">
        <v>116</v>
      </c>
      <c r="S65" s="49" t="s">
        <v>92</v>
      </c>
      <c r="T65" s="50" t="s">
        <v>92</v>
      </c>
      <c r="U65" s="27">
        <v>0</v>
      </c>
      <c r="V65" s="27">
        <f>ROUND(E65*U65,2)</f>
        <v>0</v>
      </c>
      <c r="W65" s="27"/>
      <c r="X65" s="27" t="s">
        <v>117</v>
      </c>
      <c r="Y65" s="18"/>
      <c r="Z65" s="18"/>
      <c r="AA65" s="18"/>
      <c r="AB65" s="18"/>
      <c r="AC65" s="18"/>
      <c r="AD65" s="18"/>
      <c r="AE65" s="18"/>
      <c r="AF65" s="18"/>
      <c r="AG65" s="18" t="s">
        <v>118</v>
      </c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ht="45" outlineLevel="1" x14ac:dyDescent="0.2">
      <c r="A66" s="44">
        <v>39</v>
      </c>
      <c r="B66" s="45" t="s">
        <v>270</v>
      </c>
      <c r="C66" s="55" t="s">
        <v>271</v>
      </c>
      <c r="D66" s="46" t="s">
        <v>124</v>
      </c>
      <c r="E66" s="47">
        <v>1</v>
      </c>
      <c r="F66" s="48"/>
      <c r="G66" s="49">
        <f>ROUND(E66*F66,2)</f>
        <v>0</v>
      </c>
      <c r="H66" s="48"/>
      <c r="I66" s="49">
        <f>ROUND(E66*H66,2)</f>
        <v>0</v>
      </c>
      <c r="J66" s="48"/>
      <c r="K66" s="49">
        <f>ROUND(E66*J66,2)</f>
        <v>0</v>
      </c>
      <c r="L66" s="49">
        <v>21</v>
      </c>
      <c r="M66" s="49">
        <f>G66*(1+L66/100)</f>
        <v>0</v>
      </c>
      <c r="N66" s="49">
        <v>4.0000000000000002E-4</v>
      </c>
      <c r="O66" s="49">
        <f>ROUND(E66*N66,2)</f>
        <v>0</v>
      </c>
      <c r="P66" s="49">
        <v>0</v>
      </c>
      <c r="Q66" s="49">
        <f>ROUND(E66*P66,2)</f>
        <v>0</v>
      </c>
      <c r="R66" s="49" t="s">
        <v>116</v>
      </c>
      <c r="S66" s="49" t="s">
        <v>92</v>
      </c>
      <c r="T66" s="50" t="s">
        <v>92</v>
      </c>
      <c r="U66" s="27">
        <v>0</v>
      </c>
      <c r="V66" s="27">
        <f>ROUND(E66*U66,2)</f>
        <v>0</v>
      </c>
      <c r="W66" s="27"/>
      <c r="X66" s="27" t="s">
        <v>117</v>
      </c>
      <c r="Y66" s="18"/>
      <c r="Z66" s="18"/>
      <c r="AA66" s="18"/>
      <c r="AB66" s="18"/>
      <c r="AC66" s="18"/>
      <c r="AD66" s="18"/>
      <c r="AE66" s="18"/>
      <c r="AF66" s="18"/>
      <c r="AG66" s="18" t="s">
        <v>118</v>
      </c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ht="22.5" outlineLevel="1" x14ac:dyDescent="0.2">
      <c r="A67" s="44">
        <v>40</v>
      </c>
      <c r="B67" s="45" t="s">
        <v>272</v>
      </c>
      <c r="C67" s="55" t="s">
        <v>273</v>
      </c>
      <c r="D67" s="46" t="s">
        <v>124</v>
      </c>
      <c r="E67" s="47">
        <v>1</v>
      </c>
      <c r="F67" s="48"/>
      <c r="G67" s="49">
        <f>ROUND(E67*F67,2)</f>
        <v>0</v>
      </c>
      <c r="H67" s="48"/>
      <c r="I67" s="49">
        <f>ROUND(E67*H67,2)</f>
        <v>0</v>
      </c>
      <c r="J67" s="48"/>
      <c r="K67" s="49">
        <f>ROUND(E67*J67,2)</f>
        <v>0</v>
      </c>
      <c r="L67" s="49">
        <v>21</v>
      </c>
      <c r="M67" s="49">
        <f>G67*(1+L67/100)</f>
        <v>0</v>
      </c>
      <c r="N67" s="49">
        <v>1.2999999999999999E-4</v>
      </c>
      <c r="O67" s="49">
        <f>ROUND(E67*N67,2)</f>
        <v>0</v>
      </c>
      <c r="P67" s="49">
        <v>0</v>
      </c>
      <c r="Q67" s="49">
        <f>ROUND(E67*P67,2)</f>
        <v>0</v>
      </c>
      <c r="R67" s="49" t="s">
        <v>116</v>
      </c>
      <c r="S67" s="49" t="s">
        <v>92</v>
      </c>
      <c r="T67" s="50" t="s">
        <v>92</v>
      </c>
      <c r="U67" s="27">
        <v>0</v>
      </c>
      <c r="V67" s="27">
        <f>ROUND(E67*U67,2)</f>
        <v>0</v>
      </c>
      <c r="W67" s="27"/>
      <c r="X67" s="27" t="s">
        <v>117</v>
      </c>
      <c r="Y67" s="18"/>
      <c r="Z67" s="18"/>
      <c r="AA67" s="18"/>
      <c r="AB67" s="18"/>
      <c r="AC67" s="18"/>
      <c r="AD67" s="18"/>
      <c r="AE67" s="18"/>
      <c r="AF67" s="18"/>
      <c r="AG67" s="18" t="s">
        <v>118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x14ac:dyDescent="0.2">
      <c r="A68" s="31" t="s">
        <v>86</v>
      </c>
      <c r="B68" s="32" t="s">
        <v>54</v>
      </c>
      <c r="C68" s="52" t="s">
        <v>55</v>
      </c>
      <c r="D68" s="33"/>
      <c r="E68" s="34"/>
      <c r="F68" s="35"/>
      <c r="G68" s="35">
        <f>SUMIF(AG69:AG84,"&lt;&gt;NOR",G69:G84)</f>
        <v>0</v>
      </c>
      <c r="H68" s="35"/>
      <c r="I68" s="35">
        <f>SUM(I69:I84)</f>
        <v>0</v>
      </c>
      <c r="J68" s="35"/>
      <c r="K68" s="35">
        <f>SUM(K69:K84)</f>
        <v>0</v>
      </c>
      <c r="L68" s="35"/>
      <c r="M68" s="35">
        <f>SUM(M69:M84)</f>
        <v>0</v>
      </c>
      <c r="N68" s="35"/>
      <c r="O68" s="35">
        <f>SUM(O69:O84)</f>
        <v>2.2299999999999995</v>
      </c>
      <c r="P68" s="35"/>
      <c r="Q68" s="35">
        <f>SUM(Q69:Q84)</f>
        <v>0</v>
      </c>
      <c r="R68" s="35"/>
      <c r="S68" s="35"/>
      <c r="T68" s="36"/>
      <c r="U68" s="30"/>
      <c r="V68" s="30">
        <f>SUM(V69:V84)</f>
        <v>35.770000000000003</v>
      </c>
      <c r="W68" s="30"/>
      <c r="X68" s="30"/>
      <c r="AG68" t="s">
        <v>87</v>
      </c>
    </row>
    <row r="69" spans="1:60" outlineLevel="1" x14ac:dyDescent="0.2">
      <c r="A69" s="37">
        <v>41</v>
      </c>
      <c r="B69" s="38" t="s">
        <v>274</v>
      </c>
      <c r="C69" s="53" t="s">
        <v>275</v>
      </c>
      <c r="D69" s="39" t="s">
        <v>124</v>
      </c>
      <c r="E69" s="40">
        <v>1</v>
      </c>
      <c r="F69" s="41"/>
      <c r="G69" s="42">
        <f>ROUND(E69*F69,2)</f>
        <v>0</v>
      </c>
      <c r="H69" s="41"/>
      <c r="I69" s="42">
        <f>ROUND(E69*H69,2)</f>
        <v>0</v>
      </c>
      <c r="J69" s="41"/>
      <c r="K69" s="42">
        <f>ROUND(E69*J69,2)</f>
        <v>0</v>
      </c>
      <c r="L69" s="42">
        <v>21</v>
      </c>
      <c r="M69" s="42">
        <f>G69*(1+L69/100)</f>
        <v>0</v>
      </c>
      <c r="N69" s="42">
        <v>0</v>
      </c>
      <c r="O69" s="42">
        <f>ROUND(E69*N69,2)</f>
        <v>0</v>
      </c>
      <c r="P69" s="42">
        <v>0</v>
      </c>
      <c r="Q69" s="42">
        <f>ROUND(E69*P69,2)</f>
        <v>0</v>
      </c>
      <c r="R69" s="42" t="s">
        <v>52</v>
      </c>
      <c r="S69" s="42" t="s">
        <v>92</v>
      </c>
      <c r="T69" s="43" t="s">
        <v>92</v>
      </c>
      <c r="U69" s="27">
        <v>0.42</v>
      </c>
      <c r="V69" s="27">
        <f>ROUND(E69*U69,2)</f>
        <v>0.42</v>
      </c>
      <c r="W69" s="27"/>
      <c r="X69" s="27" t="s">
        <v>93</v>
      </c>
      <c r="Y69" s="18"/>
      <c r="Z69" s="18"/>
      <c r="AA69" s="18"/>
      <c r="AB69" s="18"/>
      <c r="AC69" s="18"/>
      <c r="AD69" s="18"/>
      <c r="AE69" s="18"/>
      <c r="AF69" s="18"/>
      <c r="AG69" s="18" t="s">
        <v>94</v>
      </c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outlineLevel="1" x14ac:dyDescent="0.2">
      <c r="A70" s="25"/>
      <c r="B70" s="26"/>
      <c r="C70" s="332" t="s">
        <v>206</v>
      </c>
      <c r="D70" s="333"/>
      <c r="E70" s="333"/>
      <c r="F70" s="333"/>
      <c r="G70" s="333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18"/>
      <c r="Z70" s="18"/>
      <c r="AA70" s="18"/>
      <c r="AB70" s="18"/>
      <c r="AC70" s="18"/>
      <c r="AD70" s="18"/>
      <c r="AE70" s="18"/>
      <c r="AF70" s="18"/>
      <c r="AG70" s="18" t="s">
        <v>115</v>
      </c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</row>
    <row r="71" spans="1:60" outlineLevel="1" x14ac:dyDescent="0.2">
      <c r="A71" s="44">
        <v>42</v>
      </c>
      <c r="B71" s="45" t="s">
        <v>276</v>
      </c>
      <c r="C71" s="55" t="s">
        <v>277</v>
      </c>
      <c r="D71" s="46" t="s">
        <v>120</v>
      </c>
      <c r="E71" s="47">
        <v>44</v>
      </c>
      <c r="F71" s="48"/>
      <c r="G71" s="49">
        <f t="shared" ref="G71:G78" si="7">ROUND(E71*F71,2)</f>
        <v>0</v>
      </c>
      <c r="H71" s="48"/>
      <c r="I71" s="49">
        <f t="shared" ref="I71:I78" si="8">ROUND(E71*H71,2)</f>
        <v>0</v>
      </c>
      <c r="J71" s="48"/>
      <c r="K71" s="49">
        <f t="shared" ref="K71:K78" si="9">ROUND(E71*J71,2)</f>
        <v>0</v>
      </c>
      <c r="L71" s="49">
        <v>21</v>
      </c>
      <c r="M71" s="49">
        <f t="shared" ref="M71:M78" si="10">G71*(1+L71/100)</f>
        <v>0</v>
      </c>
      <c r="N71" s="49">
        <v>3.3660000000000002E-2</v>
      </c>
      <c r="O71" s="49">
        <f t="shared" ref="O71:O78" si="11">ROUND(E71*N71,2)</f>
        <v>1.48</v>
      </c>
      <c r="P71" s="49">
        <v>0</v>
      </c>
      <c r="Q71" s="49">
        <f t="shared" ref="Q71:Q78" si="12">ROUND(E71*P71,2)</f>
        <v>0</v>
      </c>
      <c r="R71" s="49"/>
      <c r="S71" s="49" t="s">
        <v>92</v>
      </c>
      <c r="T71" s="50" t="s">
        <v>92</v>
      </c>
      <c r="U71" s="27">
        <v>0.27</v>
      </c>
      <c r="V71" s="27">
        <f t="shared" ref="V71:V78" si="13">ROUND(E71*U71,2)</f>
        <v>11.88</v>
      </c>
      <c r="W71" s="27"/>
      <c r="X71" s="27" t="s">
        <v>93</v>
      </c>
      <c r="Y71" s="18"/>
      <c r="Z71" s="18"/>
      <c r="AA71" s="18"/>
      <c r="AB71" s="18"/>
      <c r="AC71" s="18"/>
      <c r="AD71" s="18"/>
      <c r="AE71" s="18"/>
      <c r="AF71" s="18"/>
      <c r="AG71" s="18" t="s">
        <v>94</v>
      </c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</row>
    <row r="72" spans="1:60" outlineLevel="1" x14ac:dyDescent="0.2">
      <c r="A72" s="44">
        <v>43</v>
      </c>
      <c r="B72" s="45" t="s">
        <v>278</v>
      </c>
      <c r="C72" s="55" t="s">
        <v>279</v>
      </c>
      <c r="D72" s="46" t="s">
        <v>120</v>
      </c>
      <c r="E72" s="47">
        <v>44</v>
      </c>
      <c r="F72" s="48"/>
      <c r="G72" s="49">
        <f t="shared" si="7"/>
        <v>0</v>
      </c>
      <c r="H72" s="48"/>
      <c r="I72" s="49">
        <f t="shared" si="8"/>
        <v>0</v>
      </c>
      <c r="J72" s="48"/>
      <c r="K72" s="49">
        <f t="shared" si="9"/>
        <v>0</v>
      </c>
      <c r="L72" s="49">
        <v>21</v>
      </c>
      <c r="M72" s="49">
        <f t="shared" si="10"/>
        <v>0</v>
      </c>
      <c r="N72" s="49">
        <v>0</v>
      </c>
      <c r="O72" s="49">
        <f t="shared" si="11"/>
        <v>0</v>
      </c>
      <c r="P72" s="49">
        <v>0</v>
      </c>
      <c r="Q72" s="49">
        <f t="shared" si="12"/>
        <v>0</v>
      </c>
      <c r="R72" s="49"/>
      <c r="S72" s="49" t="s">
        <v>92</v>
      </c>
      <c r="T72" s="50" t="s">
        <v>92</v>
      </c>
      <c r="U72" s="27">
        <v>2.5999999999999999E-2</v>
      </c>
      <c r="V72" s="27">
        <f t="shared" si="13"/>
        <v>1.1399999999999999</v>
      </c>
      <c r="W72" s="27"/>
      <c r="X72" s="27" t="s">
        <v>93</v>
      </c>
      <c r="Y72" s="18"/>
      <c r="Z72" s="18"/>
      <c r="AA72" s="18"/>
      <c r="AB72" s="18"/>
      <c r="AC72" s="18"/>
      <c r="AD72" s="18"/>
      <c r="AE72" s="18"/>
      <c r="AF72" s="18"/>
      <c r="AG72" s="18" t="s">
        <v>94</v>
      </c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 spans="1:60" outlineLevel="1" x14ac:dyDescent="0.2">
      <c r="A73" s="44">
        <v>44</v>
      </c>
      <c r="B73" s="45" t="s">
        <v>280</v>
      </c>
      <c r="C73" s="55" t="s">
        <v>281</v>
      </c>
      <c r="D73" s="46" t="s">
        <v>120</v>
      </c>
      <c r="E73" s="47">
        <v>44</v>
      </c>
      <c r="F73" s="48"/>
      <c r="G73" s="49">
        <f t="shared" si="7"/>
        <v>0</v>
      </c>
      <c r="H73" s="48"/>
      <c r="I73" s="49">
        <f t="shared" si="8"/>
        <v>0</v>
      </c>
      <c r="J73" s="48"/>
      <c r="K73" s="49">
        <f t="shared" si="9"/>
        <v>0</v>
      </c>
      <c r="L73" s="49">
        <v>21</v>
      </c>
      <c r="M73" s="49">
        <f t="shared" si="10"/>
        <v>0</v>
      </c>
      <c r="N73" s="49">
        <v>0</v>
      </c>
      <c r="O73" s="49">
        <f t="shared" si="11"/>
        <v>0</v>
      </c>
      <c r="P73" s="49">
        <v>0</v>
      </c>
      <c r="Q73" s="49">
        <f t="shared" si="12"/>
        <v>0</v>
      </c>
      <c r="R73" s="49"/>
      <c r="S73" s="49" t="s">
        <v>92</v>
      </c>
      <c r="T73" s="50" t="s">
        <v>92</v>
      </c>
      <c r="U73" s="27">
        <v>0.3</v>
      </c>
      <c r="V73" s="27">
        <f t="shared" si="13"/>
        <v>13.2</v>
      </c>
      <c r="W73" s="27"/>
      <c r="X73" s="27" t="s">
        <v>93</v>
      </c>
      <c r="Y73" s="18"/>
      <c r="Z73" s="18"/>
      <c r="AA73" s="18"/>
      <c r="AB73" s="18"/>
      <c r="AC73" s="18"/>
      <c r="AD73" s="18"/>
      <c r="AE73" s="18"/>
      <c r="AF73" s="18"/>
      <c r="AG73" s="18" t="s">
        <v>94</v>
      </c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</row>
    <row r="74" spans="1:60" outlineLevel="1" x14ac:dyDescent="0.2">
      <c r="A74" s="44">
        <v>45</v>
      </c>
      <c r="B74" s="45" t="s">
        <v>282</v>
      </c>
      <c r="C74" s="55" t="s">
        <v>283</v>
      </c>
      <c r="D74" s="46" t="s">
        <v>120</v>
      </c>
      <c r="E74" s="47">
        <v>44</v>
      </c>
      <c r="F74" s="48"/>
      <c r="G74" s="49">
        <f t="shared" si="7"/>
        <v>0</v>
      </c>
      <c r="H74" s="48"/>
      <c r="I74" s="49">
        <f t="shared" si="8"/>
        <v>0</v>
      </c>
      <c r="J74" s="48"/>
      <c r="K74" s="49">
        <f t="shared" si="9"/>
        <v>0</v>
      </c>
      <c r="L74" s="49">
        <v>21</v>
      </c>
      <c r="M74" s="49">
        <f t="shared" si="10"/>
        <v>0</v>
      </c>
      <c r="N74" s="49">
        <v>1.685E-2</v>
      </c>
      <c r="O74" s="49">
        <f t="shared" si="11"/>
        <v>0.74</v>
      </c>
      <c r="P74" s="49">
        <v>0</v>
      </c>
      <c r="Q74" s="49">
        <f t="shared" si="12"/>
        <v>0</v>
      </c>
      <c r="R74" s="49"/>
      <c r="S74" s="49" t="s">
        <v>92</v>
      </c>
      <c r="T74" s="50" t="s">
        <v>92</v>
      </c>
      <c r="U74" s="27">
        <v>1.2E-2</v>
      </c>
      <c r="V74" s="27">
        <f t="shared" si="13"/>
        <v>0.53</v>
      </c>
      <c r="W74" s="27"/>
      <c r="X74" s="27" t="s">
        <v>93</v>
      </c>
      <c r="Y74" s="18"/>
      <c r="Z74" s="18"/>
      <c r="AA74" s="18"/>
      <c r="AB74" s="18"/>
      <c r="AC74" s="18"/>
      <c r="AD74" s="18"/>
      <c r="AE74" s="18"/>
      <c r="AF74" s="18"/>
      <c r="AG74" s="18" t="s">
        <v>94</v>
      </c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</row>
    <row r="75" spans="1:60" outlineLevel="1" x14ac:dyDescent="0.2">
      <c r="A75" s="44">
        <v>46</v>
      </c>
      <c r="B75" s="45" t="s">
        <v>284</v>
      </c>
      <c r="C75" s="55" t="s">
        <v>285</v>
      </c>
      <c r="D75" s="46" t="s">
        <v>124</v>
      </c>
      <c r="E75" s="47">
        <v>2</v>
      </c>
      <c r="F75" s="48"/>
      <c r="G75" s="49">
        <f t="shared" si="7"/>
        <v>0</v>
      </c>
      <c r="H75" s="48"/>
      <c r="I75" s="49">
        <f t="shared" si="8"/>
        <v>0</v>
      </c>
      <c r="J75" s="48"/>
      <c r="K75" s="49">
        <f t="shared" si="9"/>
        <v>0</v>
      </c>
      <c r="L75" s="49">
        <v>21</v>
      </c>
      <c r="M75" s="49">
        <f t="shared" si="10"/>
        <v>0</v>
      </c>
      <c r="N75" s="49">
        <v>0</v>
      </c>
      <c r="O75" s="49">
        <f t="shared" si="11"/>
        <v>0</v>
      </c>
      <c r="P75" s="49">
        <v>0</v>
      </c>
      <c r="Q75" s="49">
        <f t="shared" si="12"/>
        <v>0</v>
      </c>
      <c r="R75" s="49"/>
      <c r="S75" s="49" t="s">
        <v>92</v>
      </c>
      <c r="T75" s="50" t="s">
        <v>92</v>
      </c>
      <c r="U75" s="27">
        <v>0.67759999999999998</v>
      </c>
      <c r="V75" s="27">
        <f t="shared" si="13"/>
        <v>1.36</v>
      </c>
      <c r="W75" s="27"/>
      <c r="X75" s="27" t="s">
        <v>93</v>
      </c>
      <c r="Y75" s="18"/>
      <c r="Z75" s="18"/>
      <c r="AA75" s="18"/>
      <c r="AB75" s="18"/>
      <c r="AC75" s="18"/>
      <c r="AD75" s="18"/>
      <c r="AE75" s="18"/>
      <c r="AF75" s="18"/>
      <c r="AG75" s="18" t="s">
        <v>94</v>
      </c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</row>
    <row r="76" spans="1:60" outlineLevel="1" x14ac:dyDescent="0.2">
      <c r="A76" s="44">
        <v>47</v>
      </c>
      <c r="B76" s="45" t="s">
        <v>286</v>
      </c>
      <c r="C76" s="55" t="s">
        <v>287</v>
      </c>
      <c r="D76" s="46" t="s">
        <v>120</v>
      </c>
      <c r="E76" s="47">
        <v>45</v>
      </c>
      <c r="F76" s="48"/>
      <c r="G76" s="49">
        <f t="shared" si="7"/>
        <v>0</v>
      </c>
      <c r="H76" s="48"/>
      <c r="I76" s="49">
        <f t="shared" si="8"/>
        <v>0</v>
      </c>
      <c r="J76" s="48"/>
      <c r="K76" s="49">
        <f t="shared" si="9"/>
        <v>0</v>
      </c>
      <c r="L76" s="49">
        <v>21</v>
      </c>
      <c r="M76" s="49">
        <f t="shared" si="10"/>
        <v>0</v>
      </c>
      <c r="N76" s="49">
        <v>0</v>
      </c>
      <c r="O76" s="49">
        <f t="shared" si="11"/>
        <v>0</v>
      </c>
      <c r="P76" s="49">
        <v>0</v>
      </c>
      <c r="Q76" s="49">
        <f t="shared" si="12"/>
        <v>0</v>
      </c>
      <c r="R76" s="49"/>
      <c r="S76" s="49" t="s">
        <v>92</v>
      </c>
      <c r="T76" s="50" t="s">
        <v>92</v>
      </c>
      <c r="U76" s="27">
        <v>6.1830000000000003E-2</v>
      </c>
      <c r="V76" s="27">
        <f t="shared" si="13"/>
        <v>2.78</v>
      </c>
      <c r="W76" s="27"/>
      <c r="X76" s="27" t="s">
        <v>93</v>
      </c>
      <c r="Y76" s="18"/>
      <c r="Z76" s="18"/>
      <c r="AA76" s="18"/>
      <c r="AB76" s="18"/>
      <c r="AC76" s="18"/>
      <c r="AD76" s="18"/>
      <c r="AE76" s="18"/>
      <c r="AF76" s="18"/>
      <c r="AG76" s="18" t="s">
        <v>94</v>
      </c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</row>
    <row r="77" spans="1:60" outlineLevel="1" x14ac:dyDescent="0.2">
      <c r="A77" s="44">
        <v>48</v>
      </c>
      <c r="B77" s="45" t="s">
        <v>288</v>
      </c>
      <c r="C77" s="55" t="s">
        <v>289</v>
      </c>
      <c r="D77" s="46" t="s">
        <v>120</v>
      </c>
      <c r="E77" s="47">
        <v>55</v>
      </c>
      <c r="F77" s="48"/>
      <c r="G77" s="49">
        <f t="shared" si="7"/>
        <v>0</v>
      </c>
      <c r="H77" s="48"/>
      <c r="I77" s="49">
        <f t="shared" si="8"/>
        <v>0</v>
      </c>
      <c r="J77" s="48"/>
      <c r="K77" s="49">
        <f t="shared" si="9"/>
        <v>0</v>
      </c>
      <c r="L77" s="49">
        <v>21</v>
      </c>
      <c r="M77" s="49">
        <f t="shared" si="10"/>
        <v>0</v>
      </c>
      <c r="N77" s="49">
        <v>0</v>
      </c>
      <c r="O77" s="49">
        <f t="shared" si="11"/>
        <v>0</v>
      </c>
      <c r="P77" s="49">
        <v>0</v>
      </c>
      <c r="Q77" s="49">
        <f t="shared" si="12"/>
        <v>0</v>
      </c>
      <c r="R77" s="49"/>
      <c r="S77" s="49" t="s">
        <v>92</v>
      </c>
      <c r="T77" s="50" t="s">
        <v>92</v>
      </c>
      <c r="U77" s="27">
        <v>8.1000000000000003E-2</v>
      </c>
      <c r="V77" s="27">
        <f t="shared" si="13"/>
        <v>4.46</v>
      </c>
      <c r="W77" s="27"/>
      <c r="X77" s="27" t="s">
        <v>93</v>
      </c>
      <c r="Y77" s="18"/>
      <c r="Z77" s="18"/>
      <c r="AA77" s="18"/>
      <c r="AB77" s="18"/>
      <c r="AC77" s="18"/>
      <c r="AD77" s="18"/>
      <c r="AE77" s="18"/>
      <c r="AF77" s="18"/>
      <c r="AG77" s="18" t="s">
        <v>94</v>
      </c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</row>
    <row r="78" spans="1:60" ht="33.75" outlineLevel="1" x14ac:dyDescent="0.2">
      <c r="A78" s="37">
        <v>49</v>
      </c>
      <c r="B78" s="38" t="s">
        <v>290</v>
      </c>
      <c r="C78" s="53" t="s">
        <v>291</v>
      </c>
      <c r="D78" s="39" t="s">
        <v>120</v>
      </c>
      <c r="E78" s="40">
        <v>57.75</v>
      </c>
      <c r="F78" s="41"/>
      <c r="G78" s="42">
        <f t="shared" si="7"/>
        <v>0</v>
      </c>
      <c r="H78" s="41"/>
      <c r="I78" s="42">
        <f t="shared" si="8"/>
        <v>0</v>
      </c>
      <c r="J78" s="41"/>
      <c r="K78" s="42">
        <f t="shared" si="9"/>
        <v>0</v>
      </c>
      <c r="L78" s="42">
        <v>21</v>
      </c>
      <c r="M78" s="42">
        <f t="shared" si="10"/>
        <v>0</v>
      </c>
      <c r="N78" s="42">
        <v>3.0000000000000001E-5</v>
      </c>
      <c r="O78" s="42">
        <f t="shared" si="11"/>
        <v>0</v>
      </c>
      <c r="P78" s="42">
        <v>0</v>
      </c>
      <c r="Q78" s="42">
        <f t="shared" si="12"/>
        <v>0</v>
      </c>
      <c r="R78" s="42" t="s">
        <v>116</v>
      </c>
      <c r="S78" s="42" t="s">
        <v>92</v>
      </c>
      <c r="T78" s="43" t="s">
        <v>92</v>
      </c>
      <c r="U78" s="27">
        <v>0</v>
      </c>
      <c r="V78" s="27">
        <f t="shared" si="13"/>
        <v>0</v>
      </c>
      <c r="W78" s="27"/>
      <c r="X78" s="27" t="s">
        <v>117</v>
      </c>
      <c r="Y78" s="18"/>
      <c r="Z78" s="18"/>
      <c r="AA78" s="18"/>
      <c r="AB78" s="18"/>
      <c r="AC78" s="18"/>
      <c r="AD78" s="18"/>
      <c r="AE78" s="18"/>
      <c r="AF78" s="18"/>
      <c r="AG78" s="18" t="s">
        <v>118</v>
      </c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</row>
    <row r="79" spans="1:60" outlineLevel="1" x14ac:dyDescent="0.2">
      <c r="A79" s="25"/>
      <c r="B79" s="26"/>
      <c r="C79" s="54" t="s">
        <v>292</v>
      </c>
      <c r="D79" s="28"/>
      <c r="E79" s="29">
        <v>57.75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18"/>
      <c r="Z79" s="18"/>
      <c r="AA79" s="18"/>
      <c r="AB79" s="18"/>
      <c r="AC79" s="18"/>
      <c r="AD79" s="18"/>
      <c r="AE79" s="18"/>
      <c r="AF79" s="18"/>
      <c r="AG79" s="18" t="s">
        <v>96</v>
      </c>
      <c r="AH79" s="18">
        <v>5</v>
      </c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</row>
    <row r="80" spans="1:60" ht="33.75" outlineLevel="1" x14ac:dyDescent="0.2">
      <c r="A80" s="44">
        <v>50</v>
      </c>
      <c r="B80" s="45" t="s">
        <v>293</v>
      </c>
      <c r="C80" s="55" t="s">
        <v>294</v>
      </c>
      <c r="D80" s="46" t="s">
        <v>120</v>
      </c>
      <c r="E80" s="47">
        <v>45</v>
      </c>
      <c r="F80" s="48"/>
      <c r="G80" s="49">
        <f>ROUND(E80*F80,2)</f>
        <v>0</v>
      </c>
      <c r="H80" s="48"/>
      <c r="I80" s="49">
        <f>ROUND(E80*H80,2)</f>
        <v>0</v>
      </c>
      <c r="J80" s="48"/>
      <c r="K80" s="49">
        <f>ROUND(E80*J80,2)</f>
        <v>0</v>
      </c>
      <c r="L80" s="49">
        <v>21</v>
      </c>
      <c r="M80" s="49">
        <f>G80*(1+L80/100)</f>
        <v>0</v>
      </c>
      <c r="N80" s="49">
        <v>0</v>
      </c>
      <c r="O80" s="49">
        <f>ROUND(E80*N80,2)</f>
        <v>0</v>
      </c>
      <c r="P80" s="49">
        <v>0</v>
      </c>
      <c r="Q80" s="49">
        <f>ROUND(E80*P80,2)</f>
        <v>0</v>
      </c>
      <c r="R80" s="49" t="s">
        <v>116</v>
      </c>
      <c r="S80" s="49" t="s">
        <v>92</v>
      </c>
      <c r="T80" s="50" t="s">
        <v>92</v>
      </c>
      <c r="U80" s="27">
        <v>0</v>
      </c>
      <c r="V80" s="27">
        <f>ROUND(E80*U80,2)</f>
        <v>0</v>
      </c>
      <c r="W80" s="27"/>
      <c r="X80" s="27" t="s">
        <v>117</v>
      </c>
      <c r="Y80" s="18"/>
      <c r="Z80" s="18"/>
      <c r="AA80" s="18"/>
      <c r="AB80" s="18"/>
      <c r="AC80" s="18"/>
      <c r="AD80" s="18"/>
      <c r="AE80" s="18"/>
      <c r="AF80" s="18"/>
      <c r="AG80" s="18" t="s">
        <v>118</v>
      </c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</row>
    <row r="81" spans="1:60" ht="33.75" outlineLevel="1" x14ac:dyDescent="0.2">
      <c r="A81" s="37">
        <v>51</v>
      </c>
      <c r="B81" s="38" t="s">
        <v>295</v>
      </c>
      <c r="C81" s="53" t="s">
        <v>296</v>
      </c>
      <c r="D81" s="39" t="s">
        <v>120</v>
      </c>
      <c r="E81" s="40">
        <v>46.2</v>
      </c>
      <c r="F81" s="41"/>
      <c r="G81" s="42">
        <f>ROUND(E81*F81,2)</f>
        <v>0</v>
      </c>
      <c r="H81" s="41"/>
      <c r="I81" s="42">
        <f>ROUND(E81*H81,2)</f>
        <v>0</v>
      </c>
      <c r="J81" s="41"/>
      <c r="K81" s="42">
        <f>ROUND(E81*J81,2)</f>
        <v>0</v>
      </c>
      <c r="L81" s="42">
        <v>21</v>
      </c>
      <c r="M81" s="42">
        <f>G81*(1+L81/100)</f>
        <v>0</v>
      </c>
      <c r="N81" s="42">
        <v>2.4000000000000001E-4</v>
      </c>
      <c r="O81" s="42">
        <f>ROUND(E81*N81,2)</f>
        <v>0.01</v>
      </c>
      <c r="P81" s="42">
        <v>0</v>
      </c>
      <c r="Q81" s="42">
        <f>ROUND(E81*P81,2)</f>
        <v>0</v>
      </c>
      <c r="R81" s="42" t="s">
        <v>116</v>
      </c>
      <c r="S81" s="42" t="s">
        <v>92</v>
      </c>
      <c r="T81" s="43" t="s">
        <v>92</v>
      </c>
      <c r="U81" s="27">
        <v>0</v>
      </c>
      <c r="V81" s="27">
        <f>ROUND(E81*U81,2)</f>
        <v>0</v>
      </c>
      <c r="W81" s="27"/>
      <c r="X81" s="27" t="s">
        <v>117</v>
      </c>
      <c r="Y81" s="18"/>
      <c r="Z81" s="18"/>
      <c r="AA81" s="18"/>
      <c r="AB81" s="18"/>
      <c r="AC81" s="18"/>
      <c r="AD81" s="18"/>
      <c r="AE81" s="18"/>
      <c r="AF81" s="18"/>
      <c r="AG81" s="18" t="s">
        <v>118</v>
      </c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</row>
    <row r="82" spans="1:60" outlineLevel="1" x14ac:dyDescent="0.2">
      <c r="A82" s="25"/>
      <c r="B82" s="26"/>
      <c r="C82" s="54" t="s">
        <v>297</v>
      </c>
      <c r="D82" s="28"/>
      <c r="E82" s="29">
        <v>46.2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18"/>
      <c r="Z82" s="18"/>
      <c r="AA82" s="18"/>
      <c r="AB82" s="18"/>
      <c r="AC82" s="18"/>
      <c r="AD82" s="18"/>
      <c r="AE82" s="18"/>
      <c r="AF82" s="18"/>
      <c r="AG82" s="18" t="s">
        <v>96</v>
      </c>
      <c r="AH82" s="18">
        <v>5</v>
      </c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</row>
    <row r="83" spans="1:60" ht="22.5" outlineLevel="1" x14ac:dyDescent="0.2">
      <c r="A83" s="37">
        <v>52</v>
      </c>
      <c r="B83" s="38" t="s">
        <v>298</v>
      </c>
      <c r="C83" s="53" t="s">
        <v>299</v>
      </c>
      <c r="D83" s="39" t="s">
        <v>124</v>
      </c>
      <c r="E83" s="40">
        <v>1</v>
      </c>
      <c r="F83" s="41"/>
      <c r="G83" s="42">
        <f>ROUND(E83*F83,2)</f>
        <v>0</v>
      </c>
      <c r="H83" s="41"/>
      <c r="I83" s="42">
        <f>ROUND(E83*H83,2)</f>
        <v>0</v>
      </c>
      <c r="J83" s="41"/>
      <c r="K83" s="42">
        <f>ROUND(E83*J83,2)</f>
        <v>0</v>
      </c>
      <c r="L83" s="42">
        <v>21</v>
      </c>
      <c r="M83" s="42">
        <f>G83*(1+L83/100)</f>
        <v>0</v>
      </c>
      <c r="N83" s="42">
        <v>2.9999999999999997E-4</v>
      </c>
      <c r="O83" s="42">
        <f>ROUND(E83*N83,2)</f>
        <v>0</v>
      </c>
      <c r="P83" s="42">
        <v>0</v>
      </c>
      <c r="Q83" s="42">
        <f>ROUND(E83*P83,2)</f>
        <v>0</v>
      </c>
      <c r="R83" s="42" t="s">
        <v>116</v>
      </c>
      <c r="S83" s="42" t="s">
        <v>92</v>
      </c>
      <c r="T83" s="43" t="s">
        <v>92</v>
      </c>
      <c r="U83" s="27">
        <v>0</v>
      </c>
      <c r="V83" s="27">
        <f>ROUND(E83*U83,2)</f>
        <v>0</v>
      </c>
      <c r="W83" s="27"/>
      <c r="X83" s="27" t="s">
        <v>117</v>
      </c>
      <c r="Y83" s="18"/>
      <c r="Z83" s="18"/>
      <c r="AA83" s="18"/>
      <c r="AB83" s="18"/>
      <c r="AC83" s="18"/>
      <c r="AD83" s="18"/>
      <c r="AE83" s="18"/>
      <c r="AF83" s="18"/>
      <c r="AG83" s="18" t="s">
        <v>118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</row>
    <row r="84" spans="1:60" outlineLevel="1" x14ac:dyDescent="0.2">
      <c r="A84" s="25"/>
      <c r="B84" s="26"/>
      <c r="C84" s="54" t="s">
        <v>300</v>
      </c>
      <c r="D84" s="28"/>
      <c r="E84" s="29">
        <v>1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18"/>
      <c r="Z84" s="18"/>
      <c r="AA84" s="18"/>
      <c r="AB84" s="18"/>
      <c r="AC84" s="18"/>
      <c r="AD84" s="18"/>
      <c r="AE84" s="18"/>
      <c r="AF84" s="18"/>
      <c r="AG84" s="18" t="s">
        <v>96</v>
      </c>
      <c r="AH84" s="18">
        <v>5</v>
      </c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x14ac:dyDescent="0.2">
      <c r="A85" s="1"/>
      <c r="B85" s="2"/>
      <c r="C85" s="56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E85">
        <v>15</v>
      </c>
      <c r="AF85">
        <v>21</v>
      </c>
    </row>
    <row r="86" spans="1:60" x14ac:dyDescent="0.2">
      <c r="A86" s="21"/>
      <c r="B86" s="22" t="s">
        <v>5</v>
      </c>
      <c r="C86" s="57"/>
      <c r="D86" s="23"/>
      <c r="E86" s="24"/>
      <c r="F86" s="24"/>
      <c r="G86" s="51">
        <f>G8+G10+G16+G68</f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AE86">
        <f>SUMIF(L7:L84,AE85,G7:G84)</f>
        <v>0</v>
      </c>
      <c r="AF86">
        <f>SUMIF(L7:L84,AF85,G7:G84)</f>
        <v>0</v>
      </c>
      <c r="AG86" t="s">
        <v>112</v>
      </c>
    </row>
    <row r="87" spans="1:60" x14ac:dyDescent="0.2">
      <c r="A87" s="331" t="s">
        <v>169</v>
      </c>
      <c r="B87" s="331"/>
      <c r="C87" s="56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60" x14ac:dyDescent="0.2">
      <c r="A88" s="1"/>
      <c r="B88" s="2" t="s">
        <v>170</v>
      </c>
      <c r="C88" s="56" t="s">
        <v>171</v>
      </c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AG88" t="s">
        <v>172</v>
      </c>
    </row>
    <row r="89" spans="1:60" x14ac:dyDescent="0.2">
      <c r="A89" s="1"/>
      <c r="B89" s="2" t="s">
        <v>173</v>
      </c>
      <c r="C89" s="56" t="s">
        <v>174</v>
      </c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AG89" t="s">
        <v>175</v>
      </c>
    </row>
    <row r="90" spans="1:60" x14ac:dyDescent="0.2">
      <c r="A90" s="1"/>
      <c r="B90" s="2"/>
      <c r="C90" s="56" t="s">
        <v>176</v>
      </c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AG90" t="s">
        <v>177</v>
      </c>
    </row>
    <row r="91" spans="1:60" x14ac:dyDescent="0.2">
      <c r="A91" s="1"/>
      <c r="B91" s="2"/>
      <c r="C91" s="56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60" x14ac:dyDescent="0.2">
      <c r="C92" s="58"/>
      <c r="D92" s="6"/>
      <c r="AG92" t="s">
        <v>113</v>
      </c>
    </row>
    <row r="93" spans="1:60" x14ac:dyDescent="0.2">
      <c r="D93" s="6"/>
    </row>
    <row r="94" spans="1:60" x14ac:dyDescent="0.2">
      <c r="D94" s="6"/>
    </row>
    <row r="95" spans="1:60" x14ac:dyDescent="0.2">
      <c r="D95" s="6"/>
    </row>
    <row r="96" spans="1:60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9">
    <mergeCell ref="A1:G1"/>
    <mergeCell ref="C2:G2"/>
    <mergeCell ref="C3:G3"/>
    <mergeCell ref="C4:G4"/>
    <mergeCell ref="A87:B87"/>
    <mergeCell ref="C12:G12"/>
    <mergeCell ref="C30:G30"/>
    <mergeCell ref="C56:G56"/>
    <mergeCell ref="C70:G70"/>
  </mergeCells>
  <pageMargins left="0.19685039370078741" right="0.11811023622047245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" activePane="bottomLeft" state="frozen"/>
      <selection activeCell="C26" sqref="C26"/>
      <selection pane="bottomLeft" activeCell="C26" sqref="C26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63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114</v>
      </c>
      <c r="B1" s="252"/>
      <c r="C1" s="252"/>
      <c r="D1" s="252"/>
      <c r="E1" s="252"/>
      <c r="F1" s="252"/>
      <c r="G1" s="252"/>
      <c r="AG1" t="s">
        <v>60</v>
      </c>
    </row>
    <row r="2" spans="1:60" ht="24.95" customHeight="1" x14ac:dyDescent="0.2">
      <c r="A2" s="10" t="s">
        <v>1</v>
      </c>
      <c r="B2" s="7" t="s">
        <v>8</v>
      </c>
      <c r="C2" s="253" t="s">
        <v>9</v>
      </c>
      <c r="D2" s="254"/>
      <c r="E2" s="254"/>
      <c r="F2" s="254"/>
      <c r="G2" s="255"/>
      <c r="AG2" t="s">
        <v>61</v>
      </c>
    </row>
    <row r="3" spans="1:60" ht="24.95" customHeight="1" x14ac:dyDescent="0.2">
      <c r="A3" s="10" t="s">
        <v>2</v>
      </c>
      <c r="B3" s="7" t="s">
        <v>10</v>
      </c>
      <c r="C3" s="253" t="s">
        <v>11</v>
      </c>
      <c r="D3" s="254"/>
      <c r="E3" s="254"/>
      <c r="F3" s="254"/>
      <c r="G3" s="255"/>
      <c r="AC3" s="9" t="s">
        <v>61</v>
      </c>
      <c r="AG3" t="s">
        <v>63</v>
      </c>
    </row>
    <row r="4" spans="1:60" ht="24.95" customHeight="1" x14ac:dyDescent="0.2">
      <c r="A4" s="11" t="s">
        <v>3</v>
      </c>
      <c r="B4" s="12" t="s">
        <v>14</v>
      </c>
      <c r="C4" s="256" t="s">
        <v>15</v>
      </c>
      <c r="D4" s="257"/>
      <c r="E4" s="257"/>
      <c r="F4" s="257"/>
      <c r="G4" s="258"/>
      <c r="AG4" t="s">
        <v>64</v>
      </c>
    </row>
    <row r="5" spans="1:60" x14ac:dyDescent="0.2">
      <c r="D5" s="6"/>
    </row>
    <row r="6" spans="1:60" ht="38.25" x14ac:dyDescent="0.2">
      <c r="A6" s="14" t="s">
        <v>65</v>
      </c>
      <c r="B6" s="16" t="s">
        <v>66</v>
      </c>
      <c r="C6" s="16" t="s">
        <v>67</v>
      </c>
      <c r="D6" s="15" t="s">
        <v>68</v>
      </c>
      <c r="E6" s="14" t="s">
        <v>69</v>
      </c>
      <c r="F6" s="13" t="s">
        <v>70</v>
      </c>
      <c r="G6" s="14" t="s">
        <v>5</v>
      </c>
      <c r="H6" s="17" t="s">
        <v>6</v>
      </c>
      <c r="I6" s="17" t="s">
        <v>71</v>
      </c>
      <c r="J6" s="17" t="s">
        <v>7</v>
      </c>
      <c r="K6" s="17" t="s">
        <v>72</v>
      </c>
      <c r="L6" s="17" t="s">
        <v>73</v>
      </c>
      <c r="M6" s="17" t="s">
        <v>74</v>
      </c>
      <c r="N6" s="17" t="s">
        <v>75</v>
      </c>
      <c r="O6" s="17" t="s">
        <v>76</v>
      </c>
      <c r="P6" s="17" t="s">
        <v>77</v>
      </c>
      <c r="Q6" s="17" t="s">
        <v>78</v>
      </c>
      <c r="R6" s="17" t="s">
        <v>79</v>
      </c>
      <c r="S6" s="17" t="s">
        <v>80</v>
      </c>
      <c r="T6" s="17" t="s">
        <v>81</v>
      </c>
      <c r="U6" s="17" t="s">
        <v>82</v>
      </c>
      <c r="V6" s="17" t="s">
        <v>83</v>
      </c>
      <c r="W6" s="17" t="s">
        <v>84</v>
      </c>
      <c r="X6" s="17" t="s">
        <v>85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60" x14ac:dyDescent="0.2">
      <c r="A8" s="31" t="s">
        <v>86</v>
      </c>
      <c r="B8" s="32" t="s">
        <v>39</v>
      </c>
      <c r="C8" s="52" t="s">
        <v>40</v>
      </c>
      <c r="D8" s="33"/>
      <c r="E8" s="34"/>
      <c r="F8" s="35"/>
      <c r="G8" s="35">
        <f>SUMIF(AG9:AG14,"&lt;&gt;NOR",G9:G14)</f>
        <v>0</v>
      </c>
      <c r="H8" s="35"/>
      <c r="I8" s="35">
        <f>SUM(I9:I14)</f>
        <v>0</v>
      </c>
      <c r="J8" s="35"/>
      <c r="K8" s="35">
        <f>SUM(K9:K14)</f>
        <v>0</v>
      </c>
      <c r="L8" s="35"/>
      <c r="M8" s="35">
        <f>SUM(M9:M14)</f>
        <v>0</v>
      </c>
      <c r="N8" s="35"/>
      <c r="O8" s="35">
        <f>SUM(O9:O14)</f>
        <v>0</v>
      </c>
      <c r="P8" s="35"/>
      <c r="Q8" s="35">
        <f>SUM(Q9:Q14)</f>
        <v>0</v>
      </c>
      <c r="R8" s="35"/>
      <c r="S8" s="35"/>
      <c r="T8" s="36"/>
      <c r="U8" s="30"/>
      <c r="V8" s="30">
        <f>SUM(V9:V14)</f>
        <v>0.88</v>
      </c>
      <c r="W8" s="30"/>
      <c r="X8" s="30"/>
      <c r="AG8" t="s">
        <v>87</v>
      </c>
    </row>
    <row r="9" spans="1:60" ht="22.5" outlineLevel="1" x14ac:dyDescent="0.2">
      <c r="A9" s="44">
        <v>1</v>
      </c>
      <c r="B9" s="45" t="s">
        <v>301</v>
      </c>
      <c r="C9" s="55" t="s">
        <v>302</v>
      </c>
      <c r="D9" s="46" t="s">
        <v>90</v>
      </c>
      <c r="E9" s="47">
        <v>8</v>
      </c>
      <c r="F9" s="48"/>
      <c r="G9" s="49">
        <f>ROUND(E9*F9,2)</f>
        <v>0</v>
      </c>
      <c r="H9" s="48"/>
      <c r="I9" s="49">
        <f>ROUND(E9*H9,2)</f>
        <v>0</v>
      </c>
      <c r="J9" s="48"/>
      <c r="K9" s="49">
        <f>ROUND(E9*J9,2)</f>
        <v>0</v>
      </c>
      <c r="L9" s="49">
        <v>21</v>
      </c>
      <c r="M9" s="49">
        <f>G9*(1+L9/100)</f>
        <v>0</v>
      </c>
      <c r="N9" s="49">
        <v>2.7E-4</v>
      </c>
      <c r="O9" s="49">
        <f>ROUND(E9*N9,2)</f>
        <v>0</v>
      </c>
      <c r="P9" s="49">
        <v>0</v>
      </c>
      <c r="Q9" s="49">
        <f>ROUND(E9*P9,2)</f>
        <v>0</v>
      </c>
      <c r="R9" s="49" t="s">
        <v>136</v>
      </c>
      <c r="S9" s="49" t="s">
        <v>92</v>
      </c>
      <c r="T9" s="50" t="s">
        <v>92</v>
      </c>
      <c r="U9" s="27">
        <v>0.11</v>
      </c>
      <c r="V9" s="27">
        <f>ROUND(E9*U9,2)</f>
        <v>0.88</v>
      </c>
      <c r="W9" s="27"/>
      <c r="X9" s="27" t="s">
        <v>93</v>
      </c>
      <c r="Y9" s="18"/>
      <c r="Z9" s="18"/>
      <c r="AA9" s="18"/>
      <c r="AB9" s="18"/>
      <c r="AC9" s="18"/>
      <c r="AD9" s="18"/>
      <c r="AE9" s="18"/>
      <c r="AF9" s="18"/>
      <c r="AG9" s="18" t="s">
        <v>94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37">
        <v>2</v>
      </c>
      <c r="B10" s="38" t="s">
        <v>137</v>
      </c>
      <c r="C10" s="53" t="s">
        <v>138</v>
      </c>
      <c r="D10" s="39" t="s">
        <v>119</v>
      </c>
      <c r="E10" s="40">
        <v>2.16E-3</v>
      </c>
      <c r="F10" s="41"/>
      <c r="G10" s="42">
        <f>ROUND(E10*F10,2)</f>
        <v>0</v>
      </c>
      <c r="H10" s="41"/>
      <c r="I10" s="42">
        <f>ROUND(E10*H10,2)</f>
        <v>0</v>
      </c>
      <c r="J10" s="41"/>
      <c r="K10" s="42">
        <f>ROUND(E10*J10,2)</f>
        <v>0</v>
      </c>
      <c r="L10" s="42">
        <v>21</v>
      </c>
      <c r="M10" s="42">
        <f>G10*(1+L10/100)</f>
        <v>0</v>
      </c>
      <c r="N10" s="42">
        <v>0</v>
      </c>
      <c r="O10" s="42">
        <f>ROUND(E10*N10,2)</f>
        <v>0</v>
      </c>
      <c r="P10" s="42">
        <v>0</v>
      </c>
      <c r="Q10" s="42">
        <f>ROUND(E10*P10,2)</f>
        <v>0</v>
      </c>
      <c r="R10" s="42" t="s">
        <v>136</v>
      </c>
      <c r="S10" s="42" t="s">
        <v>92</v>
      </c>
      <c r="T10" s="43" t="s">
        <v>92</v>
      </c>
      <c r="U10" s="27">
        <v>1.74</v>
      </c>
      <c r="V10" s="27">
        <f>ROUND(E10*U10,2)</f>
        <v>0</v>
      </c>
      <c r="W10" s="27"/>
      <c r="X10" s="27" t="s">
        <v>131</v>
      </c>
      <c r="Y10" s="18"/>
      <c r="Z10" s="18"/>
      <c r="AA10" s="18"/>
      <c r="AB10" s="18"/>
      <c r="AC10" s="18"/>
      <c r="AD10" s="18"/>
      <c r="AE10" s="18"/>
      <c r="AF10" s="18"/>
      <c r="AG10" s="18" t="s">
        <v>132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25"/>
      <c r="B11" s="26"/>
      <c r="C11" s="332" t="s">
        <v>135</v>
      </c>
      <c r="D11" s="333"/>
      <c r="E11" s="333"/>
      <c r="F11" s="333"/>
      <c r="G11" s="333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18"/>
      <c r="Z11" s="18"/>
      <c r="AA11" s="18"/>
      <c r="AB11" s="18"/>
      <c r="AC11" s="18"/>
      <c r="AD11" s="18"/>
      <c r="AE11" s="18"/>
      <c r="AF11" s="18"/>
      <c r="AG11" s="18" t="s">
        <v>115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25"/>
      <c r="B12" s="26"/>
      <c r="C12" s="54" t="s">
        <v>134</v>
      </c>
      <c r="D12" s="28"/>
      <c r="E12" s="2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18"/>
      <c r="Z12" s="18"/>
      <c r="AA12" s="18"/>
      <c r="AB12" s="18"/>
      <c r="AC12" s="18"/>
      <c r="AD12" s="18"/>
      <c r="AE12" s="18"/>
      <c r="AF12" s="18"/>
      <c r="AG12" s="18" t="s">
        <v>96</v>
      </c>
      <c r="AH12" s="18">
        <v>0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25"/>
      <c r="B13" s="26"/>
      <c r="C13" s="54" t="s">
        <v>180</v>
      </c>
      <c r="D13" s="28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8"/>
      <c r="Z13" s="18"/>
      <c r="AA13" s="18"/>
      <c r="AB13" s="18"/>
      <c r="AC13" s="18"/>
      <c r="AD13" s="18"/>
      <c r="AE13" s="18"/>
      <c r="AF13" s="18"/>
      <c r="AG13" s="18" t="s">
        <v>96</v>
      </c>
      <c r="AH13" s="18">
        <v>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25"/>
      <c r="B14" s="26"/>
      <c r="C14" s="54" t="s">
        <v>303</v>
      </c>
      <c r="D14" s="28"/>
      <c r="E14" s="29">
        <v>2.16E-3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8"/>
      <c r="Z14" s="18"/>
      <c r="AA14" s="18"/>
      <c r="AB14" s="18"/>
      <c r="AC14" s="18"/>
      <c r="AD14" s="18"/>
      <c r="AE14" s="18"/>
      <c r="AF14" s="18"/>
      <c r="AG14" s="18" t="s">
        <v>96</v>
      </c>
      <c r="AH14" s="18">
        <v>0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x14ac:dyDescent="0.2">
      <c r="A15" s="31" t="s">
        <v>86</v>
      </c>
      <c r="B15" s="32" t="s">
        <v>41</v>
      </c>
      <c r="C15" s="52" t="s">
        <v>42</v>
      </c>
      <c r="D15" s="33"/>
      <c r="E15" s="34"/>
      <c r="F15" s="35"/>
      <c r="G15" s="35">
        <f>SUMIF(AG16:AG25,"&lt;&gt;NOR",G16:G25)</f>
        <v>0</v>
      </c>
      <c r="H15" s="35"/>
      <c r="I15" s="35">
        <f>SUM(I16:I25)</f>
        <v>0</v>
      </c>
      <c r="J15" s="35"/>
      <c r="K15" s="35">
        <f>SUM(K16:K25)</f>
        <v>0</v>
      </c>
      <c r="L15" s="35"/>
      <c r="M15" s="35">
        <f>SUM(M16:M25)</f>
        <v>0</v>
      </c>
      <c r="N15" s="35"/>
      <c r="O15" s="35">
        <f>SUM(O16:O25)</f>
        <v>0</v>
      </c>
      <c r="P15" s="35"/>
      <c r="Q15" s="35">
        <f>SUM(Q16:Q25)</f>
        <v>0</v>
      </c>
      <c r="R15" s="35"/>
      <c r="S15" s="35"/>
      <c r="T15" s="36"/>
      <c r="U15" s="30"/>
      <c r="V15" s="30">
        <f>SUM(V16:V25)</f>
        <v>27.79</v>
      </c>
      <c r="W15" s="30"/>
      <c r="X15" s="30"/>
      <c r="AG15" t="s">
        <v>87</v>
      </c>
    </row>
    <row r="16" spans="1:60" outlineLevel="1" x14ac:dyDescent="0.2">
      <c r="A16" s="37">
        <v>3</v>
      </c>
      <c r="B16" s="38" t="s">
        <v>304</v>
      </c>
      <c r="C16" s="53" t="s">
        <v>305</v>
      </c>
      <c r="D16" s="39" t="s">
        <v>306</v>
      </c>
      <c r="E16" s="40">
        <v>25</v>
      </c>
      <c r="F16" s="41"/>
      <c r="G16" s="42">
        <f>ROUND(E16*F16,2)</f>
        <v>0</v>
      </c>
      <c r="H16" s="41"/>
      <c r="I16" s="42">
        <f>ROUND(E16*H16,2)</f>
        <v>0</v>
      </c>
      <c r="J16" s="41"/>
      <c r="K16" s="42">
        <f>ROUND(E16*J16,2)</f>
        <v>0</v>
      </c>
      <c r="L16" s="42">
        <v>21</v>
      </c>
      <c r="M16" s="42">
        <f>G16*(1+L16/100)</f>
        <v>0</v>
      </c>
      <c r="N16" s="42">
        <v>0</v>
      </c>
      <c r="O16" s="42">
        <f>ROUND(E16*N16,2)</f>
        <v>0</v>
      </c>
      <c r="P16" s="42">
        <v>0</v>
      </c>
      <c r="Q16" s="42">
        <f>ROUND(E16*P16,2)</f>
        <v>0</v>
      </c>
      <c r="R16" s="42" t="s">
        <v>91</v>
      </c>
      <c r="S16" s="42" t="s">
        <v>92</v>
      </c>
      <c r="T16" s="43" t="s">
        <v>92</v>
      </c>
      <c r="U16" s="27">
        <v>1</v>
      </c>
      <c r="V16" s="27">
        <f>ROUND(E16*U16,2)</f>
        <v>25</v>
      </c>
      <c r="W16" s="27"/>
      <c r="X16" s="27" t="s">
        <v>93</v>
      </c>
      <c r="Y16" s="18"/>
      <c r="Z16" s="18"/>
      <c r="AA16" s="18"/>
      <c r="AB16" s="18"/>
      <c r="AC16" s="18"/>
      <c r="AD16" s="18"/>
      <c r="AE16" s="18"/>
      <c r="AF16" s="18"/>
      <c r="AG16" s="18" t="s">
        <v>94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25"/>
      <c r="B17" s="26"/>
      <c r="C17" s="54" t="s">
        <v>307</v>
      </c>
      <c r="D17" s="28"/>
      <c r="E17" s="29">
        <v>25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18"/>
      <c r="Z17" s="18"/>
      <c r="AA17" s="18"/>
      <c r="AB17" s="18"/>
      <c r="AC17" s="18"/>
      <c r="AD17" s="18"/>
      <c r="AE17" s="18"/>
      <c r="AF17" s="18"/>
      <c r="AG17" s="18" t="s">
        <v>96</v>
      </c>
      <c r="AH17" s="18">
        <v>0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44">
        <v>4</v>
      </c>
      <c r="B18" s="45" t="s">
        <v>308</v>
      </c>
      <c r="C18" s="55" t="s">
        <v>309</v>
      </c>
      <c r="D18" s="46" t="s">
        <v>124</v>
      </c>
      <c r="E18" s="47">
        <v>1</v>
      </c>
      <c r="F18" s="48"/>
      <c r="G18" s="49">
        <f>ROUND(E18*F18,2)</f>
        <v>0</v>
      </c>
      <c r="H18" s="48"/>
      <c r="I18" s="49">
        <f>ROUND(E18*H18,2)</f>
        <v>0</v>
      </c>
      <c r="J18" s="48"/>
      <c r="K18" s="49">
        <f>ROUND(E18*J18,2)</f>
        <v>0</v>
      </c>
      <c r="L18" s="49">
        <v>21</v>
      </c>
      <c r="M18" s="49">
        <f>G18*(1+L18/100)</f>
        <v>0</v>
      </c>
      <c r="N18" s="49">
        <v>0</v>
      </c>
      <c r="O18" s="49">
        <f>ROUND(E18*N18,2)</f>
        <v>0</v>
      </c>
      <c r="P18" s="49">
        <v>0</v>
      </c>
      <c r="Q18" s="49">
        <f>ROUND(E18*P18,2)</f>
        <v>0</v>
      </c>
      <c r="R18" s="49" t="s">
        <v>139</v>
      </c>
      <c r="S18" s="49" t="s">
        <v>92</v>
      </c>
      <c r="T18" s="50" t="s">
        <v>92</v>
      </c>
      <c r="U18" s="27">
        <v>0.99199999999999999</v>
      </c>
      <c r="V18" s="27">
        <f>ROUND(E18*U18,2)</f>
        <v>0.99</v>
      </c>
      <c r="W18" s="27"/>
      <c r="X18" s="27" t="s">
        <v>93</v>
      </c>
      <c r="Y18" s="18"/>
      <c r="Z18" s="18"/>
      <c r="AA18" s="18"/>
      <c r="AB18" s="18"/>
      <c r="AC18" s="18"/>
      <c r="AD18" s="18"/>
      <c r="AE18" s="18"/>
      <c r="AF18" s="18"/>
      <c r="AG18" s="18" t="s">
        <v>94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37">
        <v>5</v>
      </c>
      <c r="B19" s="38" t="s">
        <v>310</v>
      </c>
      <c r="C19" s="53" t="s">
        <v>311</v>
      </c>
      <c r="D19" s="39" t="s">
        <v>120</v>
      </c>
      <c r="E19" s="40">
        <v>5</v>
      </c>
      <c r="F19" s="41"/>
      <c r="G19" s="42">
        <f>ROUND(E19*F19,2)</f>
        <v>0</v>
      </c>
      <c r="H19" s="41"/>
      <c r="I19" s="42">
        <f>ROUND(E19*H19,2)</f>
        <v>0</v>
      </c>
      <c r="J19" s="41"/>
      <c r="K19" s="42">
        <f>ROUND(E19*J19,2)</f>
        <v>0</v>
      </c>
      <c r="L19" s="42">
        <v>21</v>
      </c>
      <c r="M19" s="42">
        <f>G19*(1+L19/100)</f>
        <v>0</v>
      </c>
      <c r="N19" s="42">
        <v>4.6999999999999999E-4</v>
      </c>
      <c r="O19" s="42">
        <f>ROUND(E19*N19,2)</f>
        <v>0</v>
      </c>
      <c r="P19" s="42">
        <v>0</v>
      </c>
      <c r="Q19" s="42">
        <f>ROUND(E19*P19,2)</f>
        <v>0</v>
      </c>
      <c r="R19" s="42" t="s">
        <v>139</v>
      </c>
      <c r="S19" s="42" t="s">
        <v>92</v>
      </c>
      <c r="T19" s="43" t="s">
        <v>92</v>
      </c>
      <c r="U19" s="27">
        <v>0.35899999999999999</v>
      </c>
      <c r="V19" s="27">
        <f>ROUND(E19*U19,2)</f>
        <v>1.8</v>
      </c>
      <c r="W19" s="27"/>
      <c r="X19" s="27" t="s">
        <v>93</v>
      </c>
      <c r="Y19" s="18"/>
      <c r="Z19" s="18"/>
      <c r="AA19" s="18"/>
      <c r="AB19" s="18"/>
      <c r="AC19" s="18"/>
      <c r="AD19" s="18"/>
      <c r="AE19" s="18"/>
      <c r="AF19" s="18"/>
      <c r="AG19" s="18" t="s">
        <v>94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25"/>
      <c r="B20" s="26"/>
      <c r="C20" s="332" t="s">
        <v>312</v>
      </c>
      <c r="D20" s="333"/>
      <c r="E20" s="333"/>
      <c r="F20" s="333"/>
      <c r="G20" s="333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8"/>
      <c r="Z20" s="18"/>
      <c r="AA20" s="18"/>
      <c r="AB20" s="18"/>
      <c r="AC20" s="18"/>
      <c r="AD20" s="18"/>
      <c r="AE20" s="18"/>
      <c r="AF20" s="18"/>
      <c r="AG20" s="18" t="s">
        <v>115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37">
        <v>6</v>
      </c>
      <c r="B21" s="38" t="s">
        <v>140</v>
      </c>
      <c r="C21" s="53" t="s">
        <v>141</v>
      </c>
      <c r="D21" s="39" t="s">
        <v>119</v>
      </c>
      <c r="E21" s="40">
        <v>2.3500000000000001E-3</v>
      </c>
      <c r="F21" s="41"/>
      <c r="G21" s="42">
        <f>ROUND(E21*F21,2)</f>
        <v>0</v>
      </c>
      <c r="H21" s="41"/>
      <c r="I21" s="42">
        <f>ROUND(E21*H21,2)</f>
        <v>0</v>
      </c>
      <c r="J21" s="41"/>
      <c r="K21" s="42">
        <f>ROUND(E21*J21,2)</f>
        <v>0</v>
      </c>
      <c r="L21" s="42">
        <v>21</v>
      </c>
      <c r="M21" s="42">
        <f>G21*(1+L21/100)</f>
        <v>0</v>
      </c>
      <c r="N21" s="42">
        <v>0</v>
      </c>
      <c r="O21" s="42">
        <f>ROUND(E21*N21,2)</f>
        <v>0</v>
      </c>
      <c r="P21" s="42">
        <v>0</v>
      </c>
      <c r="Q21" s="42">
        <f>ROUND(E21*P21,2)</f>
        <v>0</v>
      </c>
      <c r="R21" s="42" t="s">
        <v>139</v>
      </c>
      <c r="S21" s="42" t="s">
        <v>92</v>
      </c>
      <c r="T21" s="43" t="s">
        <v>92</v>
      </c>
      <c r="U21" s="27">
        <v>1.47</v>
      </c>
      <c r="V21" s="27">
        <f>ROUND(E21*U21,2)</f>
        <v>0</v>
      </c>
      <c r="W21" s="27"/>
      <c r="X21" s="27" t="s">
        <v>131</v>
      </c>
      <c r="Y21" s="18"/>
      <c r="Z21" s="18"/>
      <c r="AA21" s="18"/>
      <c r="AB21" s="18"/>
      <c r="AC21" s="18"/>
      <c r="AD21" s="18"/>
      <c r="AE21" s="18"/>
      <c r="AF21" s="18"/>
      <c r="AG21" s="18" t="s">
        <v>132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25"/>
      <c r="B22" s="26"/>
      <c r="C22" s="332" t="s">
        <v>142</v>
      </c>
      <c r="D22" s="333"/>
      <c r="E22" s="333"/>
      <c r="F22" s="333"/>
      <c r="G22" s="333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8"/>
      <c r="Z22" s="18"/>
      <c r="AA22" s="18"/>
      <c r="AB22" s="18"/>
      <c r="AC22" s="18"/>
      <c r="AD22" s="18"/>
      <c r="AE22" s="18"/>
      <c r="AF22" s="18"/>
      <c r="AG22" s="18" t="s">
        <v>115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25"/>
      <c r="B23" s="26"/>
      <c r="C23" s="54" t="s">
        <v>134</v>
      </c>
      <c r="D23" s="28"/>
      <c r="E23" s="29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18"/>
      <c r="Z23" s="18"/>
      <c r="AA23" s="18"/>
      <c r="AB23" s="18"/>
      <c r="AC23" s="18"/>
      <c r="AD23" s="18"/>
      <c r="AE23" s="18"/>
      <c r="AF23" s="18"/>
      <c r="AG23" s="18" t="s">
        <v>96</v>
      </c>
      <c r="AH23" s="18">
        <v>0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 x14ac:dyDescent="0.2">
      <c r="A24" s="25"/>
      <c r="B24" s="26"/>
      <c r="C24" s="54" t="s">
        <v>313</v>
      </c>
      <c r="D24" s="28"/>
      <c r="E24" s="29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8"/>
      <c r="Z24" s="18"/>
      <c r="AA24" s="18"/>
      <c r="AB24" s="18"/>
      <c r="AC24" s="18"/>
      <c r="AD24" s="18"/>
      <c r="AE24" s="18"/>
      <c r="AF24" s="18"/>
      <c r="AG24" s="18" t="s">
        <v>96</v>
      </c>
      <c r="AH24" s="18">
        <v>0</v>
      </c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 x14ac:dyDescent="0.2">
      <c r="A25" s="25"/>
      <c r="B25" s="26"/>
      <c r="C25" s="54" t="s">
        <v>314</v>
      </c>
      <c r="D25" s="28"/>
      <c r="E25" s="29">
        <v>2.3500000000000001E-3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18"/>
      <c r="Z25" s="18"/>
      <c r="AA25" s="18"/>
      <c r="AB25" s="18"/>
      <c r="AC25" s="18"/>
      <c r="AD25" s="18"/>
      <c r="AE25" s="18"/>
      <c r="AF25" s="18"/>
      <c r="AG25" s="18" t="s">
        <v>96</v>
      </c>
      <c r="AH25" s="18">
        <v>0</v>
      </c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x14ac:dyDescent="0.2">
      <c r="A26" s="31" t="s">
        <v>86</v>
      </c>
      <c r="B26" s="32" t="s">
        <v>43</v>
      </c>
      <c r="C26" s="52" t="s">
        <v>15</v>
      </c>
      <c r="D26" s="33"/>
      <c r="E26" s="34"/>
      <c r="F26" s="35"/>
      <c r="G26" s="35">
        <f>SUMIF(AG27:AG75,"&lt;&gt;NOR",G27:G75)</f>
        <v>0</v>
      </c>
      <c r="H26" s="35"/>
      <c r="I26" s="35">
        <f>SUM(I27:I75)</f>
        <v>0</v>
      </c>
      <c r="J26" s="35"/>
      <c r="K26" s="35">
        <f>SUM(K27:K75)</f>
        <v>0</v>
      </c>
      <c r="L26" s="35"/>
      <c r="M26" s="35">
        <f>SUM(M27:M75)</f>
        <v>0</v>
      </c>
      <c r="N26" s="35"/>
      <c r="O26" s="35">
        <f>SUM(O27:O75)</f>
        <v>0.88000000000000023</v>
      </c>
      <c r="P26" s="35"/>
      <c r="Q26" s="35">
        <f>SUM(Q27:Q75)</f>
        <v>0</v>
      </c>
      <c r="R26" s="35"/>
      <c r="S26" s="35"/>
      <c r="T26" s="36"/>
      <c r="U26" s="30"/>
      <c r="V26" s="30">
        <f>SUM(V27:V75)</f>
        <v>29.419999999999998</v>
      </c>
      <c r="W26" s="30"/>
      <c r="X26" s="30"/>
      <c r="AG26" t="s">
        <v>87</v>
      </c>
    </row>
    <row r="27" spans="1:60" outlineLevel="1" x14ac:dyDescent="0.2">
      <c r="A27" s="37">
        <v>7</v>
      </c>
      <c r="B27" s="38" t="s">
        <v>315</v>
      </c>
      <c r="C27" s="53" t="s">
        <v>316</v>
      </c>
      <c r="D27" s="39" t="s">
        <v>317</v>
      </c>
      <c r="E27" s="40">
        <v>1</v>
      </c>
      <c r="F27" s="41"/>
      <c r="G27" s="42">
        <f>ROUND(E27*F27,2)</f>
        <v>0</v>
      </c>
      <c r="H27" s="41"/>
      <c r="I27" s="42">
        <f>ROUND(E27*H27,2)</f>
        <v>0</v>
      </c>
      <c r="J27" s="41"/>
      <c r="K27" s="42">
        <f>ROUND(E27*J27,2)</f>
        <v>0</v>
      </c>
      <c r="L27" s="42">
        <v>21</v>
      </c>
      <c r="M27" s="42">
        <f>G27*(1+L27/100)</f>
        <v>0</v>
      </c>
      <c r="N27" s="42">
        <v>3.5000000000000003E-2</v>
      </c>
      <c r="O27" s="42">
        <f>ROUND(E27*N27,2)</f>
        <v>0.04</v>
      </c>
      <c r="P27" s="42">
        <v>0</v>
      </c>
      <c r="Q27" s="42">
        <f>ROUND(E27*P27,2)</f>
        <v>0</v>
      </c>
      <c r="R27" s="42"/>
      <c r="S27" s="42" t="s">
        <v>121</v>
      </c>
      <c r="T27" s="43" t="s">
        <v>100</v>
      </c>
      <c r="U27" s="27">
        <v>0</v>
      </c>
      <c r="V27" s="27">
        <f>ROUND(E27*U27,2)</f>
        <v>0</v>
      </c>
      <c r="W27" s="27"/>
      <c r="X27" s="27" t="s">
        <v>93</v>
      </c>
      <c r="Y27" s="18"/>
      <c r="Z27" s="18"/>
      <c r="AA27" s="18"/>
      <c r="AB27" s="18"/>
      <c r="AC27" s="18"/>
      <c r="AD27" s="18"/>
      <c r="AE27" s="18"/>
      <c r="AF27" s="18"/>
      <c r="AG27" s="18" t="s">
        <v>94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2.5" outlineLevel="1" x14ac:dyDescent="0.2">
      <c r="A28" s="25"/>
      <c r="B28" s="26"/>
      <c r="C28" s="54" t="s">
        <v>318</v>
      </c>
      <c r="D28" s="28"/>
      <c r="E28" s="29">
        <v>1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8"/>
      <c r="Z28" s="18"/>
      <c r="AA28" s="18"/>
      <c r="AB28" s="18"/>
      <c r="AC28" s="18"/>
      <c r="AD28" s="18"/>
      <c r="AE28" s="18"/>
      <c r="AF28" s="18"/>
      <c r="AG28" s="18" t="s">
        <v>96</v>
      </c>
      <c r="AH28" s="18">
        <v>0</v>
      </c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37">
        <v>8</v>
      </c>
      <c r="B29" s="38" t="s">
        <v>319</v>
      </c>
      <c r="C29" s="53" t="s">
        <v>320</v>
      </c>
      <c r="D29" s="39" t="s">
        <v>317</v>
      </c>
      <c r="E29" s="40">
        <v>1</v>
      </c>
      <c r="F29" s="41"/>
      <c r="G29" s="42">
        <f>ROUND(E29*F29,2)</f>
        <v>0</v>
      </c>
      <c r="H29" s="41"/>
      <c r="I29" s="42">
        <f>ROUND(E29*H29,2)</f>
        <v>0</v>
      </c>
      <c r="J29" s="41"/>
      <c r="K29" s="42">
        <f>ROUND(E29*J29,2)</f>
        <v>0</v>
      </c>
      <c r="L29" s="42">
        <v>21</v>
      </c>
      <c r="M29" s="42">
        <f>G29*(1+L29/100)</f>
        <v>0</v>
      </c>
      <c r="N29" s="42">
        <v>3.5000000000000003E-2</v>
      </c>
      <c r="O29" s="42">
        <f>ROUND(E29*N29,2)</f>
        <v>0.04</v>
      </c>
      <c r="P29" s="42">
        <v>0</v>
      </c>
      <c r="Q29" s="42">
        <f>ROUND(E29*P29,2)</f>
        <v>0</v>
      </c>
      <c r="R29" s="42"/>
      <c r="S29" s="42" t="s">
        <v>121</v>
      </c>
      <c r="T29" s="43" t="s">
        <v>100</v>
      </c>
      <c r="U29" s="27">
        <v>0</v>
      </c>
      <c r="V29" s="27">
        <f>ROUND(E29*U29,2)</f>
        <v>0</v>
      </c>
      <c r="W29" s="27"/>
      <c r="X29" s="27" t="s">
        <v>93</v>
      </c>
      <c r="Y29" s="18"/>
      <c r="Z29" s="18"/>
      <c r="AA29" s="18"/>
      <c r="AB29" s="18"/>
      <c r="AC29" s="18"/>
      <c r="AD29" s="18"/>
      <c r="AE29" s="18"/>
      <c r="AF29" s="18"/>
      <c r="AG29" s="18" t="s">
        <v>94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25"/>
      <c r="B30" s="26"/>
      <c r="C30" s="54" t="s">
        <v>321</v>
      </c>
      <c r="D30" s="28"/>
      <c r="E30" s="29">
        <v>1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8"/>
      <c r="Z30" s="18"/>
      <c r="AA30" s="18"/>
      <c r="AB30" s="18"/>
      <c r="AC30" s="18"/>
      <c r="AD30" s="18"/>
      <c r="AE30" s="18"/>
      <c r="AF30" s="18"/>
      <c r="AG30" s="18" t="s">
        <v>96</v>
      </c>
      <c r="AH30" s="18">
        <v>0</v>
      </c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37">
        <v>9</v>
      </c>
      <c r="B31" s="38" t="s">
        <v>322</v>
      </c>
      <c r="C31" s="53" t="s">
        <v>323</v>
      </c>
      <c r="D31" s="39" t="s">
        <v>317</v>
      </c>
      <c r="E31" s="40">
        <v>1</v>
      </c>
      <c r="F31" s="41"/>
      <c r="G31" s="42">
        <f>ROUND(E31*F31,2)</f>
        <v>0</v>
      </c>
      <c r="H31" s="41"/>
      <c r="I31" s="42">
        <f>ROUND(E31*H31,2)</f>
        <v>0</v>
      </c>
      <c r="J31" s="41"/>
      <c r="K31" s="42">
        <f>ROUND(E31*J31,2)</f>
        <v>0</v>
      </c>
      <c r="L31" s="42">
        <v>21</v>
      </c>
      <c r="M31" s="42">
        <f>G31*(1+L31/100)</f>
        <v>0</v>
      </c>
      <c r="N31" s="42">
        <v>3.5000000000000003E-2</v>
      </c>
      <c r="O31" s="42">
        <f>ROUND(E31*N31,2)</f>
        <v>0.04</v>
      </c>
      <c r="P31" s="42">
        <v>0</v>
      </c>
      <c r="Q31" s="42">
        <f>ROUND(E31*P31,2)</f>
        <v>0</v>
      </c>
      <c r="R31" s="42"/>
      <c r="S31" s="42" t="s">
        <v>121</v>
      </c>
      <c r="T31" s="43" t="s">
        <v>100</v>
      </c>
      <c r="U31" s="27">
        <v>0</v>
      </c>
      <c r="V31" s="27">
        <f>ROUND(E31*U31,2)</f>
        <v>0</v>
      </c>
      <c r="W31" s="27"/>
      <c r="X31" s="27" t="s">
        <v>93</v>
      </c>
      <c r="Y31" s="18"/>
      <c r="Z31" s="18"/>
      <c r="AA31" s="18"/>
      <c r="AB31" s="18"/>
      <c r="AC31" s="18"/>
      <c r="AD31" s="18"/>
      <c r="AE31" s="18"/>
      <c r="AF31" s="18"/>
      <c r="AG31" s="18" t="s">
        <v>94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25"/>
      <c r="B32" s="26"/>
      <c r="C32" s="54" t="s">
        <v>324</v>
      </c>
      <c r="D32" s="28"/>
      <c r="E32" s="29">
        <v>1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8"/>
      <c r="Z32" s="18"/>
      <c r="AA32" s="18"/>
      <c r="AB32" s="18"/>
      <c r="AC32" s="18"/>
      <c r="AD32" s="18"/>
      <c r="AE32" s="18"/>
      <c r="AF32" s="18"/>
      <c r="AG32" s="18" t="s">
        <v>96</v>
      </c>
      <c r="AH32" s="18">
        <v>0</v>
      </c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44">
        <v>10</v>
      </c>
      <c r="B33" s="45" t="s">
        <v>325</v>
      </c>
      <c r="C33" s="55" t="s">
        <v>326</v>
      </c>
      <c r="D33" s="46" t="s">
        <v>124</v>
      </c>
      <c r="E33" s="47">
        <v>1</v>
      </c>
      <c r="F33" s="48"/>
      <c r="G33" s="49">
        <f>ROUND(E33*F33,2)</f>
        <v>0</v>
      </c>
      <c r="H33" s="48"/>
      <c r="I33" s="49">
        <f>ROUND(E33*H33,2)</f>
        <v>0</v>
      </c>
      <c r="J33" s="48"/>
      <c r="K33" s="49">
        <f>ROUND(E33*J33,2)</f>
        <v>0</v>
      </c>
      <c r="L33" s="49">
        <v>21</v>
      </c>
      <c r="M33" s="49">
        <f>G33*(1+L33/100)</f>
        <v>0</v>
      </c>
      <c r="N33" s="49">
        <v>3.5000000000000003E-2</v>
      </c>
      <c r="O33" s="49">
        <f>ROUND(E33*N33,2)</f>
        <v>0.04</v>
      </c>
      <c r="P33" s="49">
        <v>0</v>
      </c>
      <c r="Q33" s="49">
        <f>ROUND(E33*P33,2)</f>
        <v>0</v>
      </c>
      <c r="R33" s="49"/>
      <c r="S33" s="49" t="s">
        <v>121</v>
      </c>
      <c r="T33" s="50" t="s">
        <v>122</v>
      </c>
      <c r="U33" s="27">
        <v>0</v>
      </c>
      <c r="V33" s="27">
        <f>ROUND(E33*U33,2)</f>
        <v>0</v>
      </c>
      <c r="W33" s="27"/>
      <c r="X33" s="27" t="s">
        <v>93</v>
      </c>
      <c r="Y33" s="18"/>
      <c r="Z33" s="18"/>
      <c r="AA33" s="18"/>
      <c r="AB33" s="18"/>
      <c r="AC33" s="18"/>
      <c r="AD33" s="18"/>
      <c r="AE33" s="18"/>
      <c r="AF33" s="18"/>
      <c r="AG33" s="18" t="s">
        <v>94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 x14ac:dyDescent="0.2">
      <c r="A34" s="44">
        <v>11</v>
      </c>
      <c r="B34" s="45" t="s">
        <v>327</v>
      </c>
      <c r="C34" s="55" t="s">
        <v>328</v>
      </c>
      <c r="D34" s="46" t="s">
        <v>126</v>
      </c>
      <c r="E34" s="47">
        <v>4</v>
      </c>
      <c r="F34" s="48"/>
      <c r="G34" s="49">
        <f>ROUND(E34*F34,2)</f>
        <v>0</v>
      </c>
      <c r="H34" s="48"/>
      <c r="I34" s="49">
        <f>ROUND(E34*H34,2)</f>
        <v>0</v>
      </c>
      <c r="J34" s="48"/>
      <c r="K34" s="49">
        <f>ROUND(E34*J34,2)</f>
        <v>0</v>
      </c>
      <c r="L34" s="49">
        <v>21</v>
      </c>
      <c r="M34" s="49">
        <f>G34*(1+L34/100)</f>
        <v>0</v>
      </c>
      <c r="N34" s="49">
        <v>3.5000000000000003E-2</v>
      </c>
      <c r="O34" s="49">
        <f>ROUND(E34*N34,2)</f>
        <v>0.14000000000000001</v>
      </c>
      <c r="P34" s="49">
        <v>0</v>
      </c>
      <c r="Q34" s="49">
        <f>ROUND(E34*P34,2)</f>
        <v>0</v>
      </c>
      <c r="R34" s="49"/>
      <c r="S34" s="49" t="s">
        <v>121</v>
      </c>
      <c r="T34" s="50" t="s">
        <v>122</v>
      </c>
      <c r="U34" s="27">
        <v>0</v>
      </c>
      <c r="V34" s="27">
        <f>ROUND(E34*U34,2)</f>
        <v>0</v>
      </c>
      <c r="W34" s="27"/>
      <c r="X34" s="27" t="s">
        <v>93</v>
      </c>
      <c r="Y34" s="18"/>
      <c r="Z34" s="18"/>
      <c r="AA34" s="18"/>
      <c r="AB34" s="18"/>
      <c r="AC34" s="18"/>
      <c r="AD34" s="18"/>
      <c r="AE34" s="18"/>
      <c r="AF34" s="18"/>
      <c r="AG34" s="18" t="s">
        <v>94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outlineLevel="1" x14ac:dyDescent="0.2">
      <c r="A35" s="37">
        <v>12</v>
      </c>
      <c r="B35" s="38" t="s">
        <v>329</v>
      </c>
      <c r="C35" s="53" t="s">
        <v>330</v>
      </c>
      <c r="D35" s="39" t="s">
        <v>126</v>
      </c>
      <c r="E35" s="40">
        <v>1</v>
      </c>
      <c r="F35" s="41"/>
      <c r="G35" s="42">
        <f>ROUND(E35*F35,2)</f>
        <v>0</v>
      </c>
      <c r="H35" s="41"/>
      <c r="I35" s="42">
        <f>ROUND(E35*H35,2)</f>
        <v>0</v>
      </c>
      <c r="J35" s="41"/>
      <c r="K35" s="42">
        <f>ROUND(E35*J35,2)</f>
        <v>0</v>
      </c>
      <c r="L35" s="42">
        <v>21</v>
      </c>
      <c r="M35" s="42">
        <f>G35*(1+L35/100)</f>
        <v>0</v>
      </c>
      <c r="N35" s="42">
        <v>0.25</v>
      </c>
      <c r="O35" s="42">
        <f>ROUND(E35*N35,2)</f>
        <v>0.25</v>
      </c>
      <c r="P35" s="42">
        <v>0</v>
      </c>
      <c r="Q35" s="42">
        <f>ROUND(E35*P35,2)</f>
        <v>0</v>
      </c>
      <c r="R35" s="42"/>
      <c r="S35" s="42" t="s">
        <v>121</v>
      </c>
      <c r="T35" s="43" t="s">
        <v>100</v>
      </c>
      <c r="U35" s="27">
        <v>0</v>
      </c>
      <c r="V35" s="27">
        <f>ROUND(E35*U35,2)</f>
        <v>0</v>
      </c>
      <c r="W35" s="27"/>
      <c r="X35" s="27" t="s">
        <v>93</v>
      </c>
      <c r="Y35" s="18"/>
      <c r="Z35" s="18"/>
      <c r="AA35" s="18"/>
      <c r="AB35" s="18"/>
      <c r="AC35" s="18"/>
      <c r="AD35" s="18"/>
      <c r="AE35" s="18"/>
      <c r="AF35" s="18"/>
      <c r="AG35" s="18" t="s">
        <v>94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2.5" outlineLevel="1" x14ac:dyDescent="0.2">
      <c r="A36" s="25"/>
      <c r="B36" s="26"/>
      <c r="C36" s="54" t="s">
        <v>331</v>
      </c>
      <c r="D36" s="28"/>
      <c r="E36" s="29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8"/>
      <c r="Z36" s="18"/>
      <c r="AA36" s="18"/>
      <c r="AB36" s="18"/>
      <c r="AC36" s="18"/>
      <c r="AD36" s="18"/>
      <c r="AE36" s="18"/>
      <c r="AF36" s="18"/>
      <c r="AG36" s="18" t="s">
        <v>96</v>
      </c>
      <c r="AH36" s="18">
        <v>0</v>
      </c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 x14ac:dyDescent="0.2">
      <c r="A37" s="25"/>
      <c r="B37" s="26"/>
      <c r="C37" s="54" t="s">
        <v>332</v>
      </c>
      <c r="D37" s="28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18"/>
      <c r="Z37" s="18"/>
      <c r="AA37" s="18"/>
      <c r="AB37" s="18"/>
      <c r="AC37" s="18"/>
      <c r="AD37" s="18"/>
      <c r="AE37" s="18"/>
      <c r="AF37" s="18"/>
      <c r="AG37" s="18" t="s">
        <v>96</v>
      </c>
      <c r="AH37" s="18">
        <v>0</v>
      </c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outlineLevel="1" x14ac:dyDescent="0.2">
      <c r="A38" s="25"/>
      <c r="B38" s="26"/>
      <c r="C38" s="54" t="s">
        <v>333</v>
      </c>
      <c r="D38" s="28"/>
      <c r="E38" s="29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8"/>
      <c r="Z38" s="18"/>
      <c r="AA38" s="18"/>
      <c r="AB38" s="18"/>
      <c r="AC38" s="18"/>
      <c r="AD38" s="18"/>
      <c r="AE38" s="18"/>
      <c r="AF38" s="18"/>
      <c r="AG38" s="18" t="s">
        <v>96</v>
      </c>
      <c r="AH38" s="18">
        <v>0</v>
      </c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 x14ac:dyDescent="0.2">
      <c r="A39" s="25"/>
      <c r="B39" s="26"/>
      <c r="C39" s="54" t="s">
        <v>334</v>
      </c>
      <c r="D39" s="28"/>
      <c r="E39" s="29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18"/>
      <c r="Z39" s="18"/>
      <c r="AA39" s="18"/>
      <c r="AB39" s="18"/>
      <c r="AC39" s="18"/>
      <c r="AD39" s="18"/>
      <c r="AE39" s="18"/>
      <c r="AF39" s="18"/>
      <c r="AG39" s="18" t="s">
        <v>96</v>
      </c>
      <c r="AH39" s="18">
        <v>0</v>
      </c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25"/>
      <c r="B40" s="26"/>
      <c r="C40" s="54" t="s">
        <v>335</v>
      </c>
      <c r="D40" s="28"/>
      <c r="E40" s="29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8"/>
      <c r="Z40" s="18"/>
      <c r="AA40" s="18"/>
      <c r="AB40" s="18"/>
      <c r="AC40" s="18"/>
      <c r="AD40" s="18"/>
      <c r="AE40" s="18"/>
      <c r="AF40" s="18"/>
      <c r="AG40" s="18" t="s">
        <v>96</v>
      </c>
      <c r="AH40" s="18">
        <v>0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outlineLevel="1" x14ac:dyDescent="0.2">
      <c r="A41" s="25"/>
      <c r="B41" s="26"/>
      <c r="C41" s="54" t="s">
        <v>336</v>
      </c>
      <c r="D41" s="28"/>
      <c r="E41" s="29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18"/>
      <c r="Z41" s="18"/>
      <c r="AA41" s="18"/>
      <c r="AB41" s="18"/>
      <c r="AC41" s="18"/>
      <c r="AD41" s="18"/>
      <c r="AE41" s="18"/>
      <c r="AF41" s="18"/>
      <c r="AG41" s="18" t="s">
        <v>96</v>
      </c>
      <c r="AH41" s="18">
        <v>0</v>
      </c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outlineLevel="1" x14ac:dyDescent="0.2">
      <c r="A42" s="25"/>
      <c r="B42" s="26"/>
      <c r="C42" s="54" t="s">
        <v>337</v>
      </c>
      <c r="D42" s="28"/>
      <c r="E42" s="29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8"/>
      <c r="Z42" s="18"/>
      <c r="AA42" s="18"/>
      <c r="AB42" s="18"/>
      <c r="AC42" s="18"/>
      <c r="AD42" s="18"/>
      <c r="AE42" s="18"/>
      <c r="AF42" s="18"/>
      <c r="AG42" s="18" t="s">
        <v>96</v>
      </c>
      <c r="AH42" s="18">
        <v>0</v>
      </c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 x14ac:dyDescent="0.2">
      <c r="A43" s="25"/>
      <c r="B43" s="26"/>
      <c r="C43" s="54" t="s">
        <v>338</v>
      </c>
      <c r="D43" s="28"/>
      <c r="E43" s="29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18"/>
      <c r="Z43" s="18"/>
      <c r="AA43" s="18"/>
      <c r="AB43" s="18"/>
      <c r="AC43" s="18"/>
      <c r="AD43" s="18"/>
      <c r="AE43" s="18"/>
      <c r="AF43" s="18"/>
      <c r="AG43" s="18" t="s">
        <v>96</v>
      </c>
      <c r="AH43" s="18">
        <v>0</v>
      </c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outlineLevel="1" x14ac:dyDescent="0.2">
      <c r="A44" s="25"/>
      <c r="B44" s="26"/>
      <c r="C44" s="54" t="s">
        <v>339</v>
      </c>
      <c r="D44" s="28"/>
      <c r="E44" s="29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8"/>
      <c r="Z44" s="18"/>
      <c r="AA44" s="18"/>
      <c r="AB44" s="18"/>
      <c r="AC44" s="18"/>
      <c r="AD44" s="18"/>
      <c r="AE44" s="18"/>
      <c r="AF44" s="18"/>
      <c r="AG44" s="18" t="s">
        <v>96</v>
      </c>
      <c r="AH44" s="18">
        <v>0</v>
      </c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outlineLevel="1" x14ac:dyDescent="0.2">
      <c r="A45" s="25"/>
      <c r="B45" s="26"/>
      <c r="C45" s="54" t="s">
        <v>340</v>
      </c>
      <c r="D45" s="28"/>
      <c r="E45" s="29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18"/>
      <c r="Z45" s="18"/>
      <c r="AA45" s="18"/>
      <c r="AB45" s="18"/>
      <c r="AC45" s="18"/>
      <c r="AD45" s="18"/>
      <c r="AE45" s="18"/>
      <c r="AF45" s="18"/>
      <c r="AG45" s="18" t="s">
        <v>96</v>
      </c>
      <c r="AH45" s="18">
        <v>0</v>
      </c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outlineLevel="1" x14ac:dyDescent="0.2">
      <c r="A46" s="25"/>
      <c r="B46" s="26"/>
      <c r="C46" s="54" t="s">
        <v>341</v>
      </c>
      <c r="D46" s="28"/>
      <c r="E46" s="29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8"/>
      <c r="Z46" s="18"/>
      <c r="AA46" s="18"/>
      <c r="AB46" s="18"/>
      <c r="AC46" s="18"/>
      <c r="AD46" s="18"/>
      <c r="AE46" s="18"/>
      <c r="AF46" s="18"/>
      <c r="AG46" s="18" t="s">
        <v>96</v>
      </c>
      <c r="AH46" s="18">
        <v>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outlineLevel="1" x14ac:dyDescent="0.2">
      <c r="A47" s="25"/>
      <c r="B47" s="26"/>
      <c r="C47" s="54" t="s">
        <v>342</v>
      </c>
      <c r="D47" s="28"/>
      <c r="E47" s="2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18"/>
      <c r="Z47" s="18"/>
      <c r="AA47" s="18"/>
      <c r="AB47" s="18"/>
      <c r="AC47" s="18"/>
      <c r="AD47" s="18"/>
      <c r="AE47" s="18"/>
      <c r="AF47" s="18"/>
      <c r="AG47" s="18" t="s">
        <v>96</v>
      </c>
      <c r="AH47" s="18">
        <v>0</v>
      </c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outlineLevel="1" x14ac:dyDescent="0.2">
      <c r="A48" s="25"/>
      <c r="B48" s="26"/>
      <c r="C48" s="54" t="s">
        <v>343</v>
      </c>
      <c r="D48" s="28"/>
      <c r="E48" s="29">
        <v>1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8"/>
      <c r="Z48" s="18"/>
      <c r="AA48" s="18"/>
      <c r="AB48" s="18"/>
      <c r="AC48" s="18"/>
      <c r="AD48" s="18"/>
      <c r="AE48" s="18"/>
      <c r="AF48" s="18"/>
      <c r="AG48" s="18" t="s">
        <v>96</v>
      </c>
      <c r="AH48" s="18">
        <v>0</v>
      </c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outlineLevel="1" x14ac:dyDescent="0.2">
      <c r="A49" s="44">
        <v>13</v>
      </c>
      <c r="B49" s="45" t="s">
        <v>344</v>
      </c>
      <c r="C49" s="55" t="s">
        <v>345</v>
      </c>
      <c r="D49" s="46" t="s">
        <v>120</v>
      </c>
      <c r="E49" s="47">
        <v>2</v>
      </c>
      <c r="F49" s="48"/>
      <c r="G49" s="49">
        <f t="shared" ref="G49:G55" si="0">ROUND(E49*F49,2)</f>
        <v>0</v>
      </c>
      <c r="H49" s="48"/>
      <c r="I49" s="49">
        <f t="shared" ref="I49:I55" si="1">ROUND(E49*H49,2)</f>
        <v>0</v>
      </c>
      <c r="J49" s="48"/>
      <c r="K49" s="49">
        <f t="shared" ref="K49:K55" si="2">ROUND(E49*J49,2)</f>
        <v>0</v>
      </c>
      <c r="L49" s="49">
        <v>21</v>
      </c>
      <c r="M49" s="49">
        <f t="shared" ref="M49:M55" si="3">G49*(1+L49/100)</f>
        <v>0</v>
      </c>
      <c r="N49" s="49">
        <v>0</v>
      </c>
      <c r="O49" s="49">
        <f t="shared" ref="O49:O55" si="4">ROUND(E49*N49,2)</f>
        <v>0</v>
      </c>
      <c r="P49" s="49">
        <v>0</v>
      </c>
      <c r="Q49" s="49">
        <f t="shared" ref="Q49:Q55" si="5">ROUND(E49*P49,2)</f>
        <v>0</v>
      </c>
      <c r="R49" s="49" t="s">
        <v>143</v>
      </c>
      <c r="S49" s="49" t="s">
        <v>92</v>
      </c>
      <c r="T49" s="50" t="s">
        <v>92</v>
      </c>
      <c r="U49" s="27">
        <v>0.55000000000000004</v>
      </c>
      <c r="V49" s="27">
        <f t="shared" ref="V49:V55" si="6">ROUND(E49*U49,2)</f>
        <v>1.1000000000000001</v>
      </c>
      <c r="W49" s="27"/>
      <c r="X49" s="27" t="s">
        <v>93</v>
      </c>
      <c r="Y49" s="18"/>
      <c r="Z49" s="18"/>
      <c r="AA49" s="18"/>
      <c r="AB49" s="18"/>
      <c r="AC49" s="18"/>
      <c r="AD49" s="18"/>
      <c r="AE49" s="18"/>
      <c r="AF49" s="18"/>
      <c r="AG49" s="18" t="s">
        <v>94</v>
      </c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outlineLevel="1" x14ac:dyDescent="0.2">
      <c r="A50" s="44">
        <v>14</v>
      </c>
      <c r="B50" s="45" t="s">
        <v>346</v>
      </c>
      <c r="C50" s="55" t="s">
        <v>347</v>
      </c>
      <c r="D50" s="46" t="s">
        <v>120</v>
      </c>
      <c r="E50" s="47">
        <v>40</v>
      </c>
      <c r="F50" s="48"/>
      <c r="G50" s="49">
        <f t="shared" si="0"/>
        <v>0</v>
      </c>
      <c r="H50" s="48"/>
      <c r="I50" s="49">
        <f t="shared" si="1"/>
        <v>0</v>
      </c>
      <c r="J50" s="48"/>
      <c r="K50" s="49">
        <f t="shared" si="2"/>
        <v>0</v>
      </c>
      <c r="L50" s="49">
        <v>21</v>
      </c>
      <c r="M50" s="49">
        <f t="shared" si="3"/>
        <v>0</v>
      </c>
      <c r="N50" s="49">
        <v>0</v>
      </c>
      <c r="O50" s="49">
        <f t="shared" si="4"/>
        <v>0</v>
      </c>
      <c r="P50" s="49">
        <v>0</v>
      </c>
      <c r="Q50" s="49">
        <f t="shared" si="5"/>
        <v>0</v>
      </c>
      <c r="R50" s="49" t="s">
        <v>143</v>
      </c>
      <c r="S50" s="49" t="s">
        <v>92</v>
      </c>
      <c r="T50" s="50" t="s">
        <v>92</v>
      </c>
      <c r="U50" s="27">
        <v>0.37</v>
      </c>
      <c r="V50" s="27">
        <f t="shared" si="6"/>
        <v>14.8</v>
      </c>
      <c r="W50" s="27"/>
      <c r="X50" s="27" t="s">
        <v>93</v>
      </c>
      <c r="Y50" s="18"/>
      <c r="Z50" s="18"/>
      <c r="AA50" s="18"/>
      <c r="AB50" s="18"/>
      <c r="AC50" s="18"/>
      <c r="AD50" s="18"/>
      <c r="AE50" s="18"/>
      <c r="AF50" s="18"/>
      <c r="AG50" s="18" t="s">
        <v>94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outlineLevel="1" x14ac:dyDescent="0.2">
      <c r="A51" s="44">
        <v>15</v>
      </c>
      <c r="B51" s="45" t="s">
        <v>348</v>
      </c>
      <c r="C51" s="55" t="s">
        <v>349</v>
      </c>
      <c r="D51" s="46" t="s">
        <v>124</v>
      </c>
      <c r="E51" s="47">
        <v>6</v>
      </c>
      <c r="F51" s="48"/>
      <c r="G51" s="49">
        <f t="shared" si="0"/>
        <v>0</v>
      </c>
      <c r="H51" s="48"/>
      <c r="I51" s="49">
        <f t="shared" si="1"/>
        <v>0</v>
      </c>
      <c r="J51" s="48"/>
      <c r="K51" s="49">
        <f t="shared" si="2"/>
        <v>0</v>
      </c>
      <c r="L51" s="49">
        <v>21</v>
      </c>
      <c r="M51" s="49">
        <f t="shared" si="3"/>
        <v>0</v>
      </c>
      <c r="N51" s="49">
        <v>0</v>
      </c>
      <c r="O51" s="49">
        <f t="shared" si="4"/>
        <v>0</v>
      </c>
      <c r="P51" s="49">
        <v>0</v>
      </c>
      <c r="Q51" s="49">
        <f t="shared" si="5"/>
        <v>0</v>
      </c>
      <c r="R51" s="49" t="s">
        <v>143</v>
      </c>
      <c r="S51" s="49" t="s">
        <v>92</v>
      </c>
      <c r="T51" s="50" t="s">
        <v>92</v>
      </c>
      <c r="U51" s="27">
        <v>0.83</v>
      </c>
      <c r="V51" s="27">
        <f t="shared" si="6"/>
        <v>4.9800000000000004</v>
      </c>
      <c r="W51" s="27"/>
      <c r="X51" s="27" t="s">
        <v>93</v>
      </c>
      <c r="Y51" s="18"/>
      <c r="Z51" s="18"/>
      <c r="AA51" s="18"/>
      <c r="AB51" s="18"/>
      <c r="AC51" s="18"/>
      <c r="AD51" s="18"/>
      <c r="AE51" s="18"/>
      <c r="AF51" s="18"/>
      <c r="AG51" s="18" t="s">
        <v>94</v>
      </c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outlineLevel="1" x14ac:dyDescent="0.2">
      <c r="A52" s="44">
        <v>16</v>
      </c>
      <c r="B52" s="45" t="s">
        <v>350</v>
      </c>
      <c r="C52" s="55" t="s">
        <v>351</v>
      </c>
      <c r="D52" s="46" t="s">
        <v>124</v>
      </c>
      <c r="E52" s="47">
        <v>2</v>
      </c>
      <c r="F52" s="48"/>
      <c r="G52" s="49">
        <f t="shared" si="0"/>
        <v>0</v>
      </c>
      <c r="H52" s="48"/>
      <c r="I52" s="49">
        <f t="shared" si="1"/>
        <v>0</v>
      </c>
      <c r="J52" s="48"/>
      <c r="K52" s="49">
        <f t="shared" si="2"/>
        <v>0</v>
      </c>
      <c r="L52" s="49">
        <v>21</v>
      </c>
      <c r="M52" s="49">
        <f t="shared" si="3"/>
        <v>0</v>
      </c>
      <c r="N52" s="49">
        <v>0</v>
      </c>
      <c r="O52" s="49">
        <f t="shared" si="4"/>
        <v>0</v>
      </c>
      <c r="P52" s="49">
        <v>0</v>
      </c>
      <c r="Q52" s="49">
        <f t="shared" si="5"/>
        <v>0</v>
      </c>
      <c r="R52" s="49" t="s">
        <v>143</v>
      </c>
      <c r="S52" s="49" t="s">
        <v>92</v>
      </c>
      <c r="T52" s="50" t="s">
        <v>92</v>
      </c>
      <c r="U52" s="27">
        <v>0.67</v>
      </c>
      <c r="V52" s="27">
        <f t="shared" si="6"/>
        <v>1.34</v>
      </c>
      <c r="W52" s="27"/>
      <c r="X52" s="27" t="s">
        <v>93</v>
      </c>
      <c r="Y52" s="18"/>
      <c r="Z52" s="18"/>
      <c r="AA52" s="18"/>
      <c r="AB52" s="18"/>
      <c r="AC52" s="18"/>
      <c r="AD52" s="18"/>
      <c r="AE52" s="18"/>
      <c r="AF52" s="18"/>
      <c r="AG52" s="18" t="s">
        <v>94</v>
      </c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outlineLevel="1" x14ac:dyDescent="0.2">
      <c r="A53" s="44">
        <v>17</v>
      </c>
      <c r="B53" s="45" t="s">
        <v>352</v>
      </c>
      <c r="C53" s="55" t="s">
        <v>353</v>
      </c>
      <c r="D53" s="46" t="s">
        <v>124</v>
      </c>
      <c r="E53" s="47">
        <v>5</v>
      </c>
      <c r="F53" s="48"/>
      <c r="G53" s="49">
        <f t="shared" si="0"/>
        <v>0</v>
      </c>
      <c r="H53" s="48"/>
      <c r="I53" s="49">
        <f t="shared" si="1"/>
        <v>0</v>
      </c>
      <c r="J53" s="48"/>
      <c r="K53" s="49">
        <f t="shared" si="2"/>
        <v>0</v>
      </c>
      <c r="L53" s="49">
        <v>21</v>
      </c>
      <c r="M53" s="49">
        <f t="shared" si="3"/>
        <v>0</v>
      </c>
      <c r="N53" s="49">
        <v>0</v>
      </c>
      <c r="O53" s="49">
        <f t="shared" si="4"/>
        <v>0</v>
      </c>
      <c r="P53" s="49">
        <v>0</v>
      </c>
      <c r="Q53" s="49">
        <f t="shared" si="5"/>
        <v>0</v>
      </c>
      <c r="R53" s="49" t="s">
        <v>143</v>
      </c>
      <c r="S53" s="49" t="s">
        <v>92</v>
      </c>
      <c r="T53" s="50" t="s">
        <v>92</v>
      </c>
      <c r="U53" s="27">
        <v>0.43</v>
      </c>
      <c r="V53" s="27">
        <f t="shared" si="6"/>
        <v>2.15</v>
      </c>
      <c r="W53" s="27"/>
      <c r="X53" s="27" t="s">
        <v>93</v>
      </c>
      <c r="Y53" s="18"/>
      <c r="Z53" s="18"/>
      <c r="AA53" s="18"/>
      <c r="AB53" s="18"/>
      <c r="AC53" s="18"/>
      <c r="AD53" s="18"/>
      <c r="AE53" s="18"/>
      <c r="AF53" s="18"/>
      <c r="AG53" s="18" t="s">
        <v>94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outlineLevel="1" x14ac:dyDescent="0.2">
      <c r="A54" s="44">
        <v>18</v>
      </c>
      <c r="B54" s="45" t="s">
        <v>354</v>
      </c>
      <c r="C54" s="55" t="s">
        <v>355</v>
      </c>
      <c r="D54" s="46" t="s">
        <v>124</v>
      </c>
      <c r="E54" s="47">
        <v>2</v>
      </c>
      <c r="F54" s="48"/>
      <c r="G54" s="49">
        <f t="shared" si="0"/>
        <v>0</v>
      </c>
      <c r="H54" s="48"/>
      <c r="I54" s="49">
        <f t="shared" si="1"/>
        <v>0</v>
      </c>
      <c r="J54" s="48"/>
      <c r="K54" s="49">
        <f t="shared" si="2"/>
        <v>0</v>
      </c>
      <c r="L54" s="49">
        <v>21</v>
      </c>
      <c r="M54" s="49">
        <f t="shared" si="3"/>
        <v>0</v>
      </c>
      <c r="N54" s="49">
        <v>0</v>
      </c>
      <c r="O54" s="49">
        <f t="shared" si="4"/>
        <v>0</v>
      </c>
      <c r="P54" s="49">
        <v>0</v>
      </c>
      <c r="Q54" s="49">
        <f t="shared" si="5"/>
        <v>0</v>
      </c>
      <c r="R54" s="49" t="s">
        <v>143</v>
      </c>
      <c r="S54" s="49" t="s">
        <v>92</v>
      </c>
      <c r="T54" s="50" t="s">
        <v>92</v>
      </c>
      <c r="U54" s="27">
        <v>0.37</v>
      </c>
      <c r="V54" s="27">
        <f t="shared" si="6"/>
        <v>0.74</v>
      </c>
      <c r="W54" s="27"/>
      <c r="X54" s="27" t="s">
        <v>93</v>
      </c>
      <c r="Y54" s="18"/>
      <c r="Z54" s="18"/>
      <c r="AA54" s="18"/>
      <c r="AB54" s="18"/>
      <c r="AC54" s="18"/>
      <c r="AD54" s="18"/>
      <c r="AE54" s="18"/>
      <c r="AF54" s="18"/>
      <c r="AG54" s="18" t="s">
        <v>94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outlineLevel="1" x14ac:dyDescent="0.2">
      <c r="A55" s="37">
        <v>19</v>
      </c>
      <c r="B55" s="38" t="s">
        <v>356</v>
      </c>
      <c r="C55" s="53" t="s">
        <v>357</v>
      </c>
      <c r="D55" s="39" t="s">
        <v>126</v>
      </c>
      <c r="E55" s="40">
        <v>2</v>
      </c>
      <c r="F55" s="41"/>
      <c r="G55" s="42">
        <f t="shared" si="0"/>
        <v>0</v>
      </c>
      <c r="H55" s="41"/>
      <c r="I55" s="42">
        <f t="shared" si="1"/>
        <v>0</v>
      </c>
      <c r="J55" s="41"/>
      <c r="K55" s="42">
        <f t="shared" si="2"/>
        <v>0</v>
      </c>
      <c r="L55" s="42">
        <v>21</v>
      </c>
      <c r="M55" s="42">
        <f t="shared" si="3"/>
        <v>0</v>
      </c>
      <c r="N55" s="42">
        <v>5.0000000000000001E-3</v>
      </c>
      <c r="O55" s="42">
        <f t="shared" si="4"/>
        <v>0.01</v>
      </c>
      <c r="P55" s="42">
        <v>0</v>
      </c>
      <c r="Q55" s="42">
        <f t="shared" si="5"/>
        <v>0</v>
      </c>
      <c r="R55" s="42"/>
      <c r="S55" s="42" t="s">
        <v>121</v>
      </c>
      <c r="T55" s="43" t="s">
        <v>127</v>
      </c>
      <c r="U55" s="27">
        <v>0</v>
      </c>
      <c r="V55" s="27">
        <f t="shared" si="6"/>
        <v>0</v>
      </c>
      <c r="W55" s="27"/>
      <c r="X55" s="27" t="s">
        <v>117</v>
      </c>
      <c r="Y55" s="18"/>
      <c r="Z55" s="18"/>
      <c r="AA55" s="18"/>
      <c r="AB55" s="18"/>
      <c r="AC55" s="18"/>
      <c r="AD55" s="18"/>
      <c r="AE55" s="18"/>
      <c r="AF55" s="18"/>
      <c r="AG55" s="18" t="s">
        <v>118</v>
      </c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outlineLevel="1" x14ac:dyDescent="0.2">
      <c r="A56" s="25"/>
      <c r="B56" s="26"/>
      <c r="C56" s="54" t="s">
        <v>358</v>
      </c>
      <c r="D56" s="28"/>
      <c r="E56" s="29">
        <v>2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18"/>
      <c r="Z56" s="18"/>
      <c r="AA56" s="18"/>
      <c r="AB56" s="18"/>
      <c r="AC56" s="18"/>
      <c r="AD56" s="18"/>
      <c r="AE56" s="18"/>
      <c r="AF56" s="18"/>
      <c r="AG56" s="18" t="s">
        <v>96</v>
      </c>
      <c r="AH56" s="18">
        <v>5</v>
      </c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</row>
    <row r="57" spans="1:60" outlineLevel="1" x14ac:dyDescent="0.2">
      <c r="A57" s="44">
        <v>20</v>
      </c>
      <c r="B57" s="45" t="s">
        <v>359</v>
      </c>
      <c r="C57" s="55" t="s">
        <v>360</v>
      </c>
      <c r="D57" s="46" t="s">
        <v>126</v>
      </c>
      <c r="E57" s="47">
        <v>4</v>
      </c>
      <c r="F57" s="48"/>
      <c r="G57" s="49">
        <f>ROUND(E57*F57,2)</f>
        <v>0</v>
      </c>
      <c r="H57" s="48"/>
      <c r="I57" s="49">
        <f>ROUND(E57*H57,2)</f>
        <v>0</v>
      </c>
      <c r="J57" s="48"/>
      <c r="K57" s="49">
        <f>ROUND(E57*J57,2)</f>
        <v>0</v>
      </c>
      <c r="L57" s="49">
        <v>21</v>
      </c>
      <c r="M57" s="49">
        <f>G57*(1+L57/100)</f>
        <v>0</v>
      </c>
      <c r="N57" s="49">
        <v>2.5000000000000001E-2</v>
      </c>
      <c r="O57" s="49">
        <f>ROUND(E57*N57,2)</f>
        <v>0.1</v>
      </c>
      <c r="P57" s="49">
        <v>0</v>
      </c>
      <c r="Q57" s="49">
        <f>ROUND(E57*P57,2)</f>
        <v>0</v>
      </c>
      <c r="R57" s="49"/>
      <c r="S57" s="49" t="s">
        <v>121</v>
      </c>
      <c r="T57" s="50" t="s">
        <v>127</v>
      </c>
      <c r="U57" s="27">
        <v>0</v>
      </c>
      <c r="V57" s="27">
        <f>ROUND(E57*U57,2)</f>
        <v>0</v>
      </c>
      <c r="W57" s="27"/>
      <c r="X57" s="27" t="s">
        <v>117</v>
      </c>
      <c r="Y57" s="18"/>
      <c r="Z57" s="18"/>
      <c r="AA57" s="18"/>
      <c r="AB57" s="18"/>
      <c r="AC57" s="18"/>
      <c r="AD57" s="18"/>
      <c r="AE57" s="18"/>
      <c r="AF57" s="18"/>
      <c r="AG57" s="18" t="s">
        <v>118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outlineLevel="1" x14ac:dyDescent="0.2">
      <c r="A58" s="37">
        <v>21</v>
      </c>
      <c r="B58" s="38" t="s">
        <v>361</v>
      </c>
      <c r="C58" s="53" t="s">
        <v>362</v>
      </c>
      <c r="D58" s="39" t="s">
        <v>126</v>
      </c>
      <c r="E58" s="40">
        <v>1</v>
      </c>
      <c r="F58" s="41"/>
      <c r="G58" s="42">
        <f>ROUND(E58*F58,2)</f>
        <v>0</v>
      </c>
      <c r="H58" s="41"/>
      <c r="I58" s="42">
        <f>ROUND(E58*H58,2)</f>
        <v>0</v>
      </c>
      <c r="J58" s="41"/>
      <c r="K58" s="42">
        <f>ROUND(E58*J58,2)</f>
        <v>0</v>
      </c>
      <c r="L58" s="42">
        <v>21</v>
      </c>
      <c r="M58" s="42">
        <f>G58*(1+L58/100)</f>
        <v>0</v>
      </c>
      <c r="N58" s="42">
        <v>8.0000000000000002E-3</v>
      </c>
      <c r="O58" s="42">
        <f>ROUND(E58*N58,2)</f>
        <v>0.01</v>
      </c>
      <c r="P58" s="42">
        <v>0</v>
      </c>
      <c r="Q58" s="42">
        <f>ROUND(E58*P58,2)</f>
        <v>0</v>
      </c>
      <c r="R58" s="42"/>
      <c r="S58" s="42" t="s">
        <v>121</v>
      </c>
      <c r="T58" s="43" t="s">
        <v>127</v>
      </c>
      <c r="U58" s="27">
        <v>0</v>
      </c>
      <c r="V58" s="27">
        <f>ROUND(E58*U58,2)</f>
        <v>0</v>
      </c>
      <c r="W58" s="27"/>
      <c r="X58" s="27" t="s">
        <v>117</v>
      </c>
      <c r="Y58" s="18"/>
      <c r="Z58" s="18"/>
      <c r="AA58" s="18"/>
      <c r="AB58" s="18"/>
      <c r="AC58" s="18"/>
      <c r="AD58" s="18"/>
      <c r="AE58" s="18"/>
      <c r="AF58" s="18"/>
      <c r="AG58" s="18" t="s">
        <v>118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outlineLevel="1" x14ac:dyDescent="0.2">
      <c r="A59" s="25"/>
      <c r="B59" s="26"/>
      <c r="C59" s="54" t="s">
        <v>30</v>
      </c>
      <c r="D59" s="28"/>
      <c r="E59" s="29">
        <v>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18"/>
      <c r="Z59" s="18"/>
      <c r="AA59" s="18"/>
      <c r="AB59" s="18"/>
      <c r="AC59" s="18"/>
      <c r="AD59" s="18"/>
      <c r="AE59" s="18"/>
      <c r="AF59" s="18"/>
      <c r="AG59" s="18" t="s">
        <v>96</v>
      </c>
      <c r="AH59" s="18">
        <v>0</v>
      </c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outlineLevel="1" x14ac:dyDescent="0.2">
      <c r="A60" s="44">
        <v>22</v>
      </c>
      <c r="B60" s="45" t="s">
        <v>363</v>
      </c>
      <c r="C60" s="55" t="s">
        <v>364</v>
      </c>
      <c r="D60" s="46" t="s">
        <v>126</v>
      </c>
      <c r="E60" s="47">
        <v>4</v>
      </c>
      <c r="F60" s="48"/>
      <c r="G60" s="49">
        <f>ROUND(E60*F60,2)</f>
        <v>0</v>
      </c>
      <c r="H60" s="48"/>
      <c r="I60" s="49">
        <f>ROUND(E60*H60,2)</f>
        <v>0</v>
      </c>
      <c r="J60" s="48"/>
      <c r="K60" s="49">
        <f>ROUND(E60*J60,2)</f>
        <v>0</v>
      </c>
      <c r="L60" s="49">
        <v>21</v>
      </c>
      <c r="M60" s="49">
        <f>G60*(1+L60/100)</f>
        <v>0</v>
      </c>
      <c r="N60" s="49">
        <v>8.0000000000000002E-3</v>
      </c>
      <c r="O60" s="49">
        <f>ROUND(E60*N60,2)</f>
        <v>0.03</v>
      </c>
      <c r="P60" s="49">
        <v>0</v>
      </c>
      <c r="Q60" s="49">
        <f>ROUND(E60*P60,2)</f>
        <v>0</v>
      </c>
      <c r="R60" s="49"/>
      <c r="S60" s="49" t="s">
        <v>121</v>
      </c>
      <c r="T60" s="50" t="s">
        <v>127</v>
      </c>
      <c r="U60" s="27">
        <v>0</v>
      </c>
      <c r="V60" s="27">
        <f>ROUND(E60*U60,2)</f>
        <v>0</v>
      </c>
      <c r="W60" s="27"/>
      <c r="X60" s="27" t="s">
        <v>117</v>
      </c>
      <c r="Y60" s="18"/>
      <c r="Z60" s="18"/>
      <c r="AA60" s="18"/>
      <c r="AB60" s="18"/>
      <c r="AC60" s="18"/>
      <c r="AD60" s="18"/>
      <c r="AE60" s="18"/>
      <c r="AF60" s="18"/>
      <c r="AG60" s="18" t="s">
        <v>118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outlineLevel="1" x14ac:dyDescent="0.2">
      <c r="A61" s="44">
        <v>23</v>
      </c>
      <c r="B61" s="45" t="s">
        <v>365</v>
      </c>
      <c r="C61" s="55" t="s">
        <v>366</v>
      </c>
      <c r="D61" s="46" t="s">
        <v>126</v>
      </c>
      <c r="E61" s="47">
        <v>1</v>
      </c>
      <c r="F61" s="48"/>
      <c r="G61" s="49">
        <f>ROUND(E61*F61,2)</f>
        <v>0</v>
      </c>
      <c r="H61" s="48"/>
      <c r="I61" s="49">
        <f>ROUND(E61*H61,2)</f>
        <v>0</v>
      </c>
      <c r="J61" s="48"/>
      <c r="K61" s="49">
        <f>ROUND(E61*J61,2)</f>
        <v>0</v>
      </c>
      <c r="L61" s="49">
        <v>21</v>
      </c>
      <c r="M61" s="49">
        <f>G61*(1+L61/100)</f>
        <v>0</v>
      </c>
      <c r="N61" s="49">
        <v>2E-3</v>
      </c>
      <c r="O61" s="49">
        <f>ROUND(E61*N61,2)</f>
        <v>0</v>
      </c>
      <c r="P61" s="49">
        <v>0</v>
      </c>
      <c r="Q61" s="49">
        <f>ROUND(E61*P61,2)</f>
        <v>0</v>
      </c>
      <c r="R61" s="49"/>
      <c r="S61" s="49" t="s">
        <v>121</v>
      </c>
      <c r="T61" s="50" t="s">
        <v>127</v>
      </c>
      <c r="U61" s="27">
        <v>0</v>
      </c>
      <c r="V61" s="27">
        <f>ROUND(E61*U61,2)</f>
        <v>0</v>
      </c>
      <c r="W61" s="27"/>
      <c r="X61" s="27" t="s">
        <v>117</v>
      </c>
      <c r="Y61" s="18"/>
      <c r="Z61" s="18"/>
      <c r="AA61" s="18"/>
      <c r="AB61" s="18"/>
      <c r="AC61" s="18"/>
      <c r="AD61" s="18"/>
      <c r="AE61" s="18"/>
      <c r="AF61" s="18"/>
      <c r="AG61" s="18" t="s">
        <v>118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ht="22.5" outlineLevel="1" x14ac:dyDescent="0.2">
      <c r="A62" s="44">
        <v>24</v>
      </c>
      <c r="B62" s="45" t="s">
        <v>367</v>
      </c>
      <c r="C62" s="55" t="s">
        <v>368</v>
      </c>
      <c r="D62" s="46" t="s">
        <v>144</v>
      </c>
      <c r="E62" s="47">
        <v>4</v>
      </c>
      <c r="F62" s="48"/>
      <c r="G62" s="49">
        <f>ROUND(E62*F62,2)</f>
        <v>0</v>
      </c>
      <c r="H62" s="48"/>
      <c r="I62" s="49">
        <f>ROUND(E62*H62,2)</f>
        <v>0</v>
      </c>
      <c r="J62" s="48"/>
      <c r="K62" s="49">
        <f>ROUND(E62*J62,2)</f>
        <v>0</v>
      </c>
      <c r="L62" s="49">
        <v>21</v>
      </c>
      <c r="M62" s="49">
        <f>G62*(1+L62/100)</f>
        <v>0</v>
      </c>
      <c r="N62" s="49">
        <v>8.0000000000000002E-3</v>
      </c>
      <c r="O62" s="49">
        <f>ROUND(E62*N62,2)</f>
        <v>0.03</v>
      </c>
      <c r="P62" s="49">
        <v>0</v>
      </c>
      <c r="Q62" s="49">
        <f>ROUND(E62*P62,2)</f>
        <v>0</v>
      </c>
      <c r="R62" s="49"/>
      <c r="S62" s="49" t="s">
        <v>121</v>
      </c>
      <c r="T62" s="50" t="s">
        <v>127</v>
      </c>
      <c r="U62" s="27">
        <v>0</v>
      </c>
      <c r="V62" s="27">
        <f>ROUND(E62*U62,2)</f>
        <v>0</v>
      </c>
      <c r="W62" s="27"/>
      <c r="X62" s="27" t="s">
        <v>117</v>
      </c>
      <c r="Y62" s="18"/>
      <c r="Z62" s="18"/>
      <c r="AA62" s="18"/>
      <c r="AB62" s="18"/>
      <c r="AC62" s="18"/>
      <c r="AD62" s="18"/>
      <c r="AE62" s="18"/>
      <c r="AF62" s="18"/>
      <c r="AG62" s="18" t="s">
        <v>118</v>
      </c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outlineLevel="1" x14ac:dyDescent="0.2">
      <c r="A63" s="37">
        <v>25</v>
      </c>
      <c r="B63" s="38" t="s">
        <v>369</v>
      </c>
      <c r="C63" s="53" t="s">
        <v>370</v>
      </c>
      <c r="D63" s="39" t="s">
        <v>126</v>
      </c>
      <c r="E63" s="40">
        <v>2</v>
      </c>
      <c r="F63" s="41"/>
      <c r="G63" s="42">
        <f>ROUND(E63*F63,2)</f>
        <v>0</v>
      </c>
      <c r="H63" s="41"/>
      <c r="I63" s="42">
        <f>ROUND(E63*H63,2)</f>
        <v>0</v>
      </c>
      <c r="J63" s="41"/>
      <c r="K63" s="42">
        <f>ROUND(E63*J63,2)</f>
        <v>0</v>
      </c>
      <c r="L63" s="42">
        <v>21</v>
      </c>
      <c r="M63" s="42">
        <f>G63*(1+L63/100)</f>
        <v>0</v>
      </c>
      <c r="N63" s="42">
        <v>2.5000000000000001E-2</v>
      </c>
      <c r="O63" s="42">
        <f>ROUND(E63*N63,2)</f>
        <v>0.05</v>
      </c>
      <c r="P63" s="42">
        <v>0</v>
      </c>
      <c r="Q63" s="42">
        <f>ROUND(E63*P63,2)</f>
        <v>0</v>
      </c>
      <c r="R63" s="42"/>
      <c r="S63" s="42" t="s">
        <v>121</v>
      </c>
      <c r="T63" s="43" t="s">
        <v>127</v>
      </c>
      <c r="U63" s="27">
        <v>0</v>
      </c>
      <c r="V63" s="27">
        <f>ROUND(E63*U63,2)</f>
        <v>0</v>
      </c>
      <c r="W63" s="27"/>
      <c r="X63" s="27" t="s">
        <v>117</v>
      </c>
      <c r="Y63" s="18"/>
      <c r="Z63" s="18"/>
      <c r="AA63" s="18"/>
      <c r="AB63" s="18"/>
      <c r="AC63" s="18"/>
      <c r="AD63" s="18"/>
      <c r="AE63" s="18"/>
      <c r="AF63" s="18"/>
      <c r="AG63" s="18" t="s">
        <v>118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outlineLevel="1" x14ac:dyDescent="0.2">
      <c r="A64" s="25"/>
      <c r="B64" s="26"/>
      <c r="C64" s="54" t="s">
        <v>31</v>
      </c>
      <c r="D64" s="28"/>
      <c r="E64" s="29">
        <v>2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18"/>
      <c r="Z64" s="18"/>
      <c r="AA64" s="18"/>
      <c r="AB64" s="18"/>
      <c r="AC64" s="18"/>
      <c r="AD64" s="18"/>
      <c r="AE64" s="18"/>
      <c r="AF64" s="18"/>
      <c r="AG64" s="18" t="s">
        <v>96</v>
      </c>
      <c r="AH64" s="18">
        <v>0</v>
      </c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outlineLevel="1" x14ac:dyDescent="0.2">
      <c r="A65" s="37">
        <v>26</v>
      </c>
      <c r="B65" s="38" t="s">
        <v>371</v>
      </c>
      <c r="C65" s="53" t="s">
        <v>372</v>
      </c>
      <c r="D65" s="39" t="s">
        <v>124</v>
      </c>
      <c r="E65" s="40">
        <v>2</v>
      </c>
      <c r="F65" s="41"/>
      <c r="G65" s="42">
        <f>ROUND(E65*F65,2)</f>
        <v>0</v>
      </c>
      <c r="H65" s="41"/>
      <c r="I65" s="42">
        <f>ROUND(E65*H65,2)</f>
        <v>0</v>
      </c>
      <c r="J65" s="41"/>
      <c r="K65" s="42">
        <f>ROUND(E65*J65,2)</f>
        <v>0</v>
      </c>
      <c r="L65" s="42">
        <v>21</v>
      </c>
      <c r="M65" s="42">
        <f>G65*(1+L65/100)</f>
        <v>0</v>
      </c>
      <c r="N65" s="42">
        <v>2.5000000000000001E-3</v>
      </c>
      <c r="O65" s="42">
        <f>ROUND(E65*N65,2)</f>
        <v>0.01</v>
      </c>
      <c r="P65" s="42">
        <v>0</v>
      </c>
      <c r="Q65" s="42">
        <f>ROUND(E65*P65,2)</f>
        <v>0</v>
      </c>
      <c r="R65" s="42"/>
      <c r="S65" s="42" t="s">
        <v>121</v>
      </c>
      <c r="T65" s="43" t="s">
        <v>127</v>
      </c>
      <c r="U65" s="27">
        <v>0</v>
      </c>
      <c r="V65" s="27">
        <f>ROUND(E65*U65,2)</f>
        <v>0</v>
      </c>
      <c r="W65" s="27"/>
      <c r="X65" s="27" t="s">
        <v>117</v>
      </c>
      <c r="Y65" s="18"/>
      <c r="Z65" s="18"/>
      <c r="AA65" s="18"/>
      <c r="AB65" s="18"/>
      <c r="AC65" s="18"/>
      <c r="AD65" s="18"/>
      <c r="AE65" s="18"/>
      <c r="AF65" s="18"/>
      <c r="AG65" s="18" t="s">
        <v>118</v>
      </c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outlineLevel="1" x14ac:dyDescent="0.2">
      <c r="A66" s="25"/>
      <c r="B66" s="26"/>
      <c r="C66" s="54" t="s">
        <v>373</v>
      </c>
      <c r="D66" s="28"/>
      <c r="E66" s="29">
        <v>2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18"/>
      <c r="Z66" s="18"/>
      <c r="AA66" s="18"/>
      <c r="AB66" s="18"/>
      <c r="AC66" s="18"/>
      <c r="AD66" s="18"/>
      <c r="AE66" s="18"/>
      <c r="AF66" s="18"/>
      <c r="AG66" s="18" t="s">
        <v>96</v>
      </c>
      <c r="AH66" s="18">
        <v>5</v>
      </c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ht="22.5" outlineLevel="1" x14ac:dyDescent="0.2">
      <c r="A67" s="37">
        <v>27</v>
      </c>
      <c r="B67" s="38" t="s">
        <v>374</v>
      </c>
      <c r="C67" s="53" t="s">
        <v>375</v>
      </c>
      <c r="D67" s="39" t="s">
        <v>120</v>
      </c>
      <c r="E67" s="40">
        <v>10</v>
      </c>
      <c r="F67" s="41"/>
      <c r="G67" s="42">
        <f>ROUND(E67*F67,2)</f>
        <v>0</v>
      </c>
      <c r="H67" s="41"/>
      <c r="I67" s="42">
        <f>ROUND(E67*H67,2)</f>
        <v>0</v>
      </c>
      <c r="J67" s="41"/>
      <c r="K67" s="42">
        <f>ROUND(E67*J67,2)</f>
        <v>0</v>
      </c>
      <c r="L67" s="42">
        <v>21</v>
      </c>
      <c r="M67" s="42">
        <f>G67*(1+L67/100)</f>
        <v>0</v>
      </c>
      <c r="N67" s="42">
        <v>1.57E-3</v>
      </c>
      <c r="O67" s="42">
        <f>ROUND(E67*N67,2)</f>
        <v>0.02</v>
      </c>
      <c r="P67" s="42">
        <v>0</v>
      </c>
      <c r="Q67" s="42">
        <f>ROUND(E67*P67,2)</f>
        <v>0</v>
      </c>
      <c r="R67" s="42" t="s">
        <v>116</v>
      </c>
      <c r="S67" s="42" t="s">
        <v>92</v>
      </c>
      <c r="T67" s="43" t="s">
        <v>92</v>
      </c>
      <c r="U67" s="27">
        <v>0</v>
      </c>
      <c r="V67" s="27">
        <f>ROUND(E67*U67,2)</f>
        <v>0</v>
      </c>
      <c r="W67" s="27"/>
      <c r="X67" s="27" t="s">
        <v>117</v>
      </c>
      <c r="Y67" s="18"/>
      <c r="Z67" s="18"/>
      <c r="AA67" s="18"/>
      <c r="AB67" s="18"/>
      <c r="AC67" s="18"/>
      <c r="AD67" s="18"/>
      <c r="AE67" s="18"/>
      <c r="AF67" s="18"/>
      <c r="AG67" s="18" t="s">
        <v>118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outlineLevel="1" x14ac:dyDescent="0.2">
      <c r="A68" s="25"/>
      <c r="B68" s="26"/>
      <c r="C68" s="54" t="s">
        <v>376</v>
      </c>
      <c r="D68" s="28"/>
      <c r="E68" s="29">
        <v>10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18"/>
      <c r="Z68" s="18"/>
      <c r="AA68" s="18"/>
      <c r="AB68" s="18"/>
      <c r="AC68" s="18"/>
      <c r="AD68" s="18"/>
      <c r="AE68" s="18"/>
      <c r="AF68" s="18"/>
      <c r="AG68" s="18" t="s">
        <v>96</v>
      </c>
      <c r="AH68" s="18">
        <v>0</v>
      </c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 spans="1:60" ht="22.5" outlineLevel="1" x14ac:dyDescent="0.2">
      <c r="A69" s="44">
        <v>28</v>
      </c>
      <c r="B69" s="45" t="s">
        <v>377</v>
      </c>
      <c r="C69" s="55" t="s">
        <v>378</v>
      </c>
      <c r="D69" s="46" t="s">
        <v>120</v>
      </c>
      <c r="E69" s="47">
        <v>20</v>
      </c>
      <c r="F69" s="48"/>
      <c r="G69" s="49">
        <f>ROUND(E69*F69,2)</f>
        <v>0</v>
      </c>
      <c r="H69" s="48"/>
      <c r="I69" s="49">
        <f>ROUND(E69*H69,2)</f>
        <v>0</v>
      </c>
      <c r="J69" s="48"/>
      <c r="K69" s="49">
        <f>ROUND(E69*J69,2)</f>
        <v>0</v>
      </c>
      <c r="L69" s="49">
        <v>21</v>
      </c>
      <c r="M69" s="49">
        <f>G69*(1+L69/100)</f>
        <v>0</v>
      </c>
      <c r="N69" s="49">
        <v>2.0200000000000001E-3</v>
      </c>
      <c r="O69" s="49">
        <f>ROUND(E69*N69,2)</f>
        <v>0.04</v>
      </c>
      <c r="P69" s="49">
        <v>0</v>
      </c>
      <c r="Q69" s="49">
        <f>ROUND(E69*P69,2)</f>
        <v>0</v>
      </c>
      <c r="R69" s="49" t="s">
        <v>116</v>
      </c>
      <c r="S69" s="49" t="s">
        <v>92</v>
      </c>
      <c r="T69" s="50" t="s">
        <v>92</v>
      </c>
      <c r="U69" s="27">
        <v>0</v>
      </c>
      <c r="V69" s="27">
        <f>ROUND(E69*U69,2)</f>
        <v>0</v>
      </c>
      <c r="W69" s="27"/>
      <c r="X69" s="27" t="s">
        <v>117</v>
      </c>
      <c r="Y69" s="18"/>
      <c r="Z69" s="18"/>
      <c r="AA69" s="18"/>
      <c r="AB69" s="18"/>
      <c r="AC69" s="18"/>
      <c r="AD69" s="18"/>
      <c r="AE69" s="18"/>
      <c r="AF69" s="18"/>
      <c r="AG69" s="18" t="s">
        <v>118</v>
      </c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ht="22.5" outlineLevel="1" x14ac:dyDescent="0.2">
      <c r="A70" s="44">
        <v>29</v>
      </c>
      <c r="B70" s="45" t="s">
        <v>379</v>
      </c>
      <c r="C70" s="55" t="s">
        <v>380</v>
      </c>
      <c r="D70" s="46" t="s">
        <v>120</v>
      </c>
      <c r="E70" s="47">
        <v>10</v>
      </c>
      <c r="F70" s="48"/>
      <c r="G70" s="49">
        <f>ROUND(E70*F70,2)</f>
        <v>0</v>
      </c>
      <c r="H70" s="48"/>
      <c r="I70" s="49">
        <f>ROUND(E70*H70,2)</f>
        <v>0</v>
      </c>
      <c r="J70" s="48"/>
      <c r="K70" s="49">
        <f>ROUND(E70*J70,2)</f>
        <v>0</v>
      </c>
      <c r="L70" s="49">
        <v>21</v>
      </c>
      <c r="M70" s="49">
        <f>G70*(1+L70/100)</f>
        <v>0</v>
      </c>
      <c r="N70" s="49">
        <v>2.5600000000000002E-3</v>
      </c>
      <c r="O70" s="49">
        <f>ROUND(E70*N70,2)</f>
        <v>0.03</v>
      </c>
      <c r="P70" s="49">
        <v>0</v>
      </c>
      <c r="Q70" s="49">
        <f>ROUND(E70*P70,2)</f>
        <v>0</v>
      </c>
      <c r="R70" s="49" t="s">
        <v>116</v>
      </c>
      <c r="S70" s="49" t="s">
        <v>92</v>
      </c>
      <c r="T70" s="50" t="s">
        <v>92</v>
      </c>
      <c r="U70" s="27">
        <v>0</v>
      </c>
      <c r="V70" s="27">
        <f>ROUND(E70*U70,2)</f>
        <v>0</v>
      </c>
      <c r="W70" s="27"/>
      <c r="X70" s="27" t="s">
        <v>117</v>
      </c>
      <c r="Y70" s="18"/>
      <c r="Z70" s="18"/>
      <c r="AA70" s="18"/>
      <c r="AB70" s="18"/>
      <c r="AC70" s="18"/>
      <c r="AD70" s="18"/>
      <c r="AE70" s="18"/>
      <c r="AF70" s="18"/>
      <c r="AG70" s="18" t="s">
        <v>118</v>
      </c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</row>
    <row r="71" spans="1:60" outlineLevel="1" x14ac:dyDescent="0.2">
      <c r="A71" s="37">
        <v>30</v>
      </c>
      <c r="B71" s="38" t="s">
        <v>381</v>
      </c>
      <c r="C71" s="53" t="s">
        <v>382</v>
      </c>
      <c r="D71" s="39" t="s">
        <v>119</v>
      </c>
      <c r="E71" s="40">
        <v>0.85070000000000001</v>
      </c>
      <c r="F71" s="41"/>
      <c r="G71" s="42">
        <f>ROUND(E71*F71,2)</f>
        <v>0</v>
      </c>
      <c r="H71" s="41"/>
      <c r="I71" s="42">
        <f>ROUND(E71*H71,2)</f>
        <v>0</v>
      </c>
      <c r="J71" s="41"/>
      <c r="K71" s="42">
        <f>ROUND(E71*J71,2)</f>
        <v>0</v>
      </c>
      <c r="L71" s="42">
        <v>21</v>
      </c>
      <c r="M71" s="42">
        <f>G71*(1+L71/100)</f>
        <v>0</v>
      </c>
      <c r="N71" s="42">
        <v>0</v>
      </c>
      <c r="O71" s="42">
        <f>ROUND(E71*N71,2)</f>
        <v>0</v>
      </c>
      <c r="P71" s="42">
        <v>0</v>
      </c>
      <c r="Q71" s="42">
        <f>ROUND(E71*P71,2)</f>
        <v>0</v>
      </c>
      <c r="R71" s="42" t="s">
        <v>143</v>
      </c>
      <c r="S71" s="42" t="s">
        <v>92</v>
      </c>
      <c r="T71" s="43" t="s">
        <v>92</v>
      </c>
      <c r="U71" s="27">
        <v>5.0640000000000001</v>
      </c>
      <c r="V71" s="27">
        <f>ROUND(E71*U71,2)</f>
        <v>4.3099999999999996</v>
      </c>
      <c r="W71" s="27"/>
      <c r="X71" s="27" t="s">
        <v>131</v>
      </c>
      <c r="Y71" s="18"/>
      <c r="Z71" s="18"/>
      <c r="AA71" s="18"/>
      <c r="AB71" s="18"/>
      <c r="AC71" s="18"/>
      <c r="AD71" s="18"/>
      <c r="AE71" s="18"/>
      <c r="AF71" s="18"/>
      <c r="AG71" s="18" t="s">
        <v>132</v>
      </c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</row>
    <row r="72" spans="1:60" outlineLevel="1" x14ac:dyDescent="0.2">
      <c r="A72" s="25"/>
      <c r="B72" s="26"/>
      <c r="C72" s="332" t="s">
        <v>383</v>
      </c>
      <c r="D72" s="333"/>
      <c r="E72" s="333"/>
      <c r="F72" s="333"/>
      <c r="G72" s="333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18"/>
      <c r="Z72" s="18"/>
      <c r="AA72" s="18"/>
      <c r="AB72" s="18"/>
      <c r="AC72" s="18"/>
      <c r="AD72" s="18"/>
      <c r="AE72" s="18"/>
      <c r="AF72" s="18"/>
      <c r="AG72" s="18" t="s">
        <v>115</v>
      </c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 spans="1:60" outlineLevel="1" x14ac:dyDescent="0.2">
      <c r="A73" s="25"/>
      <c r="B73" s="26"/>
      <c r="C73" s="54" t="s">
        <v>134</v>
      </c>
      <c r="D73" s="28"/>
      <c r="E73" s="29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18"/>
      <c r="Z73" s="18"/>
      <c r="AA73" s="18"/>
      <c r="AB73" s="18"/>
      <c r="AC73" s="18"/>
      <c r="AD73" s="18"/>
      <c r="AE73" s="18"/>
      <c r="AF73" s="18"/>
      <c r="AG73" s="18" t="s">
        <v>96</v>
      </c>
      <c r="AH73" s="18">
        <v>0</v>
      </c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</row>
    <row r="74" spans="1:60" outlineLevel="1" x14ac:dyDescent="0.2">
      <c r="A74" s="25"/>
      <c r="B74" s="26"/>
      <c r="C74" s="54" t="s">
        <v>384</v>
      </c>
      <c r="D74" s="28"/>
      <c r="E74" s="29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18"/>
      <c r="Z74" s="18"/>
      <c r="AA74" s="18"/>
      <c r="AB74" s="18"/>
      <c r="AC74" s="18"/>
      <c r="AD74" s="18"/>
      <c r="AE74" s="18"/>
      <c r="AF74" s="18"/>
      <c r="AG74" s="18" t="s">
        <v>96</v>
      </c>
      <c r="AH74" s="18">
        <v>0</v>
      </c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</row>
    <row r="75" spans="1:60" outlineLevel="1" x14ac:dyDescent="0.2">
      <c r="A75" s="25"/>
      <c r="B75" s="26"/>
      <c r="C75" s="54" t="s">
        <v>385</v>
      </c>
      <c r="D75" s="28"/>
      <c r="E75" s="29">
        <v>0.85070000000000001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18"/>
      <c r="Z75" s="18"/>
      <c r="AA75" s="18"/>
      <c r="AB75" s="18"/>
      <c r="AC75" s="18"/>
      <c r="AD75" s="18"/>
      <c r="AE75" s="18"/>
      <c r="AF75" s="18"/>
      <c r="AG75" s="18" t="s">
        <v>96</v>
      </c>
      <c r="AH75" s="18">
        <v>0</v>
      </c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</row>
    <row r="76" spans="1:60" x14ac:dyDescent="0.2">
      <c r="A76" s="1"/>
      <c r="B76" s="2"/>
      <c r="C76" s="56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AE76">
        <v>15</v>
      </c>
      <c r="AF76">
        <v>21</v>
      </c>
    </row>
    <row r="77" spans="1:60" x14ac:dyDescent="0.2">
      <c r="A77" s="21"/>
      <c r="B77" s="22" t="s">
        <v>5</v>
      </c>
      <c r="C77" s="57"/>
      <c r="D77" s="23"/>
      <c r="E77" s="24"/>
      <c r="F77" s="24"/>
      <c r="G77" s="51">
        <f>G8+G15+G26</f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AE77">
        <f>SUMIF(L7:L75,AE76,G7:G75)</f>
        <v>0</v>
      </c>
      <c r="AF77">
        <f>SUMIF(L7:L75,AF76,G7:G75)</f>
        <v>0</v>
      </c>
      <c r="AG77" t="s">
        <v>112</v>
      </c>
    </row>
    <row r="78" spans="1:60" x14ac:dyDescent="0.2">
      <c r="A78" s="331" t="s">
        <v>169</v>
      </c>
      <c r="B78" s="331"/>
      <c r="C78" s="56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60" x14ac:dyDescent="0.2">
      <c r="A79" s="1"/>
      <c r="B79" s="2" t="s">
        <v>170</v>
      </c>
      <c r="C79" s="56" t="s">
        <v>171</v>
      </c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AG79" t="s">
        <v>172</v>
      </c>
    </row>
    <row r="80" spans="1:60" x14ac:dyDescent="0.2">
      <c r="A80" s="1"/>
      <c r="B80" s="2" t="s">
        <v>173</v>
      </c>
      <c r="C80" s="56" t="s">
        <v>174</v>
      </c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AG80" t="s">
        <v>175</v>
      </c>
    </row>
    <row r="81" spans="1:33" x14ac:dyDescent="0.2">
      <c r="A81" s="1"/>
      <c r="B81" s="2"/>
      <c r="C81" s="56" t="s">
        <v>176</v>
      </c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AG81" t="s">
        <v>177</v>
      </c>
    </row>
    <row r="82" spans="1:33" x14ac:dyDescent="0.2">
      <c r="A82" s="1"/>
      <c r="B82" s="2"/>
      <c r="C82" s="56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33" x14ac:dyDescent="0.2">
      <c r="C83" s="58"/>
      <c r="D83" s="6"/>
      <c r="AG83" t="s">
        <v>113</v>
      </c>
    </row>
    <row r="84" spans="1:33" x14ac:dyDescent="0.2">
      <c r="D84" s="6"/>
    </row>
    <row r="85" spans="1:33" x14ac:dyDescent="0.2">
      <c r="D85" s="6"/>
    </row>
    <row r="86" spans="1:33" x14ac:dyDescent="0.2">
      <c r="D86" s="6"/>
    </row>
    <row r="87" spans="1:33" x14ac:dyDescent="0.2">
      <c r="D87" s="6"/>
    </row>
    <row r="88" spans="1:33" x14ac:dyDescent="0.2">
      <c r="D88" s="6"/>
    </row>
    <row r="89" spans="1:33" x14ac:dyDescent="0.2">
      <c r="D89" s="6"/>
    </row>
    <row r="90" spans="1:33" x14ac:dyDescent="0.2">
      <c r="D90" s="6"/>
    </row>
    <row r="91" spans="1:33" x14ac:dyDescent="0.2">
      <c r="D91" s="6"/>
    </row>
    <row r="92" spans="1:33" x14ac:dyDescent="0.2">
      <c r="D92" s="6"/>
    </row>
    <row r="93" spans="1:33" x14ac:dyDescent="0.2">
      <c r="D93" s="6"/>
    </row>
    <row r="94" spans="1:33" x14ac:dyDescent="0.2">
      <c r="D94" s="6"/>
    </row>
    <row r="95" spans="1:33" x14ac:dyDescent="0.2">
      <c r="D95" s="6"/>
    </row>
    <row r="96" spans="1:33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9">
    <mergeCell ref="A1:G1"/>
    <mergeCell ref="C2:G2"/>
    <mergeCell ref="C3:G3"/>
    <mergeCell ref="C4:G4"/>
    <mergeCell ref="A78:B78"/>
    <mergeCell ref="C11:G11"/>
    <mergeCell ref="C20:G20"/>
    <mergeCell ref="C22:G22"/>
    <mergeCell ref="C72:G72"/>
  </mergeCells>
  <pageMargins left="0.19685039370078741" right="0.11811023622047245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C26" sqref="C26"/>
      <selection pane="bottomLeft" activeCell="C26" sqref="C26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63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114</v>
      </c>
      <c r="B1" s="252"/>
      <c r="C1" s="252"/>
      <c r="D1" s="252"/>
      <c r="E1" s="252"/>
      <c r="F1" s="252"/>
      <c r="G1" s="252"/>
      <c r="AG1" t="s">
        <v>60</v>
      </c>
    </row>
    <row r="2" spans="1:60" ht="24.95" customHeight="1" x14ac:dyDescent="0.2">
      <c r="A2" s="10" t="s">
        <v>1</v>
      </c>
      <c r="B2" s="7" t="s">
        <v>8</v>
      </c>
      <c r="C2" s="253" t="s">
        <v>9</v>
      </c>
      <c r="D2" s="254"/>
      <c r="E2" s="254"/>
      <c r="F2" s="254"/>
      <c r="G2" s="255"/>
      <c r="AG2" t="s">
        <v>61</v>
      </c>
    </row>
    <row r="3" spans="1:60" ht="24.95" customHeight="1" x14ac:dyDescent="0.2">
      <c r="A3" s="10" t="s">
        <v>2</v>
      </c>
      <c r="B3" s="7" t="s">
        <v>16</v>
      </c>
      <c r="C3" s="253" t="s">
        <v>17</v>
      </c>
      <c r="D3" s="254"/>
      <c r="E3" s="254"/>
      <c r="F3" s="254"/>
      <c r="G3" s="255"/>
      <c r="AC3" s="9" t="s">
        <v>61</v>
      </c>
      <c r="AG3" t="s">
        <v>63</v>
      </c>
    </row>
    <row r="4" spans="1:60" ht="24.95" customHeight="1" x14ac:dyDescent="0.2">
      <c r="A4" s="11" t="s">
        <v>3</v>
      </c>
      <c r="B4" s="12" t="s">
        <v>12</v>
      </c>
      <c r="C4" s="256" t="s">
        <v>18</v>
      </c>
      <c r="D4" s="257"/>
      <c r="E4" s="257"/>
      <c r="F4" s="257"/>
      <c r="G4" s="258"/>
      <c r="AG4" t="s">
        <v>64</v>
      </c>
    </row>
    <row r="5" spans="1:60" x14ac:dyDescent="0.2">
      <c r="D5" s="6"/>
    </row>
    <row r="6" spans="1:60" ht="38.25" x14ac:dyDescent="0.2">
      <c r="A6" s="14" t="s">
        <v>65</v>
      </c>
      <c r="B6" s="16" t="s">
        <v>66</v>
      </c>
      <c r="C6" s="16" t="s">
        <v>67</v>
      </c>
      <c r="D6" s="15" t="s">
        <v>68</v>
      </c>
      <c r="E6" s="14" t="s">
        <v>69</v>
      </c>
      <c r="F6" s="13" t="s">
        <v>70</v>
      </c>
      <c r="G6" s="14" t="s">
        <v>5</v>
      </c>
      <c r="H6" s="17" t="s">
        <v>6</v>
      </c>
      <c r="I6" s="17" t="s">
        <v>71</v>
      </c>
      <c r="J6" s="17" t="s">
        <v>7</v>
      </c>
      <c r="K6" s="17" t="s">
        <v>72</v>
      </c>
      <c r="L6" s="17" t="s">
        <v>73</v>
      </c>
      <c r="M6" s="17" t="s">
        <v>74</v>
      </c>
      <c r="N6" s="17" t="s">
        <v>75</v>
      </c>
      <c r="O6" s="17" t="s">
        <v>76</v>
      </c>
      <c r="P6" s="17" t="s">
        <v>77</v>
      </c>
      <c r="Q6" s="17" t="s">
        <v>78</v>
      </c>
      <c r="R6" s="17" t="s">
        <v>79</v>
      </c>
      <c r="S6" s="17" t="s">
        <v>80</v>
      </c>
      <c r="T6" s="17" t="s">
        <v>81</v>
      </c>
      <c r="U6" s="17" t="s">
        <v>82</v>
      </c>
      <c r="V6" s="17" t="s">
        <v>83</v>
      </c>
      <c r="W6" s="17" t="s">
        <v>84</v>
      </c>
      <c r="X6" s="17" t="s">
        <v>85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60" x14ac:dyDescent="0.2">
      <c r="A8" s="31" t="s">
        <v>86</v>
      </c>
      <c r="B8" s="32" t="s">
        <v>35</v>
      </c>
      <c r="C8" s="52" t="s">
        <v>36</v>
      </c>
      <c r="D8" s="33"/>
      <c r="E8" s="34"/>
      <c r="F8" s="35"/>
      <c r="G8" s="35">
        <f>SUMIF(AG9:AG9,"&lt;&gt;NOR",G9:G9)</f>
        <v>0</v>
      </c>
      <c r="H8" s="35"/>
      <c r="I8" s="35">
        <f>SUM(I9:I9)</f>
        <v>0</v>
      </c>
      <c r="J8" s="35"/>
      <c r="K8" s="35">
        <f>SUM(K9:K9)</f>
        <v>0</v>
      </c>
      <c r="L8" s="35"/>
      <c r="M8" s="35">
        <f>SUM(M9:M9)</f>
        <v>0</v>
      </c>
      <c r="N8" s="35"/>
      <c r="O8" s="35">
        <f>SUM(O9:O9)</f>
        <v>0.05</v>
      </c>
      <c r="P8" s="35"/>
      <c r="Q8" s="35">
        <f>SUM(Q9:Q9)</f>
        <v>0</v>
      </c>
      <c r="R8" s="35"/>
      <c r="S8" s="35"/>
      <c r="T8" s="36"/>
      <c r="U8" s="30"/>
      <c r="V8" s="30">
        <f>SUM(V9:V9)</f>
        <v>7.79</v>
      </c>
      <c r="W8" s="30"/>
      <c r="X8" s="30"/>
      <c r="AG8" t="s">
        <v>87</v>
      </c>
    </row>
    <row r="9" spans="1:60" outlineLevel="1" x14ac:dyDescent="0.2">
      <c r="A9" s="44">
        <v>1</v>
      </c>
      <c r="B9" s="45" t="s">
        <v>178</v>
      </c>
      <c r="C9" s="55" t="s">
        <v>179</v>
      </c>
      <c r="D9" s="46" t="s">
        <v>90</v>
      </c>
      <c r="E9" s="47">
        <v>44</v>
      </c>
      <c r="F9" s="48"/>
      <c r="G9" s="49">
        <f>ROUND(E9*F9,2)</f>
        <v>0</v>
      </c>
      <c r="H9" s="48"/>
      <c r="I9" s="49">
        <f>ROUND(E9*H9,2)</f>
        <v>0</v>
      </c>
      <c r="J9" s="48"/>
      <c r="K9" s="49">
        <f>ROUND(E9*J9,2)</f>
        <v>0</v>
      </c>
      <c r="L9" s="49">
        <v>21</v>
      </c>
      <c r="M9" s="49">
        <f>G9*(1+L9/100)</f>
        <v>0</v>
      </c>
      <c r="N9" s="49">
        <v>1.2099999999999999E-3</v>
      </c>
      <c r="O9" s="49">
        <f>ROUND(E9*N9,2)</f>
        <v>0.05</v>
      </c>
      <c r="P9" s="49">
        <v>0</v>
      </c>
      <c r="Q9" s="49">
        <f>ROUND(E9*P9,2)</f>
        <v>0</v>
      </c>
      <c r="R9" s="49" t="s">
        <v>125</v>
      </c>
      <c r="S9" s="49" t="s">
        <v>92</v>
      </c>
      <c r="T9" s="50" t="s">
        <v>92</v>
      </c>
      <c r="U9" s="27">
        <v>0.17699999999999999</v>
      </c>
      <c r="V9" s="27">
        <f>ROUND(E9*U9,2)</f>
        <v>7.79</v>
      </c>
      <c r="W9" s="27"/>
      <c r="X9" s="27" t="s">
        <v>93</v>
      </c>
      <c r="Y9" s="18"/>
      <c r="Z9" s="18"/>
      <c r="AA9" s="18"/>
      <c r="AB9" s="18"/>
      <c r="AC9" s="18"/>
      <c r="AD9" s="18"/>
      <c r="AE9" s="18"/>
      <c r="AF9" s="18"/>
      <c r="AG9" s="18" t="s">
        <v>94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x14ac:dyDescent="0.2">
      <c r="A10" s="31" t="s">
        <v>86</v>
      </c>
      <c r="B10" s="32" t="s">
        <v>37</v>
      </c>
      <c r="C10" s="52" t="s">
        <v>38</v>
      </c>
      <c r="D10" s="33"/>
      <c r="E10" s="34"/>
      <c r="F10" s="35"/>
      <c r="G10" s="35">
        <f>SUMIF(AG11:AG15,"&lt;&gt;NOR",G11:G15)</f>
        <v>0</v>
      </c>
      <c r="H10" s="35"/>
      <c r="I10" s="35">
        <f>SUM(I11:I15)</f>
        <v>0</v>
      </c>
      <c r="J10" s="35"/>
      <c r="K10" s="35">
        <f>SUM(K11:K15)</f>
        <v>0</v>
      </c>
      <c r="L10" s="35"/>
      <c r="M10" s="35">
        <f>SUM(M11:M15)</f>
        <v>0</v>
      </c>
      <c r="N10" s="35"/>
      <c r="O10" s="35">
        <f>SUM(O11:O15)</f>
        <v>0</v>
      </c>
      <c r="P10" s="35"/>
      <c r="Q10" s="35">
        <f>SUM(Q11:Q15)</f>
        <v>0</v>
      </c>
      <c r="R10" s="35"/>
      <c r="S10" s="35"/>
      <c r="T10" s="36"/>
      <c r="U10" s="30"/>
      <c r="V10" s="30">
        <f>SUM(V11:V15)</f>
        <v>0.05</v>
      </c>
      <c r="W10" s="30"/>
      <c r="X10" s="30"/>
      <c r="AG10" t="s">
        <v>87</v>
      </c>
    </row>
    <row r="11" spans="1:60" outlineLevel="1" x14ac:dyDescent="0.2">
      <c r="A11" s="37">
        <v>2</v>
      </c>
      <c r="B11" s="38" t="s">
        <v>129</v>
      </c>
      <c r="C11" s="53" t="s">
        <v>130</v>
      </c>
      <c r="D11" s="39" t="s">
        <v>119</v>
      </c>
      <c r="E11" s="40">
        <v>5.3240000000000003E-2</v>
      </c>
      <c r="F11" s="41"/>
      <c r="G11" s="42">
        <f>ROUND(E11*F11,2)</f>
        <v>0</v>
      </c>
      <c r="H11" s="41"/>
      <c r="I11" s="42">
        <f>ROUND(E11*H11,2)</f>
        <v>0</v>
      </c>
      <c r="J11" s="41"/>
      <c r="K11" s="42">
        <f>ROUND(E11*J11,2)</f>
        <v>0</v>
      </c>
      <c r="L11" s="42">
        <v>21</v>
      </c>
      <c r="M11" s="42">
        <f>G11*(1+L11/100)</f>
        <v>0</v>
      </c>
      <c r="N11" s="42">
        <v>0</v>
      </c>
      <c r="O11" s="42">
        <f>ROUND(E11*N11,2)</f>
        <v>0</v>
      </c>
      <c r="P11" s="42">
        <v>0</v>
      </c>
      <c r="Q11" s="42">
        <f>ROUND(E11*P11,2)</f>
        <v>0</v>
      </c>
      <c r="R11" s="42" t="s">
        <v>91</v>
      </c>
      <c r="S11" s="42" t="s">
        <v>92</v>
      </c>
      <c r="T11" s="43" t="s">
        <v>92</v>
      </c>
      <c r="U11" s="27">
        <v>0.85199999999999998</v>
      </c>
      <c r="V11" s="27">
        <f>ROUND(E11*U11,2)</f>
        <v>0.05</v>
      </c>
      <c r="W11" s="27"/>
      <c r="X11" s="27" t="s">
        <v>131</v>
      </c>
      <c r="Y11" s="18"/>
      <c r="Z11" s="18"/>
      <c r="AA11" s="18"/>
      <c r="AB11" s="18"/>
      <c r="AC11" s="18"/>
      <c r="AD11" s="18"/>
      <c r="AE11" s="18"/>
      <c r="AF11" s="18"/>
      <c r="AG11" s="18" t="s">
        <v>132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2.5" outlineLevel="1" x14ac:dyDescent="0.2">
      <c r="A12" s="25"/>
      <c r="B12" s="26"/>
      <c r="C12" s="332" t="s">
        <v>133</v>
      </c>
      <c r="D12" s="333"/>
      <c r="E12" s="333"/>
      <c r="F12" s="333"/>
      <c r="G12" s="333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18"/>
      <c r="Z12" s="18"/>
      <c r="AA12" s="18"/>
      <c r="AB12" s="18"/>
      <c r="AC12" s="18"/>
      <c r="AD12" s="18"/>
      <c r="AE12" s="18"/>
      <c r="AF12" s="18"/>
      <c r="AG12" s="18" t="s">
        <v>115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59" t="str">
        <f>C12</f>
        <v>přesun hmot pro budovy občanské výstavby (JKSO 801), budovy pro bydlení (JKSO 803) budovy pro výrobu a služby (JKSO 812) s nosnou svislou konstrukcí zděnou z cihel nebo tvárnic nebo kovovou</v>
      </c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25"/>
      <c r="B13" s="26"/>
      <c r="C13" s="54" t="s">
        <v>134</v>
      </c>
      <c r="D13" s="28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8"/>
      <c r="Z13" s="18"/>
      <c r="AA13" s="18"/>
      <c r="AB13" s="18"/>
      <c r="AC13" s="18"/>
      <c r="AD13" s="18"/>
      <c r="AE13" s="18"/>
      <c r="AF13" s="18"/>
      <c r="AG13" s="18" t="s">
        <v>96</v>
      </c>
      <c r="AH13" s="18">
        <v>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25"/>
      <c r="B14" s="26"/>
      <c r="C14" s="54" t="s">
        <v>180</v>
      </c>
      <c r="D14" s="28"/>
      <c r="E14" s="2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8"/>
      <c r="Z14" s="18"/>
      <c r="AA14" s="18"/>
      <c r="AB14" s="18"/>
      <c r="AC14" s="18"/>
      <c r="AD14" s="18"/>
      <c r="AE14" s="18"/>
      <c r="AF14" s="18"/>
      <c r="AG14" s="18" t="s">
        <v>96</v>
      </c>
      <c r="AH14" s="18">
        <v>0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 x14ac:dyDescent="0.2">
      <c r="A15" s="25"/>
      <c r="B15" s="26"/>
      <c r="C15" s="54" t="s">
        <v>392</v>
      </c>
      <c r="D15" s="28"/>
      <c r="E15" s="29">
        <v>5.3240000000000003E-2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8"/>
      <c r="Z15" s="18"/>
      <c r="AA15" s="18"/>
      <c r="AB15" s="18"/>
      <c r="AC15" s="18"/>
      <c r="AD15" s="18"/>
      <c r="AE15" s="18"/>
      <c r="AF15" s="18"/>
      <c r="AG15" s="18" t="s">
        <v>96</v>
      </c>
      <c r="AH15" s="18">
        <v>0</v>
      </c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x14ac:dyDescent="0.2">
      <c r="A16" s="31" t="s">
        <v>86</v>
      </c>
      <c r="B16" s="32" t="s">
        <v>52</v>
      </c>
      <c r="C16" s="52" t="s">
        <v>53</v>
      </c>
      <c r="D16" s="33"/>
      <c r="E16" s="34"/>
      <c r="F16" s="35"/>
      <c r="G16" s="35">
        <f>SUMIF(AG17:AG59,"&lt;&gt;NOR",G17:G59)</f>
        <v>0</v>
      </c>
      <c r="H16" s="35"/>
      <c r="I16" s="35">
        <f>SUM(I17:I59)</f>
        <v>0</v>
      </c>
      <c r="J16" s="35"/>
      <c r="K16" s="35">
        <f>SUM(K17:K59)</f>
        <v>0</v>
      </c>
      <c r="L16" s="35"/>
      <c r="M16" s="35">
        <f>SUM(M17:M59)</f>
        <v>0</v>
      </c>
      <c r="N16" s="35"/>
      <c r="O16" s="35">
        <f>SUM(O17:O59)</f>
        <v>9.0000000000000011E-2</v>
      </c>
      <c r="P16" s="35"/>
      <c r="Q16" s="35">
        <f>SUM(Q17:Q59)</f>
        <v>0</v>
      </c>
      <c r="R16" s="35"/>
      <c r="S16" s="35"/>
      <c r="T16" s="36"/>
      <c r="U16" s="30"/>
      <c r="V16" s="30">
        <f>SUM(V17:V59)</f>
        <v>91.06</v>
      </c>
      <c r="W16" s="30"/>
      <c r="X16" s="30"/>
      <c r="AG16" t="s">
        <v>87</v>
      </c>
    </row>
    <row r="17" spans="1:60" outlineLevel="1" x14ac:dyDescent="0.2">
      <c r="A17" s="44">
        <v>3</v>
      </c>
      <c r="B17" s="45" t="s">
        <v>184</v>
      </c>
      <c r="C17" s="55" t="s">
        <v>185</v>
      </c>
      <c r="D17" s="46" t="s">
        <v>186</v>
      </c>
      <c r="E17" s="47">
        <v>15</v>
      </c>
      <c r="F17" s="48"/>
      <c r="G17" s="49">
        <f>ROUND(E17*F17,2)</f>
        <v>0</v>
      </c>
      <c r="H17" s="48"/>
      <c r="I17" s="49">
        <f>ROUND(E17*H17,2)</f>
        <v>0</v>
      </c>
      <c r="J17" s="48"/>
      <c r="K17" s="49">
        <f>ROUND(E17*J17,2)</f>
        <v>0</v>
      </c>
      <c r="L17" s="49">
        <v>21</v>
      </c>
      <c r="M17" s="49">
        <f>G17*(1+L17/100)</f>
        <v>0</v>
      </c>
      <c r="N17" s="49">
        <v>0</v>
      </c>
      <c r="O17" s="49">
        <f>ROUND(E17*N17,2)</f>
        <v>0</v>
      </c>
      <c r="P17" s="49">
        <v>0</v>
      </c>
      <c r="Q17" s="49">
        <f>ROUND(E17*P17,2)</f>
        <v>0</v>
      </c>
      <c r="R17" s="49"/>
      <c r="S17" s="49" t="s">
        <v>121</v>
      </c>
      <c r="T17" s="50" t="s">
        <v>122</v>
      </c>
      <c r="U17" s="27">
        <v>0</v>
      </c>
      <c r="V17" s="27">
        <f>ROUND(E17*U17,2)</f>
        <v>0</v>
      </c>
      <c r="W17" s="27"/>
      <c r="X17" s="27" t="s">
        <v>93</v>
      </c>
      <c r="Y17" s="18"/>
      <c r="Z17" s="18"/>
      <c r="AA17" s="18"/>
      <c r="AB17" s="18"/>
      <c r="AC17" s="18"/>
      <c r="AD17" s="18"/>
      <c r="AE17" s="18"/>
      <c r="AF17" s="18"/>
      <c r="AG17" s="18" t="s">
        <v>94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37">
        <v>4</v>
      </c>
      <c r="B18" s="38" t="s">
        <v>187</v>
      </c>
      <c r="C18" s="53" t="s">
        <v>188</v>
      </c>
      <c r="D18" s="39" t="s">
        <v>126</v>
      </c>
      <c r="E18" s="40">
        <v>2</v>
      </c>
      <c r="F18" s="41"/>
      <c r="G18" s="42">
        <f>ROUND(E18*F18,2)</f>
        <v>0</v>
      </c>
      <c r="H18" s="41"/>
      <c r="I18" s="42">
        <f>ROUND(E18*H18,2)</f>
        <v>0</v>
      </c>
      <c r="J18" s="41"/>
      <c r="K18" s="42">
        <f>ROUND(E18*J18,2)</f>
        <v>0</v>
      </c>
      <c r="L18" s="42">
        <v>21</v>
      </c>
      <c r="M18" s="42">
        <f>G18*(1+L18/100)</f>
        <v>0</v>
      </c>
      <c r="N18" s="42">
        <v>5.0000000000000001E-3</v>
      </c>
      <c r="O18" s="42">
        <f>ROUND(E18*N18,2)</f>
        <v>0.01</v>
      </c>
      <c r="P18" s="42">
        <v>0</v>
      </c>
      <c r="Q18" s="42">
        <f>ROUND(E18*P18,2)</f>
        <v>0</v>
      </c>
      <c r="R18" s="42"/>
      <c r="S18" s="42" t="s">
        <v>121</v>
      </c>
      <c r="T18" s="43" t="s">
        <v>122</v>
      </c>
      <c r="U18" s="27">
        <v>0</v>
      </c>
      <c r="V18" s="27">
        <f>ROUND(E18*U18,2)</f>
        <v>0</v>
      </c>
      <c r="W18" s="27"/>
      <c r="X18" s="27" t="s">
        <v>93</v>
      </c>
      <c r="Y18" s="18"/>
      <c r="Z18" s="18"/>
      <c r="AA18" s="18"/>
      <c r="AB18" s="18"/>
      <c r="AC18" s="18"/>
      <c r="AD18" s="18"/>
      <c r="AE18" s="18"/>
      <c r="AF18" s="18"/>
      <c r="AG18" s="18" t="s">
        <v>94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25"/>
      <c r="B19" s="26"/>
      <c r="C19" s="54" t="s">
        <v>393</v>
      </c>
      <c r="D19" s="28"/>
      <c r="E19" s="29">
        <v>2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18"/>
      <c r="Z19" s="18"/>
      <c r="AA19" s="18"/>
      <c r="AB19" s="18"/>
      <c r="AC19" s="18"/>
      <c r="AD19" s="18"/>
      <c r="AE19" s="18"/>
      <c r="AF19" s="18"/>
      <c r="AG19" s="18" t="s">
        <v>96</v>
      </c>
      <c r="AH19" s="18">
        <v>0</v>
      </c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44">
        <v>5</v>
      </c>
      <c r="B20" s="45" t="s">
        <v>190</v>
      </c>
      <c r="C20" s="55" t="s">
        <v>191</v>
      </c>
      <c r="D20" s="46" t="s">
        <v>124</v>
      </c>
      <c r="E20" s="47">
        <v>2</v>
      </c>
      <c r="F20" s="48"/>
      <c r="G20" s="49">
        <f>ROUND(E20*F20,2)</f>
        <v>0</v>
      </c>
      <c r="H20" s="48"/>
      <c r="I20" s="49">
        <f>ROUND(E20*H20,2)</f>
        <v>0</v>
      </c>
      <c r="J20" s="48"/>
      <c r="K20" s="49">
        <f>ROUND(E20*J20,2)</f>
        <v>0</v>
      </c>
      <c r="L20" s="49">
        <v>21</v>
      </c>
      <c r="M20" s="49">
        <f>G20*(1+L20/100)</f>
        <v>0</v>
      </c>
      <c r="N20" s="49">
        <v>0</v>
      </c>
      <c r="O20" s="49">
        <f>ROUND(E20*N20,2)</f>
        <v>0</v>
      </c>
      <c r="P20" s="49">
        <v>0</v>
      </c>
      <c r="Q20" s="49">
        <f>ROUND(E20*P20,2)</f>
        <v>0</v>
      </c>
      <c r="R20" s="49"/>
      <c r="S20" s="49" t="s">
        <v>121</v>
      </c>
      <c r="T20" s="50" t="s">
        <v>122</v>
      </c>
      <c r="U20" s="27">
        <v>0</v>
      </c>
      <c r="V20" s="27">
        <f>ROUND(E20*U20,2)</f>
        <v>0</v>
      </c>
      <c r="W20" s="27"/>
      <c r="X20" s="27" t="s">
        <v>93</v>
      </c>
      <c r="Y20" s="18"/>
      <c r="Z20" s="18"/>
      <c r="AA20" s="18"/>
      <c r="AB20" s="18"/>
      <c r="AC20" s="18"/>
      <c r="AD20" s="18"/>
      <c r="AE20" s="18"/>
      <c r="AF20" s="18"/>
      <c r="AG20" s="18" t="s">
        <v>94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37">
        <v>6</v>
      </c>
      <c r="B21" s="38" t="s">
        <v>192</v>
      </c>
      <c r="C21" s="53" t="s">
        <v>193</v>
      </c>
      <c r="D21" s="39" t="s">
        <v>120</v>
      </c>
      <c r="E21" s="40">
        <v>48</v>
      </c>
      <c r="F21" s="41"/>
      <c r="G21" s="42">
        <f>ROUND(E21*F21,2)</f>
        <v>0</v>
      </c>
      <c r="H21" s="41"/>
      <c r="I21" s="42">
        <f>ROUND(E21*H21,2)</f>
        <v>0</v>
      </c>
      <c r="J21" s="41"/>
      <c r="K21" s="42">
        <f>ROUND(E21*J21,2)</f>
        <v>0</v>
      </c>
      <c r="L21" s="42">
        <v>21</v>
      </c>
      <c r="M21" s="42">
        <f>G21*(1+L21/100)</f>
        <v>0</v>
      </c>
      <c r="N21" s="42">
        <v>0</v>
      </c>
      <c r="O21" s="42">
        <f>ROUND(E21*N21,2)</f>
        <v>0</v>
      </c>
      <c r="P21" s="42">
        <v>0</v>
      </c>
      <c r="Q21" s="42">
        <f>ROUND(E21*P21,2)</f>
        <v>0</v>
      </c>
      <c r="R21" s="42" t="s">
        <v>52</v>
      </c>
      <c r="S21" s="42" t="s">
        <v>92</v>
      </c>
      <c r="T21" s="43" t="s">
        <v>92</v>
      </c>
      <c r="U21" s="27">
        <v>0.1</v>
      </c>
      <c r="V21" s="27">
        <f>ROUND(E21*U21,2)</f>
        <v>4.8</v>
      </c>
      <c r="W21" s="27"/>
      <c r="X21" s="27" t="s">
        <v>93</v>
      </c>
      <c r="Y21" s="18"/>
      <c r="Z21" s="18"/>
      <c r="AA21" s="18"/>
      <c r="AB21" s="18"/>
      <c r="AC21" s="18"/>
      <c r="AD21" s="18"/>
      <c r="AE21" s="18"/>
      <c r="AF21" s="18"/>
      <c r="AG21" s="18" t="s">
        <v>94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25"/>
      <c r="B22" s="26"/>
      <c r="C22" s="54" t="s">
        <v>394</v>
      </c>
      <c r="D22" s="28"/>
      <c r="E22" s="29">
        <v>48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8"/>
      <c r="Z22" s="18"/>
      <c r="AA22" s="18"/>
      <c r="AB22" s="18"/>
      <c r="AC22" s="18"/>
      <c r="AD22" s="18"/>
      <c r="AE22" s="18"/>
      <c r="AF22" s="18"/>
      <c r="AG22" s="18" t="s">
        <v>96</v>
      </c>
      <c r="AH22" s="18">
        <v>0</v>
      </c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2.5" outlineLevel="1" x14ac:dyDescent="0.2">
      <c r="A23" s="44">
        <v>7</v>
      </c>
      <c r="B23" s="45" t="s">
        <v>195</v>
      </c>
      <c r="C23" s="55" t="s">
        <v>196</v>
      </c>
      <c r="D23" s="46" t="s">
        <v>124</v>
      </c>
      <c r="E23" s="47">
        <v>2</v>
      </c>
      <c r="F23" s="48"/>
      <c r="G23" s="49">
        <f>ROUND(E23*F23,2)</f>
        <v>0</v>
      </c>
      <c r="H23" s="48"/>
      <c r="I23" s="49">
        <f>ROUND(E23*H23,2)</f>
        <v>0</v>
      </c>
      <c r="J23" s="48"/>
      <c r="K23" s="49">
        <f>ROUND(E23*J23,2)</f>
        <v>0</v>
      </c>
      <c r="L23" s="49">
        <v>21</v>
      </c>
      <c r="M23" s="49">
        <f>G23*(1+L23/100)</f>
        <v>0</v>
      </c>
      <c r="N23" s="49">
        <v>9.0000000000000006E-5</v>
      </c>
      <c r="O23" s="49">
        <f>ROUND(E23*N23,2)</f>
        <v>0</v>
      </c>
      <c r="P23" s="49">
        <v>0</v>
      </c>
      <c r="Q23" s="49">
        <f>ROUND(E23*P23,2)</f>
        <v>0</v>
      </c>
      <c r="R23" s="49" t="s">
        <v>52</v>
      </c>
      <c r="S23" s="49" t="s">
        <v>92</v>
      </c>
      <c r="T23" s="50" t="s">
        <v>92</v>
      </c>
      <c r="U23" s="27">
        <v>0.39017000000000002</v>
      </c>
      <c r="V23" s="27">
        <f>ROUND(E23*U23,2)</f>
        <v>0.78</v>
      </c>
      <c r="W23" s="27"/>
      <c r="X23" s="27" t="s">
        <v>93</v>
      </c>
      <c r="Y23" s="18"/>
      <c r="Z23" s="18"/>
      <c r="AA23" s="18"/>
      <c r="AB23" s="18"/>
      <c r="AC23" s="18"/>
      <c r="AD23" s="18"/>
      <c r="AE23" s="18"/>
      <c r="AF23" s="18"/>
      <c r="AG23" s="18" t="s">
        <v>94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2.5" outlineLevel="1" x14ac:dyDescent="0.2">
      <c r="A24" s="44">
        <v>8</v>
      </c>
      <c r="B24" s="45" t="s">
        <v>197</v>
      </c>
      <c r="C24" s="55" t="s">
        <v>198</v>
      </c>
      <c r="D24" s="46" t="s">
        <v>124</v>
      </c>
      <c r="E24" s="47">
        <v>2</v>
      </c>
      <c r="F24" s="48"/>
      <c r="G24" s="49">
        <f>ROUND(E24*F24,2)</f>
        <v>0</v>
      </c>
      <c r="H24" s="48"/>
      <c r="I24" s="49">
        <f>ROUND(E24*H24,2)</f>
        <v>0</v>
      </c>
      <c r="J24" s="48"/>
      <c r="K24" s="49">
        <f>ROUND(E24*J24,2)</f>
        <v>0</v>
      </c>
      <c r="L24" s="49">
        <v>21</v>
      </c>
      <c r="M24" s="49">
        <f>G24*(1+L24/100)</f>
        <v>0</v>
      </c>
      <c r="N24" s="49">
        <v>0</v>
      </c>
      <c r="O24" s="49">
        <f>ROUND(E24*N24,2)</f>
        <v>0</v>
      </c>
      <c r="P24" s="49">
        <v>0</v>
      </c>
      <c r="Q24" s="49">
        <f>ROUND(E24*P24,2)</f>
        <v>0</v>
      </c>
      <c r="R24" s="49" t="s">
        <v>52</v>
      </c>
      <c r="S24" s="49" t="s">
        <v>92</v>
      </c>
      <c r="T24" s="50" t="s">
        <v>92</v>
      </c>
      <c r="U24" s="27">
        <v>0.40083000000000002</v>
      </c>
      <c r="V24" s="27">
        <f>ROUND(E24*U24,2)</f>
        <v>0.8</v>
      </c>
      <c r="W24" s="27"/>
      <c r="X24" s="27" t="s">
        <v>93</v>
      </c>
      <c r="Y24" s="18"/>
      <c r="Z24" s="18"/>
      <c r="AA24" s="18"/>
      <c r="AB24" s="18"/>
      <c r="AC24" s="18"/>
      <c r="AD24" s="18"/>
      <c r="AE24" s="18"/>
      <c r="AF24" s="18"/>
      <c r="AG24" s="18" t="s">
        <v>94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 x14ac:dyDescent="0.2">
      <c r="A25" s="44">
        <v>9</v>
      </c>
      <c r="B25" s="45" t="s">
        <v>199</v>
      </c>
      <c r="C25" s="55" t="s">
        <v>200</v>
      </c>
      <c r="D25" s="46" t="s">
        <v>124</v>
      </c>
      <c r="E25" s="47">
        <v>10</v>
      </c>
      <c r="F25" s="48"/>
      <c r="G25" s="49">
        <f>ROUND(E25*F25,2)</f>
        <v>0</v>
      </c>
      <c r="H25" s="48"/>
      <c r="I25" s="49">
        <f>ROUND(E25*H25,2)</f>
        <v>0</v>
      </c>
      <c r="J25" s="48"/>
      <c r="K25" s="49">
        <f>ROUND(E25*J25,2)</f>
        <v>0</v>
      </c>
      <c r="L25" s="49">
        <v>21</v>
      </c>
      <c r="M25" s="49">
        <f>G25*(1+L25/100)</f>
        <v>0</v>
      </c>
      <c r="N25" s="49">
        <v>0</v>
      </c>
      <c r="O25" s="49">
        <f>ROUND(E25*N25,2)</f>
        <v>0</v>
      </c>
      <c r="P25" s="49">
        <v>0</v>
      </c>
      <c r="Q25" s="49">
        <f>ROUND(E25*P25,2)</f>
        <v>0</v>
      </c>
      <c r="R25" s="49" t="s">
        <v>52</v>
      </c>
      <c r="S25" s="49" t="s">
        <v>92</v>
      </c>
      <c r="T25" s="50" t="s">
        <v>92</v>
      </c>
      <c r="U25" s="27">
        <v>0.05</v>
      </c>
      <c r="V25" s="27">
        <f>ROUND(E25*U25,2)</f>
        <v>0.5</v>
      </c>
      <c r="W25" s="27"/>
      <c r="X25" s="27" t="s">
        <v>93</v>
      </c>
      <c r="Y25" s="18"/>
      <c r="Z25" s="18"/>
      <c r="AA25" s="18"/>
      <c r="AB25" s="18"/>
      <c r="AC25" s="18"/>
      <c r="AD25" s="18"/>
      <c r="AE25" s="18"/>
      <c r="AF25" s="18"/>
      <c r="AG25" s="18" t="s">
        <v>94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2.5" outlineLevel="1" x14ac:dyDescent="0.2">
      <c r="A26" s="37">
        <v>10</v>
      </c>
      <c r="B26" s="38" t="s">
        <v>201</v>
      </c>
      <c r="C26" s="53" t="s">
        <v>202</v>
      </c>
      <c r="D26" s="39" t="s">
        <v>124</v>
      </c>
      <c r="E26" s="40">
        <v>8</v>
      </c>
      <c r="F26" s="41"/>
      <c r="G26" s="42">
        <f>ROUND(E26*F26,2)</f>
        <v>0</v>
      </c>
      <c r="H26" s="41"/>
      <c r="I26" s="42">
        <f>ROUND(E26*H26,2)</f>
        <v>0</v>
      </c>
      <c r="J26" s="41"/>
      <c r="K26" s="42">
        <f>ROUND(E26*J26,2)</f>
        <v>0</v>
      </c>
      <c r="L26" s="42">
        <v>21</v>
      </c>
      <c r="M26" s="42">
        <f>G26*(1+L26/100)</f>
        <v>0</v>
      </c>
      <c r="N26" s="42">
        <v>0</v>
      </c>
      <c r="O26" s="42">
        <f>ROUND(E26*N26,2)</f>
        <v>0</v>
      </c>
      <c r="P26" s="42">
        <v>0</v>
      </c>
      <c r="Q26" s="42">
        <f>ROUND(E26*P26,2)</f>
        <v>0</v>
      </c>
      <c r="R26" s="42" t="s">
        <v>52</v>
      </c>
      <c r="S26" s="42" t="s">
        <v>92</v>
      </c>
      <c r="T26" s="43" t="s">
        <v>92</v>
      </c>
      <c r="U26" s="27">
        <v>0.24232999999999999</v>
      </c>
      <c r="V26" s="27">
        <f>ROUND(E26*U26,2)</f>
        <v>1.94</v>
      </c>
      <c r="W26" s="27"/>
      <c r="X26" s="27" t="s">
        <v>93</v>
      </c>
      <c r="Y26" s="18"/>
      <c r="Z26" s="18"/>
      <c r="AA26" s="18"/>
      <c r="AB26" s="18"/>
      <c r="AC26" s="18"/>
      <c r="AD26" s="18"/>
      <c r="AE26" s="18"/>
      <c r="AF26" s="18"/>
      <c r="AG26" s="18" t="s">
        <v>94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outlineLevel="1" x14ac:dyDescent="0.2">
      <c r="A27" s="25"/>
      <c r="B27" s="26"/>
      <c r="C27" s="54" t="s">
        <v>395</v>
      </c>
      <c r="D27" s="28"/>
      <c r="E27" s="29">
        <v>8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18"/>
      <c r="Z27" s="18"/>
      <c r="AA27" s="18"/>
      <c r="AB27" s="18"/>
      <c r="AC27" s="18"/>
      <c r="AD27" s="18"/>
      <c r="AE27" s="18"/>
      <c r="AF27" s="18"/>
      <c r="AG27" s="18" t="s">
        <v>96</v>
      </c>
      <c r="AH27" s="18">
        <v>0</v>
      </c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outlineLevel="1" x14ac:dyDescent="0.2">
      <c r="A28" s="37">
        <v>11</v>
      </c>
      <c r="B28" s="38" t="s">
        <v>204</v>
      </c>
      <c r="C28" s="53" t="s">
        <v>205</v>
      </c>
      <c r="D28" s="39" t="s">
        <v>124</v>
      </c>
      <c r="E28" s="40">
        <v>2</v>
      </c>
      <c r="F28" s="41"/>
      <c r="G28" s="42">
        <f>ROUND(E28*F28,2)</f>
        <v>0</v>
      </c>
      <c r="H28" s="41"/>
      <c r="I28" s="42">
        <f>ROUND(E28*H28,2)</f>
        <v>0</v>
      </c>
      <c r="J28" s="41"/>
      <c r="K28" s="42">
        <f>ROUND(E28*J28,2)</f>
        <v>0</v>
      </c>
      <c r="L28" s="42">
        <v>21</v>
      </c>
      <c r="M28" s="42">
        <f>G28*(1+L28/100)</f>
        <v>0</v>
      </c>
      <c r="N28" s="42">
        <v>0</v>
      </c>
      <c r="O28" s="42">
        <f>ROUND(E28*N28,2)</f>
        <v>0</v>
      </c>
      <c r="P28" s="42">
        <v>0</v>
      </c>
      <c r="Q28" s="42">
        <f>ROUND(E28*P28,2)</f>
        <v>0</v>
      </c>
      <c r="R28" s="42" t="s">
        <v>52</v>
      </c>
      <c r="S28" s="42" t="s">
        <v>92</v>
      </c>
      <c r="T28" s="43" t="s">
        <v>92</v>
      </c>
      <c r="U28" s="27">
        <v>0.85</v>
      </c>
      <c r="V28" s="27">
        <f>ROUND(E28*U28,2)</f>
        <v>1.7</v>
      </c>
      <c r="W28" s="27"/>
      <c r="X28" s="27" t="s">
        <v>93</v>
      </c>
      <c r="Y28" s="18"/>
      <c r="Z28" s="18"/>
      <c r="AA28" s="18"/>
      <c r="AB28" s="18"/>
      <c r="AC28" s="18"/>
      <c r="AD28" s="18"/>
      <c r="AE28" s="18"/>
      <c r="AF28" s="18"/>
      <c r="AG28" s="18" t="s">
        <v>94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25"/>
      <c r="B29" s="26"/>
      <c r="C29" s="332" t="s">
        <v>206</v>
      </c>
      <c r="D29" s="333"/>
      <c r="E29" s="333"/>
      <c r="F29" s="333"/>
      <c r="G29" s="333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18"/>
      <c r="Z29" s="18"/>
      <c r="AA29" s="18"/>
      <c r="AB29" s="18"/>
      <c r="AC29" s="18"/>
      <c r="AD29" s="18"/>
      <c r="AE29" s="18"/>
      <c r="AF29" s="18"/>
      <c r="AG29" s="18" t="s">
        <v>115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2.5" outlineLevel="1" x14ac:dyDescent="0.2">
      <c r="A30" s="37">
        <v>12</v>
      </c>
      <c r="B30" s="38" t="s">
        <v>207</v>
      </c>
      <c r="C30" s="53" t="s">
        <v>208</v>
      </c>
      <c r="D30" s="39" t="s">
        <v>124</v>
      </c>
      <c r="E30" s="40">
        <v>1</v>
      </c>
      <c r="F30" s="41"/>
      <c r="G30" s="42">
        <f>ROUND(E30*F30,2)</f>
        <v>0</v>
      </c>
      <c r="H30" s="41"/>
      <c r="I30" s="42">
        <f>ROUND(E30*H30,2)</f>
        <v>0</v>
      </c>
      <c r="J30" s="41"/>
      <c r="K30" s="42">
        <f>ROUND(E30*J30,2)</f>
        <v>0</v>
      </c>
      <c r="L30" s="42">
        <v>21</v>
      </c>
      <c r="M30" s="42">
        <f>G30*(1+L30/100)</f>
        <v>0</v>
      </c>
      <c r="N30" s="42">
        <v>0</v>
      </c>
      <c r="O30" s="42">
        <f>ROUND(E30*N30,2)</f>
        <v>0</v>
      </c>
      <c r="P30" s="42">
        <v>0</v>
      </c>
      <c r="Q30" s="42">
        <f>ROUND(E30*P30,2)</f>
        <v>0</v>
      </c>
      <c r="R30" s="42" t="s">
        <v>52</v>
      </c>
      <c r="S30" s="42" t="s">
        <v>92</v>
      </c>
      <c r="T30" s="43" t="s">
        <v>92</v>
      </c>
      <c r="U30" s="27">
        <v>0.45</v>
      </c>
      <c r="V30" s="27">
        <f>ROUND(E30*U30,2)</f>
        <v>0.45</v>
      </c>
      <c r="W30" s="27"/>
      <c r="X30" s="27" t="s">
        <v>93</v>
      </c>
      <c r="Y30" s="18"/>
      <c r="Z30" s="18"/>
      <c r="AA30" s="18"/>
      <c r="AB30" s="18"/>
      <c r="AC30" s="18"/>
      <c r="AD30" s="18"/>
      <c r="AE30" s="18"/>
      <c r="AF30" s="18"/>
      <c r="AG30" s="18" t="s">
        <v>94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25"/>
      <c r="B31" s="26"/>
      <c r="C31" s="54" t="s">
        <v>30</v>
      </c>
      <c r="D31" s="28"/>
      <c r="E31" s="29">
        <v>1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18"/>
      <c r="Z31" s="18"/>
      <c r="AA31" s="18"/>
      <c r="AB31" s="18"/>
      <c r="AC31" s="18"/>
      <c r="AD31" s="18"/>
      <c r="AE31" s="18"/>
      <c r="AF31" s="18"/>
      <c r="AG31" s="18" t="s">
        <v>96</v>
      </c>
      <c r="AH31" s="18">
        <v>0</v>
      </c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2.5" outlineLevel="1" x14ac:dyDescent="0.2">
      <c r="A32" s="37">
        <v>13</v>
      </c>
      <c r="B32" s="38" t="s">
        <v>209</v>
      </c>
      <c r="C32" s="53" t="s">
        <v>210</v>
      </c>
      <c r="D32" s="39" t="s">
        <v>124</v>
      </c>
      <c r="E32" s="40">
        <v>2</v>
      </c>
      <c r="F32" s="41"/>
      <c r="G32" s="42">
        <f>ROUND(E32*F32,2)</f>
        <v>0</v>
      </c>
      <c r="H32" s="41"/>
      <c r="I32" s="42">
        <f>ROUND(E32*H32,2)</f>
        <v>0</v>
      </c>
      <c r="J32" s="41"/>
      <c r="K32" s="42">
        <f>ROUND(E32*J32,2)</f>
        <v>0</v>
      </c>
      <c r="L32" s="42">
        <v>21</v>
      </c>
      <c r="M32" s="42">
        <f>G32*(1+L32/100)</f>
        <v>0</v>
      </c>
      <c r="N32" s="42">
        <v>0</v>
      </c>
      <c r="O32" s="42">
        <f>ROUND(E32*N32,2)</f>
        <v>0</v>
      </c>
      <c r="P32" s="42">
        <v>0</v>
      </c>
      <c r="Q32" s="42">
        <f>ROUND(E32*P32,2)</f>
        <v>0</v>
      </c>
      <c r="R32" s="42" t="s">
        <v>52</v>
      </c>
      <c r="S32" s="42" t="s">
        <v>92</v>
      </c>
      <c r="T32" s="43" t="s">
        <v>92</v>
      </c>
      <c r="U32" s="27">
        <v>0.44</v>
      </c>
      <c r="V32" s="27">
        <f>ROUND(E32*U32,2)</f>
        <v>0.88</v>
      </c>
      <c r="W32" s="27"/>
      <c r="X32" s="27" t="s">
        <v>93</v>
      </c>
      <c r="Y32" s="18"/>
      <c r="Z32" s="18"/>
      <c r="AA32" s="18"/>
      <c r="AB32" s="18"/>
      <c r="AC32" s="18"/>
      <c r="AD32" s="18"/>
      <c r="AE32" s="18"/>
      <c r="AF32" s="18"/>
      <c r="AG32" s="18" t="s">
        <v>94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25"/>
      <c r="B33" s="26"/>
      <c r="C33" s="54" t="s">
        <v>396</v>
      </c>
      <c r="D33" s="28"/>
      <c r="E33" s="29">
        <v>2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18"/>
      <c r="Z33" s="18"/>
      <c r="AA33" s="18"/>
      <c r="AB33" s="18"/>
      <c r="AC33" s="18"/>
      <c r="AD33" s="18"/>
      <c r="AE33" s="18"/>
      <c r="AF33" s="18"/>
      <c r="AG33" s="18" t="s">
        <v>96</v>
      </c>
      <c r="AH33" s="18">
        <v>0</v>
      </c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2.5" outlineLevel="1" x14ac:dyDescent="0.2">
      <c r="A34" s="37">
        <v>14</v>
      </c>
      <c r="B34" s="38" t="s">
        <v>211</v>
      </c>
      <c r="C34" s="53" t="s">
        <v>212</v>
      </c>
      <c r="D34" s="39" t="s">
        <v>120</v>
      </c>
      <c r="E34" s="40">
        <v>88</v>
      </c>
      <c r="F34" s="41"/>
      <c r="G34" s="42">
        <f>ROUND(E34*F34,2)</f>
        <v>0</v>
      </c>
      <c r="H34" s="41"/>
      <c r="I34" s="42">
        <f>ROUND(E34*H34,2)</f>
        <v>0</v>
      </c>
      <c r="J34" s="41"/>
      <c r="K34" s="42">
        <f>ROUND(E34*J34,2)</f>
        <v>0</v>
      </c>
      <c r="L34" s="42">
        <v>21</v>
      </c>
      <c r="M34" s="42">
        <f>G34*(1+L34/100)</f>
        <v>0</v>
      </c>
      <c r="N34" s="42">
        <v>4.6999999999999999E-4</v>
      </c>
      <c r="O34" s="42">
        <f>ROUND(E34*N34,2)</f>
        <v>0.04</v>
      </c>
      <c r="P34" s="42">
        <v>0</v>
      </c>
      <c r="Q34" s="42">
        <f>ROUND(E34*P34,2)</f>
        <v>0</v>
      </c>
      <c r="R34" s="42" t="s">
        <v>52</v>
      </c>
      <c r="S34" s="42" t="s">
        <v>92</v>
      </c>
      <c r="T34" s="43" t="s">
        <v>92</v>
      </c>
      <c r="U34" s="27">
        <v>0.49717</v>
      </c>
      <c r="V34" s="27">
        <f>ROUND(E34*U34,2)</f>
        <v>43.75</v>
      </c>
      <c r="W34" s="27"/>
      <c r="X34" s="27" t="s">
        <v>93</v>
      </c>
      <c r="Y34" s="18"/>
      <c r="Z34" s="18"/>
      <c r="AA34" s="18"/>
      <c r="AB34" s="18"/>
      <c r="AC34" s="18"/>
      <c r="AD34" s="18"/>
      <c r="AE34" s="18"/>
      <c r="AF34" s="18"/>
      <c r="AG34" s="18" t="s">
        <v>94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outlineLevel="1" x14ac:dyDescent="0.2">
      <c r="A35" s="25"/>
      <c r="B35" s="26"/>
      <c r="C35" s="54" t="s">
        <v>397</v>
      </c>
      <c r="D35" s="28"/>
      <c r="E35" s="29">
        <v>88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18"/>
      <c r="Z35" s="18"/>
      <c r="AA35" s="18"/>
      <c r="AB35" s="18"/>
      <c r="AC35" s="18"/>
      <c r="AD35" s="18"/>
      <c r="AE35" s="18"/>
      <c r="AF35" s="18"/>
      <c r="AG35" s="18" t="s">
        <v>96</v>
      </c>
      <c r="AH35" s="18">
        <v>0</v>
      </c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2.5" outlineLevel="1" x14ac:dyDescent="0.2">
      <c r="A36" s="44">
        <v>15</v>
      </c>
      <c r="B36" s="45" t="s">
        <v>213</v>
      </c>
      <c r="C36" s="55" t="s">
        <v>214</v>
      </c>
      <c r="D36" s="46" t="s">
        <v>120</v>
      </c>
      <c r="E36" s="47">
        <v>22</v>
      </c>
      <c r="F36" s="48"/>
      <c r="G36" s="49">
        <f t="shared" ref="G36:G45" si="0">ROUND(E36*F36,2)</f>
        <v>0</v>
      </c>
      <c r="H36" s="48"/>
      <c r="I36" s="49">
        <f t="shared" ref="I36:I45" si="1">ROUND(E36*H36,2)</f>
        <v>0</v>
      </c>
      <c r="J36" s="48"/>
      <c r="K36" s="49">
        <f t="shared" ref="K36:K45" si="2">ROUND(E36*J36,2)</f>
        <v>0</v>
      </c>
      <c r="L36" s="49">
        <v>21</v>
      </c>
      <c r="M36" s="49">
        <f t="shared" ref="M36:M45" si="3">G36*(1+L36/100)</f>
        <v>0</v>
      </c>
      <c r="N36" s="49">
        <v>4.6999999999999999E-4</v>
      </c>
      <c r="O36" s="49">
        <f t="shared" ref="O36:O45" si="4">ROUND(E36*N36,2)</f>
        <v>0.01</v>
      </c>
      <c r="P36" s="49">
        <v>0</v>
      </c>
      <c r="Q36" s="49">
        <f t="shared" ref="Q36:Q45" si="5">ROUND(E36*P36,2)</f>
        <v>0</v>
      </c>
      <c r="R36" s="49" t="s">
        <v>52</v>
      </c>
      <c r="S36" s="49" t="s">
        <v>92</v>
      </c>
      <c r="T36" s="50" t="s">
        <v>92</v>
      </c>
      <c r="U36" s="27">
        <v>0.49717</v>
      </c>
      <c r="V36" s="27">
        <f t="shared" ref="V36:V45" si="6">ROUND(E36*U36,2)</f>
        <v>10.94</v>
      </c>
      <c r="W36" s="27"/>
      <c r="X36" s="27" t="s">
        <v>93</v>
      </c>
      <c r="Y36" s="18"/>
      <c r="Z36" s="18"/>
      <c r="AA36" s="18"/>
      <c r="AB36" s="18"/>
      <c r="AC36" s="18"/>
      <c r="AD36" s="18"/>
      <c r="AE36" s="18"/>
      <c r="AF36" s="18"/>
      <c r="AG36" s="18" t="s">
        <v>94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 x14ac:dyDescent="0.2">
      <c r="A37" s="44">
        <v>16</v>
      </c>
      <c r="B37" s="45" t="s">
        <v>217</v>
      </c>
      <c r="C37" s="55" t="s">
        <v>218</v>
      </c>
      <c r="D37" s="46" t="s">
        <v>124</v>
      </c>
      <c r="E37" s="47">
        <v>6</v>
      </c>
      <c r="F37" s="48"/>
      <c r="G37" s="49">
        <f t="shared" si="0"/>
        <v>0</v>
      </c>
      <c r="H37" s="48"/>
      <c r="I37" s="49">
        <f t="shared" si="1"/>
        <v>0</v>
      </c>
      <c r="J37" s="48"/>
      <c r="K37" s="49">
        <f t="shared" si="2"/>
        <v>0</v>
      </c>
      <c r="L37" s="49">
        <v>21</v>
      </c>
      <c r="M37" s="49">
        <f t="shared" si="3"/>
        <v>0</v>
      </c>
      <c r="N37" s="49">
        <v>1.1E-4</v>
      </c>
      <c r="O37" s="49">
        <f t="shared" si="4"/>
        <v>0</v>
      </c>
      <c r="P37" s="49">
        <v>0</v>
      </c>
      <c r="Q37" s="49">
        <f t="shared" si="5"/>
        <v>0</v>
      </c>
      <c r="R37" s="49" t="s">
        <v>52</v>
      </c>
      <c r="S37" s="49" t="s">
        <v>92</v>
      </c>
      <c r="T37" s="50" t="s">
        <v>92</v>
      </c>
      <c r="U37" s="27">
        <v>0.24399999999999999</v>
      </c>
      <c r="V37" s="27">
        <f t="shared" si="6"/>
        <v>1.46</v>
      </c>
      <c r="W37" s="27"/>
      <c r="X37" s="27" t="s">
        <v>93</v>
      </c>
      <c r="Y37" s="18"/>
      <c r="Z37" s="18"/>
      <c r="AA37" s="18"/>
      <c r="AB37" s="18"/>
      <c r="AC37" s="18"/>
      <c r="AD37" s="18"/>
      <c r="AE37" s="18"/>
      <c r="AF37" s="18"/>
      <c r="AG37" s="18" t="s">
        <v>94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outlineLevel="1" x14ac:dyDescent="0.2">
      <c r="A38" s="44">
        <v>17</v>
      </c>
      <c r="B38" s="45" t="s">
        <v>219</v>
      </c>
      <c r="C38" s="55" t="s">
        <v>220</v>
      </c>
      <c r="D38" s="46" t="s">
        <v>124</v>
      </c>
      <c r="E38" s="47">
        <v>2</v>
      </c>
      <c r="F38" s="48"/>
      <c r="G38" s="49">
        <f t="shared" si="0"/>
        <v>0</v>
      </c>
      <c r="H38" s="48"/>
      <c r="I38" s="49">
        <f t="shared" si="1"/>
        <v>0</v>
      </c>
      <c r="J38" s="48"/>
      <c r="K38" s="49">
        <f t="shared" si="2"/>
        <v>0</v>
      </c>
      <c r="L38" s="49">
        <v>21</v>
      </c>
      <c r="M38" s="49">
        <f t="shared" si="3"/>
        <v>0</v>
      </c>
      <c r="N38" s="49">
        <v>2.0000000000000001E-4</v>
      </c>
      <c r="O38" s="49">
        <f t="shared" si="4"/>
        <v>0</v>
      </c>
      <c r="P38" s="49">
        <v>0</v>
      </c>
      <c r="Q38" s="49">
        <f t="shared" si="5"/>
        <v>0</v>
      </c>
      <c r="R38" s="49" t="s">
        <v>52</v>
      </c>
      <c r="S38" s="49" t="s">
        <v>92</v>
      </c>
      <c r="T38" s="50" t="s">
        <v>92</v>
      </c>
      <c r="U38" s="27">
        <v>0.24399999999999999</v>
      </c>
      <c r="V38" s="27">
        <f t="shared" si="6"/>
        <v>0.49</v>
      </c>
      <c r="W38" s="27"/>
      <c r="X38" s="27" t="s">
        <v>93</v>
      </c>
      <c r="Y38" s="18"/>
      <c r="Z38" s="18"/>
      <c r="AA38" s="18"/>
      <c r="AB38" s="18"/>
      <c r="AC38" s="18"/>
      <c r="AD38" s="18"/>
      <c r="AE38" s="18"/>
      <c r="AF38" s="18"/>
      <c r="AG38" s="18" t="s">
        <v>94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 x14ac:dyDescent="0.2">
      <c r="A39" s="44">
        <v>18</v>
      </c>
      <c r="B39" s="45" t="s">
        <v>221</v>
      </c>
      <c r="C39" s="55" t="s">
        <v>222</v>
      </c>
      <c r="D39" s="46" t="s">
        <v>124</v>
      </c>
      <c r="E39" s="47">
        <v>11</v>
      </c>
      <c r="F39" s="48"/>
      <c r="G39" s="49">
        <f t="shared" si="0"/>
        <v>0</v>
      </c>
      <c r="H39" s="48"/>
      <c r="I39" s="49">
        <f t="shared" si="1"/>
        <v>0</v>
      </c>
      <c r="J39" s="48"/>
      <c r="K39" s="49">
        <f t="shared" si="2"/>
        <v>0</v>
      </c>
      <c r="L39" s="49">
        <v>21</v>
      </c>
      <c r="M39" s="49">
        <f t="shared" si="3"/>
        <v>0</v>
      </c>
      <c r="N39" s="49">
        <v>2.2000000000000001E-4</v>
      </c>
      <c r="O39" s="49">
        <f t="shared" si="4"/>
        <v>0</v>
      </c>
      <c r="P39" s="49">
        <v>0</v>
      </c>
      <c r="Q39" s="49">
        <f t="shared" si="5"/>
        <v>0</v>
      </c>
      <c r="R39" s="49" t="s">
        <v>52</v>
      </c>
      <c r="S39" s="49" t="s">
        <v>92</v>
      </c>
      <c r="T39" s="50" t="s">
        <v>92</v>
      </c>
      <c r="U39" s="27">
        <v>0.35216999999999998</v>
      </c>
      <c r="V39" s="27">
        <f t="shared" si="6"/>
        <v>3.87</v>
      </c>
      <c r="W39" s="27"/>
      <c r="X39" s="27" t="s">
        <v>93</v>
      </c>
      <c r="Y39" s="18"/>
      <c r="Z39" s="18"/>
      <c r="AA39" s="18"/>
      <c r="AB39" s="18"/>
      <c r="AC39" s="18"/>
      <c r="AD39" s="18"/>
      <c r="AE39" s="18"/>
      <c r="AF39" s="18"/>
      <c r="AG39" s="18" t="s">
        <v>94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44">
        <v>19</v>
      </c>
      <c r="B40" s="45" t="s">
        <v>223</v>
      </c>
      <c r="C40" s="55" t="s">
        <v>224</v>
      </c>
      <c r="D40" s="46" t="s">
        <v>124</v>
      </c>
      <c r="E40" s="47">
        <v>5</v>
      </c>
      <c r="F40" s="48"/>
      <c r="G40" s="49">
        <f t="shared" si="0"/>
        <v>0</v>
      </c>
      <c r="H40" s="48"/>
      <c r="I40" s="49">
        <f t="shared" si="1"/>
        <v>0</v>
      </c>
      <c r="J40" s="48"/>
      <c r="K40" s="49">
        <f t="shared" si="2"/>
        <v>0</v>
      </c>
      <c r="L40" s="49">
        <v>21</v>
      </c>
      <c r="M40" s="49">
        <f t="shared" si="3"/>
        <v>0</v>
      </c>
      <c r="N40" s="49">
        <v>3.8999999999999999E-4</v>
      </c>
      <c r="O40" s="49">
        <f t="shared" si="4"/>
        <v>0</v>
      </c>
      <c r="P40" s="49">
        <v>0</v>
      </c>
      <c r="Q40" s="49">
        <f t="shared" si="5"/>
        <v>0</v>
      </c>
      <c r="R40" s="49" t="s">
        <v>52</v>
      </c>
      <c r="S40" s="49" t="s">
        <v>92</v>
      </c>
      <c r="T40" s="50" t="s">
        <v>92</v>
      </c>
      <c r="U40" s="27">
        <v>0.35216999999999998</v>
      </c>
      <c r="V40" s="27">
        <f t="shared" si="6"/>
        <v>1.76</v>
      </c>
      <c r="W40" s="27"/>
      <c r="X40" s="27" t="s">
        <v>93</v>
      </c>
      <c r="Y40" s="18"/>
      <c r="Z40" s="18"/>
      <c r="AA40" s="18"/>
      <c r="AB40" s="18"/>
      <c r="AC40" s="18"/>
      <c r="AD40" s="18"/>
      <c r="AE40" s="18"/>
      <c r="AF40" s="18"/>
      <c r="AG40" s="18" t="s">
        <v>94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outlineLevel="1" x14ac:dyDescent="0.2">
      <c r="A41" s="44">
        <v>20</v>
      </c>
      <c r="B41" s="45" t="s">
        <v>225</v>
      </c>
      <c r="C41" s="55" t="s">
        <v>226</v>
      </c>
      <c r="D41" s="46" t="s">
        <v>124</v>
      </c>
      <c r="E41" s="47">
        <v>2</v>
      </c>
      <c r="F41" s="48"/>
      <c r="G41" s="49">
        <f t="shared" si="0"/>
        <v>0</v>
      </c>
      <c r="H41" s="48"/>
      <c r="I41" s="49">
        <f t="shared" si="1"/>
        <v>0</v>
      </c>
      <c r="J41" s="48"/>
      <c r="K41" s="49">
        <f t="shared" si="2"/>
        <v>0</v>
      </c>
      <c r="L41" s="49">
        <v>21</v>
      </c>
      <c r="M41" s="49">
        <f t="shared" si="3"/>
        <v>0</v>
      </c>
      <c r="N41" s="49">
        <v>1.2999999999999999E-4</v>
      </c>
      <c r="O41" s="49">
        <f t="shared" si="4"/>
        <v>0</v>
      </c>
      <c r="P41" s="49">
        <v>0</v>
      </c>
      <c r="Q41" s="49">
        <f t="shared" si="5"/>
        <v>0</v>
      </c>
      <c r="R41" s="49" t="s">
        <v>52</v>
      </c>
      <c r="S41" s="49" t="s">
        <v>92</v>
      </c>
      <c r="T41" s="50" t="s">
        <v>92</v>
      </c>
      <c r="U41" s="27">
        <v>0.35216999999999998</v>
      </c>
      <c r="V41" s="27">
        <f t="shared" si="6"/>
        <v>0.7</v>
      </c>
      <c r="W41" s="27"/>
      <c r="X41" s="27" t="s">
        <v>93</v>
      </c>
      <c r="Y41" s="18"/>
      <c r="Z41" s="18"/>
      <c r="AA41" s="18"/>
      <c r="AB41" s="18"/>
      <c r="AC41" s="18"/>
      <c r="AD41" s="18"/>
      <c r="AE41" s="18"/>
      <c r="AF41" s="18"/>
      <c r="AG41" s="18" t="s">
        <v>94</v>
      </c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22.5" outlineLevel="1" x14ac:dyDescent="0.2">
      <c r="A42" s="44">
        <v>21</v>
      </c>
      <c r="B42" s="45" t="s">
        <v>227</v>
      </c>
      <c r="C42" s="55" t="s">
        <v>228</v>
      </c>
      <c r="D42" s="46" t="s">
        <v>124</v>
      </c>
      <c r="E42" s="47">
        <v>10</v>
      </c>
      <c r="F42" s="48"/>
      <c r="G42" s="49">
        <f t="shared" si="0"/>
        <v>0</v>
      </c>
      <c r="H42" s="48"/>
      <c r="I42" s="49">
        <f t="shared" si="1"/>
        <v>0</v>
      </c>
      <c r="J42" s="48"/>
      <c r="K42" s="49">
        <f t="shared" si="2"/>
        <v>0</v>
      </c>
      <c r="L42" s="49">
        <v>21</v>
      </c>
      <c r="M42" s="49">
        <f t="shared" si="3"/>
        <v>0</v>
      </c>
      <c r="N42" s="49">
        <v>2.5000000000000001E-4</v>
      </c>
      <c r="O42" s="49">
        <f t="shared" si="4"/>
        <v>0</v>
      </c>
      <c r="P42" s="49">
        <v>0</v>
      </c>
      <c r="Q42" s="49">
        <f t="shared" si="5"/>
        <v>0</v>
      </c>
      <c r="R42" s="49" t="s">
        <v>52</v>
      </c>
      <c r="S42" s="49" t="s">
        <v>92</v>
      </c>
      <c r="T42" s="50" t="s">
        <v>92</v>
      </c>
      <c r="U42" s="27">
        <v>0.26417000000000002</v>
      </c>
      <c r="V42" s="27">
        <f t="shared" si="6"/>
        <v>2.64</v>
      </c>
      <c r="W42" s="27"/>
      <c r="X42" s="27" t="s">
        <v>93</v>
      </c>
      <c r="Y42" s="18"/>
      <c r="Z42" s="18"/>
      <c r="AA42" s="18"/>
      <c r="AB42" s="18"/>
      <c r="AC42" s="18"/>
      <c r="AD42" s="18"/>
      <c r="AE42" s="18"/>
      <c r="AF42" s="18"/>
      <c r="AG42" s="18" t="s">
        <v>94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ht="22.5" outlineLevel="1" x14ac:dyDescent="0.2">
      <c r="A43" s="44">
        <v>22</v>
      </c>
      <c r="B43" s="45" t="s">
        <v>229</v>
      </c>
      <c r="C43" s="55" t="s">
        <v>230</v>
      </c>
      <c r="D43" s="46" t="s">
        <v>124</v>
      </c>
      <c r="E43" s="47">
        <v>2</v>
      </c>
      <c r="F43" s="48"/>
      <c r="G43" s="49">
        <f t="shared" si="0"/>
        <v>0</v>
      </c>
      <c r="H43" s="48"/>
      <c r="I43" s="49">
        <f t="shared" si="1"/>
        <v>0</v>
      </c>
      <c r="J43" s="48"/>
      <c r="K43" s="49">
        <f t="shared" si="2"/>
        <v>0</v>
      </c>
      <c r="L43" s="49">
        <v>21</v>
      </c>
      <c r="M43" s="49">
        <f t="shared" si="3"/>
        <v>0</v>
      </c>
      <c r="N43" s="49">
        <v>3.64E-3</v>
      </c>
      <c r="O43" s="49">
        <f t="shared" si="4"/>
        <v>0.01</v>
      </c>
      <c r="P43" s="49">
        <v>0</v>
      </c>
      <c r="Q43" s="49">
        <f t="shared" si="5"/>
        <v>0</v>
      </c>
      <c r="R43" s="49" t="s">
        <v>52</v>
      </c>
      <c r="S43" s="49" t="s">
        <v>92</v>
      </c>
      <c r="T43" s="50" t="s">
        <v>92</v>
      </c>
      <c r="U43" s="27">
        <v>0.871</v>
      </c>
      <c r="V43" s="27">
        <f t="shared" si="6"/>
        <v>1.74</v>
      </c>
      <c r="W43" s="27"/>
      <c r="X43" s="27" t="s">
        <v>93</v>
      </c>
      <c r="Y43" s="18"/>
      <c r="Z43" s="18"/>
      <c r="AA43" s="18"/>
      <c r="AB43" s="18"/>
      <c r="AC43" s="18"/>
      <c r="AD43" s="18"/>
      <c r="AE43" s="18"/>
      <c r="AF43" s="18"/>
      <c r="AG43" s="18" t="s">
        <v>94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outlineLevel="1" x14ac:dyDescent="0.2">
      <c r="A44" s="44">
        <v>23</v>
      </c>
      <c r="B44" s="45" t="s">
        <v>231</v>
      </c>
      <c r="C44" s="55" t="s">
        <v>232</v>
      </c>
      <c r="D44" s="46" t="s">
        <v>124</v>
      </c>
      <c r="E44" s="47">
        <v>2</v>
      </c>
      <c r="F44" s="48"/>
      <c r="G44" s="49">
        <f t="shared" si="0"/>
        <v>0</v>
      </c>
      <c r="H44" s="48"/>
      <c r="I44" s="49">
        <f t="shared" si="1"/>
        <v>0</v>
      </c>
      <c r="J44" s="48"/>
      <c r="K44" s="49">
        <f t="shared" si="2"/>
        <v>0</v>
      </c>
      <c r="L44" s="49">
        <v>21</v>
      </c>
      <c r="M44" s="49">
        <f t="shared" si="3"/>
        <v>0</v>
      </c>
      <c r="N44" s="49">
        <v>0</v>
      </c>
      <c r="O44" s="49">
        <f t="shared" si="4"/>
        <v>0</v>
      </c>
      <c r="P44" s="49">
        <v>0</v>
      </c>
      <c r="Q44" s="49">
        <f t="shared" si="5"/>
        <v>0</v>
      </c>
      <c r="R44" s="49" t="s">
        <v>52</v>
      </c>
      <c r="S44" s="49" t="s">
        <v>92</v>
      </c>
      <c r="T44" s="50" t="s">
        <v>92</v>
      </c>
      <c r="U44" s="27">
        <v>0.11</v>
      </c>
      <c r="V44" s="27">
        <f t="shared" si="6"/>
        <v>0.22</v>
      </c>
      <c r="W44" s="27"/>
      <c r="X44" s="27" t="s">
        <v>93</v>
      </c>
      <c r="Y44" s="18"/>
      <c r="Z44" s="18"/>
      <c r="AA44" s="18"/>
      <c r="AB44" s="18"/>
      <c r="AC44" s="18"/>
      <c r="AD44" s="18"/>
      <c r="AE44" s="18"/>
      <c r="AF44" s="18"/>
      <c r="AG44" s="18" t="s">
        <v>94</v>
      </c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ht="22.5" outlineLevel="1" x14ac:dyDescent="0.2">
      <c r="A45" s="37">
        <v>24</v>
      </c>
      <c r="B45" s="38" t="s">
        <v>233</v>
      </c>
      <c r="C45" s="53" t="s">
        <v>234</v>
      </c>
      <c r="D45" s="39" t="s">
        <v>124</v>
      </c>
      <c r="E45" s="40">
        <v>2</v>
      </c>
      <c r="F45" s="41"/>
      <c r="G45" s="42">
        <f t="shared" si="0"/>
        <v>0</v>
      </c>
      <c r="H45" s="41"/>
      <c r="I45" s="42">
        <f t="shared" si="1"/>
        <v>0</v>
      </c>
      <c r="J45" s="41"/>
      <c r="K45" s="42">
        <f t="shared" si="2"/>
        <v>0</v>
      </c>
      <c r="L45" s="42">
        <v>21</v>
      </c>
      <c r="M45" s="42">
        <f t="shared" si="3"/>
        <v>0</v>
      </c>
      <c r="N45" s="42">
        <v>0</v>
      </c>
      <c r="O45" s="42">
        <f t="shared" si="4"/>
        <v>0</v>
      </c>
      <c r="P45" s="42">
        <v>0</v>
      </c>
      <c r="Q45" s="42">
        <f t="shared" si="5"/>
        <v>0</v>
      </c>
      <c r="R45" s="42" t="s">
        <v>52</v>
      </c>
      <c r="S45" s="42" t="s">
        <v>92</v>
      </c>
      <c r="T45" s="43" t="s">
        <v>92</v>
      </c>
      <c r="U45" s="27">
        <v>0.4</v>
      </c>
      <c r="V45" s="27">
        <f t="shared" si="6"/>
        <v>0.8</v>
      </c>
      <c r="W45" s="27"/>
      <c r="X45" s="27" t="s">
        <v>93</v>
      </c>
      <c r="Y45" s="18"/>
      <c r="Z45" s="18"/>
      <c r="AA45" s="18"/>
      <c r="AB45" s="18"/>
      <c r="AC45" s="18"/>
      <c r="AD45" s="18"/>
      <c r="AE45" s="18"/>
      <c r="AF45" s="18"/>
      <c r="AG45" s="18" t="s">
        <v>94</v>
      </c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outlineLevel="1" x14ac:dyDescent="0.2">
      <c r="A46" s="25"/>
      <c r="B46" s="26"/>
      <c r="C46" s="54" t="s">
        <v>398</v>
      </c>
      <c r="D46" s="28"/>
      <c r="E46" s="29">
        <v>2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8"/>
      <c r="Z46" s="18"/>
      <c r="AA46" s="18"/>
      <c r="AB46" s="18"/>
      <c r="AC46" s="18"/>
      <c r="AD46" s="18"/>
      <c r="AE46" s="18"/>
      <c r="AF46" s="18"/>
      <c r="AG46" s="18" t="s">
        <v>96</v>
      </c>
      <c r="AH46" s="18">
        <v>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outlineLevel="1" x14ac:dyDescent="0.2">
      <c r="A47" s="37">
        <v>25</v>
      </c>
      <c r="B47" s="38" t="s">
        <v>236</v>
      </c>
      <c r="C47" s="53" t="s">
        <v>237</v>
      </c>
      <c r="D47" s="39" t="s">
        <v>186</v>
      </c>
      <c r="E47" s="40">
        <v>15</v>
      </c>
      <c r="F47" s="41"/>
      <c r="G47" s="42">
        <f>ROUND(E47*F47,2)</f>
        <v>0</v>
      </c>
      <c r="H47" s="41"/>
      <c r="I47" s="42">
        <f>ROUND(E47*H47,2)</f>
        <v>0</v>
      </c>
      <c r="J47" s="41"/>
      <c r="K47" s="42">
        <f>ROUND(E47*J47,2)</f>
        <v>0</v>
      </c>
      <c r="L47" s="42">
        <v>21</v>
      </c>
      <c r="M47" s="42">
        <f>G47*(1+L47/100)</f>
        <v>0</v>
      </c>
      <c r="N47" s="42">
        <v>0</v>
      </c>
      <c r="O47" s="42">
        <f>ROUND(E47*N47,2)</f>
        <v>0</v>
      </c>
      <c r="P47" s="42">
        <v>0</v>
      </c>
      <c r="Q47" s="42">
        <f>ROUND(E47*P47,2)</f>
        <v>0</v>
      </c>
      <c r="R47" s="42"/>
      <c r="S47" s="42" t="s">
        <v>121</v>
      </c>
      <c r="T47" s="43" t="s">
        <v>122</v>
      </c>
      <c r="U47" s="27">
        <v>0</v>
      </c>
      <c r="V47" s="27">
        <f>ROUND(E47*U47,2)</f>
        <v>0</v>
      </c>
      <c r="W47" s="27"/>
      <c r="X47" s="27" t="s">
        <v>93</v>
      </c>
      <c r="Y47" s="18"/>
      <c r="Z47" s="18"/>
      <c r="AA47" s="18"/>
      <c r="AB47" s="18"/>
      <c r="AC47" s="18"/>
      <c r="AD47" s="18"/>
      <c r="AE47" s="18"/>
      <c r="AF47" s="18"/>
      <c r="AG47" s="18" t="s">
        <v>94</v>
      </c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outlineLevel="1" x14ac:dyDescent="0.2">
      <c r="A48" s="25"/>
      <c r="B48" s="26"/>
      <c r="C48" s="54" t="s">
        <v>238</v>
      </c>
      <c r="D48" s="28"/>
      <c r="E48" s="29">
        <v>15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8"/>
      <c r="Z48" s="18"/>
      <c r="AA48" s="18"/>
      <c r="AB48" s="18"/>
      <c r="AC48" s="18"/>
      <c r="AD48" s="18"/>
      <c r="AE48" s="18"/>
      <c r="AF48" s="18"/>
      <c r="AG48" s="18" t="s">
        <v>96</v>
      </c>
      <c r="AH48" s="18">
        <v>0</v>
      </c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outlineLevel="1" x14ac:dyDescent="0.2">
      <c r="A49" s="44">
        <v>26</v>
      </c>
      <c r="B49" s="45" t="s">
        <v>239</v>
      </c>
      <c r="C49" s="55" t="s">
        <v>240</v>
      </c>
      <c r="D49" s="46" t="s">
        <v>120</v>
      </c>
      <c r="E49" s="47">
        <v>36</v>
      </c>
      <c r="F49" s="48"/>
      <c r="G49" s="49">
        <f>ROUND(E49*F49,2)</f>
        <v>0</v>
      </c>
      <c r="H49" s="48"/>
      <c r="I49" s="49">
        <f>ROUND(E49*H49,2)</f>
        <v>0</v>
      </c>
      <c r="J49" s="48"/>
      <c r="K49" s="49">
        <f>ROUND(E49*J49,2)</f>
        <v>0</v>
      </c>
      <c r="L49" s="49">
        <v>21</v>
      </c>
      <c r="M49" s="49">
        <f>G49*(1+L49/100)</f>
        <v>0</v>
      </c>
      <c r="N49" s="49">
        <v>5.0000000000000002E-5</v>
      </c>
      <c r="O49" s="49">
        <f>ROUND(E49*N49,2)</f>
        <v>0</v>
      </c>
      <c r="P49" s="49">
        <v>0</v>
      </c>
      <c r="Q49" s="49">
        <f>ROUND(E49*P49,2)</f>
        <v>0</v>
      </c>
      <c r="R49" s="49" t="s">
        <v>52</v>
      </c>
      <c r="S49" s="49" t="s">
        <v>92</v>
      </c>
      <c r="T49" s="50" t="s">
        <v>92</v>
      </c>
      <c r="U49" s="27">
        <v>9.1219999999999996E-2</v>
      </c>
      <c r="V49" s="27">
        <f>ROUND(E49*U49,2)</f>
        <v>3.28</v>
      </c>
      <c r="W49" s="27"/>
      <c r="X49" s="27" t="s">
        <v>93</v>
      </c>
      <c r="Y49" s="18"/>
      <c r="Z49" s="18"/>
      <c r="AA49" s="18"/>
      <c r="AB49" s="18"/>
      <c r="AC49" s="18"/>
      <c r="AD49" s="18"/>
      <c r="AE49" s="18"/>
      <c r="AF49" s="18"/>
      <c r="AG49" s="18" t="s">
        <v>94</v>
      </c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outlineLevel="1" x14ac:dyDescent="0.2">
      <c r="A50" s="37">
        <v>27</v>
      </c>
      <c r="B50" s="38" t="s">
        <v>241</v>
      </c>
      <c r="C50" s="53" t="s">
        <v>242</v>
      </c>
      <c r="D50" s="39" t="s">
        <v>120</v>
      </c>
      <c r="E50" s="40">
        <v>48</v>
      </c>
      <c r="F50" s="41"/>
      <c r="G50" s="42">
        <f>ROUND(E50*F50,2)</f>
        <v>0</v>
      </c>
      <c r="H50" s="41"/>
      <c r="I50" s="42">
        <f>ROUND(E50*H50,2)</f>
        <v>0</v>
      </c>
      <c r="J50" s="41"/>
      <c r="K50" s="42">
        <f>ROUND(E50*J50,2)</f>
        <v>0</v>
      </c>
      <c r="L50" s="42">
        <v>21</v>
      </c>
      <c r="M50" s="42">
        <f>G50*(1+L50/100)</f>
        <v>0</v>
      </c>
      <c r="N50" s="42">
        <v>0</v>
      </c>
      <c r="O50" s="42">
        <f>ROUND(E50*N50,2)</f>
        <v>0</v>
      </c>
      <c r="P50" s="42">
        <v>0</v>
      </c>
      <c r="Q50" s="42">
        <f>ROUND(E50*P50,2)</f>
        <v>0</v>
      </c>
      <c r="R50" s="42" t="s">
        <v>52</v>
      </c>
      <c r="S50" s="42" t="s">
        <v>92</v>
      </c>
      <c r="T50" s="43" t="s">
        <v>92</v>
      </c>
      <c r="U50" s="27">
        <v>7.0000000000000007E-2</v>
      </c>
      <c r="V50" s="27">
        <f>ROUND(E50*U50,2)</f>
        <v>3.36</v>
      </c>
      <c r="W50" s="27"/>
      <c r="X50" s="27" t="s">
        <v>93</v>
      </c>
      <c r="Y50" s="18"/>
      <c r="Z50" s="18"/>
      <c r="AA50" s="18"/>
      <c r="AB50" s="18"/>
      <c r="AC50" s="18"/>
      <c r="AD50" s="18"/>
      <c r="AE50" s="18"/>
      <c r="AF50" s="18"/>
      <c r="AG50" s="18" t="s">
        <v>94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outlineLevel="1" x14ac:dyDescent="0.2">
      <c r="A51" s="25"/>
      <c r="B51" s="26"/>
      <c r="C51" s="54" t="s">
        <v>399</v>
      </c>
      <c r="D51" s="28"/>
      <c r="E51" s="29">
        <v>48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18"/>
      <c r="Z51" s="18"/>
      <c r="AA51" s="18"/>
      <c r="AB51" s="18"/>
      <c r="AC51" s="18"/>
      <c r="AD51" s="18"/>
      <c r="AE51" s="18"/>
      <c r="AF51" s="18"/>
      <c r="AG51" s="18" t="s">
        <v>96</v>
      </c>
      <c r="AH51" s="18">
        <v>0</v>
      </c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ht="22.5" outlineLevel="1" x14ac:dyDescent="0.2">
      <c r="A52" s="44">
        <v>28</v>
      </c>
      <c r="B52" s="45" t="s">
        <v>244</v>
      </c>
      <c r="C52" s="55" t="s">
        <v>245</v>
      </c>
      <c r="D52" s="46" t="s">
        <v>120</v>
      </c>
      <c r="E52" s="47">
        <v>2</v>
      </c>
      <c r="F52" s="48"/>
      <c r="G52" s="49">
        <f>ROUND(E52*F52,2)</f>
        <v>0</v>
      </c>
      <c r="H52" s="48"/>
      <c r="I52" s="49">
        <f>ROUND(E52*H52,2)</f>
        <v>0</v>
      </c>
      <c r="J52" s="48"/>
      <c r="K52" s="49">
        <f>ROUND(E52*J52,2)</f>
        <v>0</v>
      </c>
      <c r="L52" s="49">
        <v>21</v>
      </c>
      <c r="M52" s="49">
        <f>G52*(1+L52/100)</f>
        <v>0</v>
      </c>
      <c r="N52" s="49">
        <v>1.6000000000000001E-4</v>
      </c>
      <c r="O52" s="49">
        <f>ROUND(E52*N52,2)</f>
        <v>0</v>
      </c>
      <c r="P52" s="49">
        <v>0</v>
      </c>
      <c r="Q52" s="49">
        <f>ROUND(E52*P52,2)</f>
        <v>0</v>
      </c>
      <c r="R52" s="49" t="s">
        <v>52</v>
      </c>
      <c r="S52" s="49" t="s">
        <v>92</v>
      </c>
      <c r="T52" s="50" t="s">
        <v>92</v>
      </c>
      <c r="U52" s="27">
        <v>7.0000000000000007E-2</v>
      </c>
      <c r="V52" s="27">
        <f>ROUND(E52*U52,2)</f>
        <v>0.14000000000000001</v>
      </c>
      <c r="W52" s="27"/>
      <c r="X52" s="27" t="s">
        <v>93</v>
      </c>
      <c r="Y52" s="18"/>
      <c r="Z52" s="18"/>
      <c r="AA52" s="18"/>
      <c r="AB52" s="18"/>
      <c r="AC52" s="18"/>
      <c r="AD52" s="18"/>
      <c r="AE52" s="18"/>
      <c r="AF52" s="18"/>
      <c r="AG52" s="18" t="s">
        <v>94</v>
      </c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ht="22.5" outlineLevel="1" x14ac:dyDescent="0.2">
      <c r="A53" s="44">
        <v>29</v>
      </c>
      <c r="B53" s="45" t="s">
        <v>246</v>
      </c>
      <c r="C53" s="55" t="s">
        <v>247</v>
      </c>
      <c r="D53" s="46" t="s">
        <v>120</v>
      </c>
      <c r="E53" s="47">
        <v>56</v>
      </c>
      <c r="F53" s="48"/>
      <c r="G53" s="49">
        <f>ROUND(E53*F53,2)</f>
        <v>0</v>
      </c>
      <c r="H53" s="48"/>
      <c r="I53" s="49">
        <f>ROUND(E53*H53,2)</f>
        <v>0</v>
      </c>
      <c r="J53" s="48"/>
      <c r="K53" s="49">
        <f>ROUND(E53*J53,2)</f>
        <v>0</v>
      </c>
      <c r="L53" s="49">
        <v>21</v>
      </c>
      <c r="M53" s="49">
        <f>G53*(1+L53/100)</f>
        <v>0</v>
      </c>
      <c r="N53" s="49">
        <v>3.2000000000000003E-4</v>
      </c>
      <c r="O53" s="49">
        <f>ROUND(E53*N53,2)</f>
        <v>0.02</v>
      </c>
      <c r="P53" s="49">
        <v>0</v>
      </c>
      <c r="Q53" s="49">
        <f>ROUND(E53*P53,2)</f>
        <v>0</v>
      </c>
      <c r="R53" s="49" t="s">
        <v>52</v>
      </c>
      <c r="S53" s="49" t="s">
        <v>92</v>
      </c>
      <c r="T53" s="50" t="s">
        <v>92</v>
      </c>
      <c r="U53" s="27">
        <v>7.2459999999999997E-2</v>
      </c>
      <c r="V53" s="27">
        <f>ROUND(E53*U53,2)</f>
        <v>4.0599999999999996</v>
      </c>
      <c r="W53" s="27"/>
      <c r="X53" s="27" t="s">
        <v>93</v>
      </c>
      <c r="Y53" s="18"/>
      <c r="Z53" s="18"/>
      <c r="AA53" s="18"/>
      <c r="AB53" s="18"/>
      <c r="AC53" s="18"/>
      <c r="AD53" s="18"/>
      <c r="AE53" s="18"/>
      <c r="AF53" s="18"/>
      <c r="AG53" s="18" t="s">
        <v>94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outlineLevel="1" x14ac:dyDescent="0.2">
      <c r="A54" s="37">
        <v>30</v>
      </c>
      <c r="B54" s="38" t="s">
        <v>248</v>
      </c>
      <c r="C54" s="53" t="s">
        <v>249</v>
      </c>
      <c r="D54" s="39" t="s">
        <v>126</v>
      </c>
      <c r="E54" s="40">
        <v>1</v>
      </c>
      <c r="F54" s="41"/>
      <c r="G54" s="42">
        <f>ROUND(E54*F54,2)</f>
        <v>0</v>
      </c>
      <c r="H54" s="41"/>
      <c r="I54" s="42">
        <f>ROUND(E54*H54,2)</f>
        <v>0</v>
      </c>
      <c r="J54" s="41"/>
      <c r="K54" s="42">
        <f>ROUND(E54*J54,2)</f>
        <v>0</v>
      </c>
      <c r="L54" s="42">
        <v>21</v>
      </c>
      <c r="M54" s="42">
        <f>G54*(1+L54/100)</f>
        <v>0</v>
      </c>
      <c r="N54" s="42">
        <v>0</v>
      </c>
      <c r="O54" s="42">
        <f>ROUND(E54*N54,2)</f>
        <v>0</v>
      </c>
      <c r="P54" s="42">
        <v>0</v>
      </c>
      <c r="Q54" s="42">
        <f>ROUND(E54*P54,2)</f>
        <v>0</v>
      </c>
      <c r="R54" s="42"/>
      <c r="S54" s="42" t="s">
        <v>121</v>
      </c>
      <c r="T54" s="43" t="s">
        <v>127</v>
      </c>
      <c r="U54" s="27">
        <v>0</v>
      </c>
      <c r="V54" s="27">
        <f>ROUND(E54*U54,2)</f>
        <v>0</v>
      </c>
      <c r="W54" s="27"/>
      <c r="X54" s="27" t="s">
        <v>117</v>
      </c>
      <c r="Y54" s="18"/>
      <c r="Z54" s="18"/>
      <c r="AA54" s="18"/>
      <c r="AB54" s="18"/>
      <c r="AC54" s="18"/>
      <c r="AD54" s="18"/>
      <c r="AE54" s="18"/>
      <c r="AF54" s="18"/>
      <c r="AG54" s="18" t="s">
        <v>118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outlineLevel="1" x14ac:dyDescent="0.2">
      <c r="A55" s="25"/>
      <c r="B55" s="26"/>
      <c r="C55" s="54" t="s">
        <v>263</v>
      </c>
      <c r="D55" s="28"/>
      <c r="E55" s="29">
        <v>1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18"/>
      <c r="Z55" s="18"/>
      <c r="AA55" s="18"/>
      <c r="AB55" s="18"/>
      <c r="AC55" s="18"/>
      <c r="AD55" s="18"/>
      <c r="AE55" s="18"/>
      <c r="AF55" s="18"/>
      <c r="AG55" s="18" t="s">
        <v>96</v>
      </c>
      <c r="AH55" s="18">
        <v>5</v>
      </c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ht="22.5" outlineLevel="1" x14ac:dyDescent="0.2">
      <c r="A56" s="37">
        <v>31</v>
      </c>
      <c r="B56" s="38" t="s">
        <v>256</v>
      </c>
      <c r="C56" s="53" t="s">
        <v>257</v>
      </c>
      <c r="D56" s="39" t="s">
        <v>120</v>
      </c>
      <c r="E56" s="40">
        <v>50.4</v>
      </c>
      <c r="F56" s="41"/>
      <c r="G56" s="42">
        <f>ROUND(E56*F56,2)</f>
        <v>0</v>
      </c>
      <c r="H56" s="41"/>
      <c r="I56" s="42">
        <f>ROUND(E56*H56,2)</f>
        <v>0</v>
      </c>
      <c r="J56" s="41"/>
      <c r="K56" s="42">
        <f>ROUND(E56*J56,2)</f>
        <v>0</v>
      </c>
      <c r="L56" s="42">
        <v>21</v>
      </c>
      <c r="M56" s="42">
        <f>G56*(1+L56/100)</f>
        <v>0</v>
      </c>
      <c r="N56" s="42">
        <v>4.0000000000000003E-5</v>
      </c>
      <c r="O56" s="42">
        <f>ROUND(E56*N56,2)</f>
        <v>0</v>
      </c>
      <c r="P56" s="42">
        <v>0</v>
      </c>
      <c r="Q56" s="42">
        <f>ROUND(E56*P56,2)</f>
        <v>0</v>
      </c>
      <c r="R56" s="42" t="s">
        <v>116</v>
      </c>
      <c r="S56" s="42" t="s">
        <v>92</v>
      </c>
      <c r="T56" s="43" t="s">
        <v>92</v>
      </c>
      <c r="U56" s="27">
        <v>0</v>
      </c>
      <c r="V56" s="27">
        <f>ROUND(E56*U56,2)</f>
        <v>0</v>
      </c>
      <c r="W56" s="27"/>
      <c r="X56" s="27" t="s">
        <v>117</v>
      </c>
      <c r="Y56" s="18"/>
      <c r="Z56" s="18"/>
      <c r="AA56" s="18"/>
      <c r="AB56" s="18"/>
      <c r="AC56" s="18"/>
      <c r="AD56" s="18"/>
      <c r="AE56" s="18"/>
      <c r="AF56" s="18"/>
      <c r="AG56" s="18" t="s">
        <v>118</v>
      </c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</row>
    <row r="57" spans="1:60" outlineLevel="1" x14ac:dyDescent="0.2">
      <c r="A57" s="25"/>
      <c r="B57" s="26"/>
      <c r="C57" s="54" t="s">
        <v>400</v>
      </c>
      <c r="D57" s="28"/>
      <c r="E57" s="29">
        <v>50.4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18"/>
      <c r="Z57" s="18"/>
      <c r="AA57" s="18"/>
      <c r="AB57" s="18"/>
      <c r="AC57" s="18"/>
      <c r="AD57" s="18"/>
      <c r="AE57" s="18"/>
      <c r="AF57" s="18"/>
      <c r="AG57" s="18" t="s">
        <v>96</v>
      </c>
      <c r="AH57" s="18">
        <v>5</v>
      </c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ht="22.5" outlineLevel="1" x14ac:dyDescent="0.2">
      <c r="A58" s="37">
        <v>32</v>
      </c>
      <c r="B58" s="38" t="s">
        <v>261</v>
      </c>
      <c r="C58" s="53" t="s">
        <v>262</v>
      </c>
      <c r="D58" s="39" t="s">
        <v>124</v>
      </c>
      <c r="E58" s="40">
        <v>2</v>
      </c>
      <c r="F58" s="41"/>
      <c r="G58" s="42">
        <f>ROUND(E58*F58,2)</f>
        <v>0</v>
      </c>
      <c r="H58" s="41"/>
      <c r="I58" s="42">
        <f>ROUND(E58*H58,2)</f>
        <v>0</v>
      </c>
      <c r="J58" s="41"/>
      <c r="K58" s="42">
        <f>ROUND(E58*J58,2)</f>
        <v>0</v>
      </c>
      <c r="L58" s="42">
        <v>21</v>
      </c>
      <c r="M58" s="42">
        <f>G58*(1+L58/100)</f>
        <v>0</v>
      </c>
      <c r="N58" s="42">
        <v>4.0000000000000002E-4</v>
      </c>
      <c r="O58" s="42">
        <f>ROUND(E58*N58,2)</f>
        <v>0</v>
      </c>
      <c r="P58" s="42">
        <v>0</v>
      </c>
      <c r="Q58" s="42">
        <f>ROUND(E58*P58,2)</f>
        <v>0</v>
      </c>
      <c r="R58" s="42" t="s">
        <v>116</v>
      </c>
      <c r="S58" s="42" t="s">
        <v>92</v>
      </c>
      <c r="T58" s="43" t="s">
        <v>92</v>
      </c>
      <c r="U58" s="27">
        <v>0</v>
      </c>
      <c r="V58" s="27">
        <f>ROUND(E58*U58,2)</f>
        <v>0</v>
      </c>
      <c r="W58" s="27"/>
      <c r="X58" s="27" t="s">
        <v>117</v>
      </c>
      <c r="Y58" s="18"/>
      <c r="Z58" s="18"/>
      <c r="AA58" s="18"/>
      <c r="AB58" s="18"/>
      <c r="AC58" s="18"/>
      <c r="AD58" s="18"/>
      <c r="AE58" s="18"/>
      <c r="AF58" s="18"/>
      <c r="AG58" s="18" t="s">
        <v>118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outlineLevel="1" x14ac:dyDescent="0.2">
      <c r="A59" s="25"/>
      <c r="B59" s="26"/>
      <c r="C59" s="54" t="s">
        <v>401</v>
      </c>
      <c r="D59" s="28"/>
      <c r="E59" s="29">
        <v>2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18"/>
      <c r="Z59" s="18"/>
      <c r="AA59" s="18"/>
      <c r="AB59" s="18"/>
      <c r="AC59" s="18"/>
      <c r="AD59" s="18"/>
      <c r="AE59" s="18"/>
      <c r="AF59" s="18"/>
      <c r="AG59" s="18" t="s">
        <v>96</v>
      </c>
      <c r="AH59" s="18">
        <v>5</v>
      </c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x14ac:dyDescent="0.2">
      <c r="A60" s="31" t="s">
        <v>86</v>
      </c>
      <c r="B60" s="32" t="s">
        <v>54</v>
      </c>
      <c r="C60" s="52" t="s">
        <v>55</v>
      </c>
      <c r="D60" s="33"/>
      <c r="E60" s="34"/>
      <c r="F60" s="35"/>
      <c r="G60" s="35">
        <f>SUMIF(AG61:AG70,"&lt;&gt;NOR",G61:G70)</f>
        <v>0</v>
      </c>
      <c r="H60" s="35"/>
      <c r="I60" s="35">
        <f>SUM(I61:I70)</f>
        <v>0</v>
      </c>
      <c r="J60" s="35"/>
      <c r="K60" s="35">
        <f>SUM(K61:K70)</f>
        <v>0</v>
      </c>
      <c r="L60" s="35"/>
      <c r="M60" s="35">
        <f>SUM(M61:M70)</f>
        <v>0</v>
      </c>
      <c r="N60" s="35"/>
      <c r="O60" s="35">
        <f>SUM(O61:O70)</f>
        <v>1.99</v>
      </c>
      <c r="P60" s="35"/>
      <c r="Q60" s="35">
        <f>SUM(Q61:Q70)</f>
        <v>0</v>
      </c>
      <c r="R60" s="35"/>
      <c r="S60" s="35"/>
      <c r="T60" s="36"/>
      <c r="U60" s="30"/>
      <c r="V60" s="30">
        <f>SUM(V61:V70)</f>
        <v>33.49</v>
      </c>
      <c r="W60" s="30"/>
      <c r="X60" s="30"/>
      <c r="AG60" t="s">
        <v>87</v>
      </c>
    </row>
    <row r="61" spans="1:60" outlineLevel="1" x14ac:dyDescent="0.2">
      <c r="A61" s="44">
        <v>33</v>
      </c>
      <c r="B61" s="45" t="s">
        <v>276</v>
      </c>
      <c r="C61" s="55" t="s">
        <v>277</v>
      </c>
      <c r="D61" s="46" t="s">
        <v>120</v>
      </c>
      <c r="E61" s="47">
        <v>28</v>
      </c>
      <c r="F61" s="48"/>
      <c r="G61" s="49">
        <f t="shared" ref="G61:G67" si="7">ROUND(E61*F61,2)</f>
        <v>0</v>
      </c>
      <c r="H61" s="48"/>
      <c r="I61" s="49">
        <f t="shared" ref="I61:I67" si="8">ROUND(E61*H61,2)</f>
        <v>0</v>
      </c>
      <c r="J61" s="48"/>
      <c r="K61" s="49">
        <f t="shared" ref="K61:K67" si="9">ROUND(E61*J61,2)</f>
        <v>0</v>
      </c>
      <c r="L61" s="49">
        <v>21</v>
      </c>
      <c r="M61" s="49">
        <f t="shared" ref="M61:M67" si="10">G61*(1+L61/100)</f>
        <v>0</v>
      </c>
      <c r="N61" s="49">
        <v>3.3660000000000002E-2</v>
      </c>
      <c r="O61" s="49">
        <f t="shared" ref="O61:O67" si="11">ROUND(E61*N61,2)</f>
        <v>0.94</v>
      </c>
      <c r="P61" s="49">
        <v>0</v>
      </c>
      <c r="Q61" s="49">
        <f t="shared" ref="Q61:Q67" si="12">ROUND(E61*P61,2)</f>
        <v>0</v>
      </c>
      <c r="R61" s="49"/>
      <c r="S61" s="49" t="s">
        <v>92</v>
      </c>
      <c r="T61" s="50" t="s">
        <v>92</v>
      </c>
      <c r="U61" s="27">
        <v>0.27</v>
      </c>
      <c r="V61" s="27">
        <f t="shared" ref="V61:V67" si="13">ROUND(E61*U61,2)</f>
        <v>7.56</v>
      </c>
      <c r="W61" s="27"/>
      <c r="X61" s="27" t="s">
        <v>93</v>
      </c>
      <c r="Y61" s="18"/>
      <c r="Z61" s="18"/>
      <c r="AA61" s="18"/>
      <c r="AB61" s="18"/>
      <c r="AC61" s="18"/>
      <c r="AD61" s="18"/>
      <c r="AE61" s="18"/>
      <c r="AF61" s="18"/>
      <c r="AG61" s="18" t="s">
        <v>94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outlineLevel="1" x14ac:dyDescent="0.2">
      <c r="A62" s="44">
        <v>34</v>
      </c>
      <c r="B62" s="45" t="s">
        <v>278</v>
      </c>
      <c r="C62" s="55" t="s">
        <v>279</v>
      </c>
      <c r="D62" s="46" t="s">
        <v>120</v>
      </c>
      <c r="E62" s="47">
        <v>62</v>
      </c>
      <c r="F62" s="48"/>
      <c r="G62" s="49">
        <f t="shared" si="7"/>
        <v>0</v>
      </c>
      <c r="H62" s="48"/>
      <c r="I62" s="49">
        <f t="shared" si="8"/>
        <v>0</v>
      </c>
      <c r="J62" s="48"/>
      <c r="K62" s="49">
        <f t="shared" si="9"/>
        <v>0</v>
      </c>
      <c r="L62" s="49">
        <v>21</v>
      </c>
      <c r="M62" s="49">
        <f t="shared" si="10"/>
        <v>0</v>
      </c>
      <c r="N62" s="49">
        <v>0</v>
      </c>
      <c r="O62" s="49">
        <f t="shared" si="11"/>
        <v>0</v>
      </c>
      <c r="P62" s="49">
        <v>0</v>
      </c>
      <c r="Q62" s="49">
        <f t="shared" si="12"/>
        <v>0</v>
      </c>
      <c r="R62" s="49"/>
      <c r="S62" s="49" t="s">
        <v>92</v>
      </c>
      <c r="T62" s="50" t="s">
        <v>92</v>
      </c>
      <c r="U62" s="27">
        <v>2.5999999999999999E-2</v>
      </c>
      <c r="V62" s="27">
        <f t="shared" si="13"/>
        <v>1.61</v>
      </c>
      <c r="W62" s="27"/>
      <c r="X62" s="27" t="s">
        <v>93</v>
      </c>
      <c r="Y62" s="18"/>
      <c r="Z62" s="18"/>
      <c r="AA62" s="18"/>
      <c r="AB62" s="18"/>
      <c r="AC62" s="18"/>
      <c r="AD62" s="18"/>
      <c r="AE62" s="18"/>
      <c r="AF62" s="18"/>
      <c r="AG62" s="18" t="s">
        <v>94</v>
      </c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outlineLevel="1" x14ac:dyDescent="0.2">
      <c r="A63" s="44">
        <v>35</v>
      </c>
      <c r="B63" s="45" t="s">
        <v>280</v>
      </c>
      <c r="C63" s="55" t="s">
        <v>281</v>
      </c>
      <c r="D63" s="46" t="s">
        <v>120</v>
      </c>
      <c r="E63" s="47">
        <v>62</v>
      </c>
      <c r="F63" s="48"/>
      <c r="G63" s="49">
        <f t="shared" si="7"/>
        <v>0</v>
      </c>
      <c r="H63" s="48"/>
      <c r="I63" s="49">
        <f t="shared" si="8"/>
        <v>0</v>
      </c>
      <c r="J63" s="48"/>
      <c r="K63" s="49">
        <f t="shared" si="9"/>
        <v>0</v>
      </c>
      <c r="L63" s="49">
        <v>21</v>
      </c>
      <c r="M63" s="49">
        <f t="shared" si="10"/>
        <v>0</v>
      </c>
      <c r="N63" s="49">
        <v>0</v>
      </c>
      <c r="O63" s="49">
        <f t="shared" si="11"/>
        <v>0</v>
      </c>
      <c r="P63" s="49">
        <v>0</v>
      </c>
      <c r="Q63" s="49">
        <f t="shared" si="12"/>
        <v>0</v>
      </c>
      <c r="R63" s="49"/>
      <c r="S63" s="49" t="s">
        <v>92</v>
      </c>
      <c r="T63" s="50" t="s">
        <v>92</v>
      </c>
      <c r="U63" s="27">
        <v>0.3</v>
      </c>
      <c r="V63" s="27">
        <f t="shared" si="13"/>
        <v>18.600000000000001</v>
      </c>
      <c r="W63" s="27"/>
      <c r="X63" s="27" t="s">
        <v>93</v>
      </c>
      <c r="Y63" s="18"/>
      <c r="Z63" s="18"/>
      <c r="AA63" s="18"/>
      <c r="AB63" s="18"/>
      <c r="AC63" s="18"/>
      <c r="AD63" s="18"/>
      <c r="AE63" s="18"/>
      <c r="AF63" s="18"/>
      <c r="AG63" s="18" t="s">
        <v>94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outlineLevel="1" x14ac:dyDescent="0.2">
      <c r="A64" s="44">
        <v>36</v>
      </c>
      <c r="B64" s="45" t="s">
        <v>282</v>
      </c>
      <c r="C64" s="55" t="s">
        <v>283</v>
      </c>
      <c r="D64" s="46" t="s">
        <v>120</v>
      </c>
      <c r="E64" s="47">
        <v>62</v>
      </c>
      <c r="F64" s="48"/>
      <c r="G64" s="49">
        <f t="shared" si="7"/>
        <v>0</v>
      </c>
      <c r="H64" s="48"/>
      <c r="I64" s="49">
        <f t="shared" si="8"/>
        <v>0</v>
      </c>
      <c r="J64" s="48"/>
      <c r="K64" s="49">
        <f t="shared" si="9"/>
        <v>0</v>
      </c>
      <c r="L64" s="49">
        <v>21</v>
      </c>
      <c r="M64" s="49">
        <f t="shared" si="10"/>
        <v>0</v>
      </c>
      <c r="N64" s="49">
        <v>1.685E-2</v>
      </c>
      <c r="O64" s="49">
        <f t="shared" si="11"/>
        <v>1.04</v>
      </c>
      <c r="P64" s="49">
        <v>0</v>
      </c>
      <c r="Q64" s="49">
        <f t="shared" si="12"/>
        <v>0</v>
      </c>
      <c r="R64" s="49"/>
      <c r="S64" s="49" t="s">
        <v>92</v>
      </c>
      <c r="T64" s="50" t="s">
        <v>92</v>
      </c>
      <c r="U64" s="27">
        <v>1.2E-2</v>
      </c>
      <c r="V64" s="27">
        <f t="shared" si="13"/>
        <v>0.74</v>
      </c>
      <c r="W64" s="27"/>
      <c r="X64" s="27" t="s">
        <v>93</v>
      </c>
      <c r="Y64" s="18"/>
      <c r="Z64" s="18"/>
      <c r="AA64" s="18"/>
      <c r="AB64" s="18"/>
      <c r="AC64" s="18"/>
      <c r="AD64" s="18"/>
      <c r="AE64" s="18"/>
      <c r="AF64" s="18"/>
      <c r="AG64" s="18" t="s">
        <v>94</v>
      </c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outlineLevel="1" x14ac:dyDescent="0.2">
      <c r="A65" s="44">
        <v>37</v>
      </c>
      <c r="B65" s="45" t="s">
        <v>284</v>
      </c>
      <c r="C65" s="55" t="s">
        <v>285</v>
      </c>
      <c r="D65" s="46" t="s">
        <v>124</v>
      </c>
      <c r="E65" s="47">
        <v>4</v>
      </c>
      <c r="F65" s="48"/>
      <c r="G65" s="49">
        <f t="shared" si="7"/>
        <v>0</v>
      </c>
      <c r="H65" s="48"/>
      <c r="I65" s="49">
        <f t="shared" si="8"/>
        <v>0</v>
      </c>
      <c r="J65" s="48"/>
      <c r="K65" s="49">
        <f t="shared" si="9"/>
        <v>0</v>
      </c>
      <c r="L65" s="49">
        <v>21</v>
      </c>
      <c r="M65" s="49">
        <f t="shared" si="10"/>
        <v>0</v>
      </c>
      <c r="N65" s="49">
        <v>0</v>
      </c>
      <c r="O65" s="49">
        <f t="shared" si="11"/>
        <v>0</v>
      </c>
      <c r="P65" s="49">
        <v>0</v>
      </c>
      <c r="Q65" s="49">
        <f t="shared" si="12"/>
        <v>0</v>
      </c>
      <c r="R65" s="49"/>
      <c r="S65" s="49" t="s">
        <v>92</v>
      </c>
      <c r="T65" s="50" t="s">
        <v>92</v>
      </c>
      <c r="U65" s="27">
        <v>0.67759999999999998</v>
      </c>
      <c r="V65" s="27">
        <f t="shared" si="13"/>
        <v>2.71</v>
      </c>
      <c r="W65" s="27"/>
      <c r="X65" s="27" t="s">
        <v>93</v>
      </c>
      <c r="Y65" s="18"/>
      <c r="Z65" s="18"/>
      <c r="AA65" s="18"/>
      <c r="AB65" s="18"/>
      <c r="AC65" s="18"/>
      <c r="AD65" s="18"/>
      <c r="AE65" s="18"/>
      <c r="AF65" s="18"/>
      <c r="AG65" s="18" t="s">
        <v>94</v>
      </c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outlineLevel="1" x14ac:dyDescent="0.2">
      <c r="A66" s="44">
        <v>38</v>
      </c>
      <c r="B66" s="45" t="s">
        <v>288</v>
      </c>
      <c r="C66" s="55" t="s">
        <v>289</v>
      </c>
      <c r="D66" s="46" t="s">
        <v>120</v>
      </c>
      <c r="E66" s="47">
        <v>28</v>
      </c>
      <c r="F66" s="48"/>
      <c r="G66" s="49">
        <f t="shared" si="7"/>
        <v>0</v>
      </c>
      <c r="H66" s="48"/>
      <c r="I66" s="49">
        <f t="shared" si="8"/>
        <v>0</v>
      </c>
      <c r="J66" s="48"/>
      <c r="K66" s="49">
        <f t="shared" si="9"/>
        <v>0</v>
      </c>
      <c r="L66" s="49">
        <v>21</v>
      </c>
      <c r="M66" s="49">
        <f t="shared" si="10"/>
        <v>0</v>
      </c>
      <c r="N66" s="49">
        <v>0</v>
      </c>
      <c r="O66" s="49">
        <f t="shared" si="11"/>
        <v>0</v>
      </c>
      <c r="P66" s="49">
        <v>0</v>
      </c>
      <c r="Q66" s="49">
        <f t="shared" si="12"/>
        <v>0</v>
      </c>
      <c r="R66" s="49"/>
      <c r="S66" s="49" t="s">
        <v>92</v>
      </c>
      <c r="T66" s="50" t="s">
        <v>92</v>
      </c>
      <c r="U66" s="27">
        <v>8.1000000000000003E-2</v>
      </c>
      <c r="V66" s="27">
        <f t="shared" si="13"/>
        <v>2.27</v>
      </c>
      <c r="W66" s="27"/>
      <c r="X66" s="27" t="s">
        <v>93</v>
      </c>
      <c r="Y66" s="18"/>
      <c r="Z66" s="18"/>
      <c r="AA66" s="18"/>
      <c r="AB66" s="18"/>
      <c r="AC66" s="18"/>
      <c r="AD66" s="18"/>
      <c r="AE66" s="18"/>
      <c r="AF66" s="18"/>
      <c r="AG66" s="18" t="s">
        <v>94</v>
      </c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ht="33.75" outlineLevel="1" x14ac:dyDescent="0.2">
      <c r="A67" s="37">
        <v>39</v>
      </c>
      <c r="B67" s="38" t="s">
        <v>290</v>
      </c>
      <c r="C67" s="53" t="s">
        <v>291</v>
      </c>
      <c r="D67" s="39" t="s">
        <v>120</v>
      </c>
      <c r="E67" s="40">
        <v>29.4</v>
      </c>
      <c r="F67" s="41"/>
      <c r="G67" s="42">
        <f t="shared" si="7"/>
        <v>0</v>
      </c>
      <c r="H67" s="41"/>
      <c r="I67" s="42">
        <f t="shared" si="8"/>
        <v>0</v>
      </c>
      <c r="J67" s="41"/>
      <c r="K67" s="42">
        <f t="shared" si="9"/>
        <v>0</v>
      </c>
      <c r="L67" s="42">
        <v>21</v>
      </c>
      <c r="M67" s="42">
        <f t="shared" si="10"/>
        <v>0</v>
      </c>
      <c r="N67" s="42">
        <v>3.0000000000000001E-5</v>
      </c>
      <c r="O67" s="42">
        <f t="shared" si="11"/>
        <v>0</v>
      </c>
      <c r="P67" s="42">
        <v>0</v>
      </c>
      <c r="Q67" s="42">
        <f t="shared" si="12"/>
        <v>0</v>
      </c>
      <c r="R67" s="42" t="s">
        <v>116</v>
      </c>
      <c r="S67" s="42" t="s">
        <v>92</v>
      </c>
      <c r="T67" s="43" t="s">
        <v>92</v>
      </c>
      <c r="U67" s="27">
        <v>0</v>
      </c>
      <c r="V67" s="27">
        <f t="shared" si="13"/>
        <v>0</v>
      </c>
      <c r="W67" s="27"/>
      <c r="X67" s="27" t="s">
        <v>117</v>
      </c>
      <c r="Y67" s="18"/>
      <c r="Z67" s="18"/>
      <c r="AA67" s="18"/>
      <c r="AB67" s="18"/>
      <c r="AC67" s="18"/>
      <c r="AD67" s="18"/>
      <c r="AE67" s="18"/>
      <c r="AF67" s="18"/>
      <c r="AG67" s="18" t="s">
        <v>118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outlineLevel="1" x14ac:dyDescent="0.2">
      <c r="A68" s="25"/>
      <c r="B68" s="26"/>
      <c r="C68" s="54" t="s">
        <v>402</v>
      </c>
      <c r="D68" s="28"/>
      <c r="E68" s="29">
        <v>29.4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18"/>
      <c r="Z68" s="18"/>
      <c r="AA68" s="18"/>
      <c r="AB68" s="18"/>
      <c r="AC68" s="18"/>
      <c r="AD68" s="18"/>
      <c r="AE68" s="18"/>
      <c r="AF68" s="18"/>
      <c r="AG68" s="18" t="s">
        <v>96</v>
      </c>
      <c r="AH68" s="18">
        <v>5</v>
      </c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 spans="1:60" ht="33.75" outlineLevel="1" x14ac:dyDescent="0.2">
      <c r="A69" s="37">
        <v>40</v>
      </c>
      <c r="B69" s="38" t="s">
        <v>295</v>
      </c>
      <c r="C69" s="53" t="s">
        <v>296</v>
      </c>
      <c r="D69" s="39" t="s">
        <v>120</v>
      </c>
      <c r="E69" s="40">
        <v>29.4</v>
      </c>
      <c r="F69" s="41"/>
      <c r="G69" s="42">
        <f>ROUND(E69*F69,2)</f>
        <v>0</v>
      </c>
      <c r="H69" s="41"/>
      <c r="I69" s="42">
        <f>ROUND(E69*H69,2)</f>
        <v>0</v>
      </c>
      <c r="J69" s="41"/>
      <c r="K69" s="42">
        <f>ROUND(E69*J69,2)</f>
        <v>0</v>
      </c>
      <c r="L69" s="42">
        <v>21</v>
      </c>
      <c r="M69" s="42">
        <f>G69*(1+L69/100)</f>
        <v>0</v>
      </c>
      <c r="N69" s="42">
        <v>2.4000000000000001E-4</v>
      </c>
      <c r="O69" s="42">
        <f>ROUND(E69*N69,2)</f>
        <v>0.01</v>
      </c>
      <c r="P69" s="42">
        <v>0</v>
      </c>
      <c r="Q69" s="42">
        <f>ROUND(E69*P69,2)</f>
        <v>0</v>
      </c>
      <c r="R69" s="42" t="s">
        <v>116</v>
      </c>
      <c r="S69" s="42" t="s">
        <v>92</v>
      </c>
      <c r="T69" s="43" t="s">
        <v>92</v>
      </c>
      <c r="U69" s="27">
        <v>0</v>
      </c>
      <c r="V69" s="27">
        <f>ROUND(E69*U69,2)</f>
        <v>0</v>
      </c>
      <c r="W69" s="27"/>
      <c r="X69" s="27" t="s">
        <v>117</v>
      </c>
      <c r="Y69" s="18"/>
      <c r="Z69" s="18"/>
      <c r="AA69" s="18"/>
      <c r="AB69" s="18"/>
      <c r="AC69" s="18"/>
      <c r="AD69" s="18"/>
      <c r="AE69" s="18"/>
      <c r="AF69" s="18"/>
      <c r="AG69" s="18" t="s">
        <v>118</v>
      </c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outlineLevel="1" x14ac:dyDescent="0.2">
      <c r="A70" s="25"/>
      <c r="B70" s="26"/>
      <c r="C70" s="54" t="s">
        <v>403</v>
      </c>
      <c r="D70" s="28"/>
      <c r="E70" s="29">
        <v>29.4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18"/>
      <c r="Z70" s="18"/>
      <c r="AA70" s="18"/>
      <c r="AB70" s="18"/>
      <c r="AC70" s="18"/>
      <c r="AD70" s="18"/>
      <c r="AE70" s="18"/>
      <c r="AF70" s="18"/>
      <c r="AG70" s="18" t="s">
        <v>96</v>
      </c>
      <c r="AH70" s="18">
        <v>5</v>
      </c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</row>
    <row r="71" spans="1:60" x14ac:dyDescent="0.2">
      <c r="A71" s="1"/>
      <c r="B71" s="2"/>
      <c r="C71" s="56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AE71">
        <v>15</v>
      </c>
      <c r="AF71">
        <v>21</v>
      </c>
    </row>
    <row r="72" spans="1:60" x14ac:dyDescent="0.2">
      <c r="A72" s="21"/>
      <c r="B72" s="22" t="s">
        <v>5</v>
      </c>
      <c r="C72" s="57"/>
      <c r="D72" s="23"/>
      <c r="E72" s="24"/>
      <c r="F72" s="24"/>
      <c r="G72" s="51">
        <f>G8+G10+G16+G60</f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AE72">
        <f>SUMIF(L7:L70,AE71,G7:G70)</f>
        <v>0</v>
      </c>
      <c r="AF72">
        <f>SUMIF(L7:L70,AF71,G7:G70)</f>
        <v>0</v>
      </c>
      <c r="AG72" t="s">
        <v>112</v>
      </c>
    </row>
    <row r="73" spans="1:60" x14ac:dyDescent="0.2">
      <c r="C73" s="58"/>
      <c r="D73" s="6"/>
      <c r="AG73" t="s">
        <v>113</v>
      </c>
    </row>
    <row r="74" spans="1:60" x14ac:dyDescent="0.2">
      <c r="D74" s="6"/>
    </row>
    <row r="75" spans="1:60" x14ac:dyDescent="0.2">
      <c r="D75" s="6"/>
    </row>
    <row r="76" spans="1:60" x14ac:dyDescent="0.2">
      <c r="D76" s="6"/>
    </row>
    <row r="77" spans="1:60" x14ac:dyDescent="0.2">
      <c r="D77" s="6"/>
    </row>
    <row r="78" spans="1:60" x14ac:dyDescent="0.2">
      <c r="D78" s="6"/>
    </row>
    <row r="79" spans="1:60" x14ac:dyDescent="0.2">
      <c r="D79" s="6"/>
    </row>
    <row r="80" spans="1:60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6">
    <mergeCell ref="C29:G29"/>
    <mergeCell ref="A1:G1"/>
    <mergeCell ref="C2:G2"/>
    <mergeCell ref="C3:G3"/>
    <mergeCell ref="C4:G4"/>
    <mergeCell ref="C12:G12"/>
  </mergeCells>
  <pageMargins left="0.19685039370078741" right="0.11811023622047245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C26" sqref="C26"/>
      <selection pane="bottomLeft" activeCell="C26" sqref="C26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63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114</v>
      </c>
      <c r="B1" s="252"/>
      <c r="C1" s="252"/>
      <c r="D1" s="252"/>
      <c r="E1" s="252"/>
      <c r="F1" s="252"/>
      <c r="G1" s="252"/>
      <c r="AG1" t="s">
        <v>60</v>
      </c>
    </row>
    <row r="2" spans="1:60" ht="24.95" customHeight="1" x14ac:dyDescent="0.2">
      <c r="A2" s="10" t="s">
        <v>1</v>
      </c>
      <c r="B2" s="7" t="s">
        <v>8</v>
      </c>
      <c r="C2" s="253" t="s">
        <v>9</v>
      </c>
      <c r="D2" s="254"/>
      <c r="E2" s="254"/>
      <c r="F2" s="254"/>
      <c r="G2" s="255"/>
      <c r="AG2" t="s">
        <v>61</v>
      </c>
    </row>
    <row r="3" spans="1:60" ht="24.95" customHeight="1" x14ac:dyDescent="0.2">
      <c r="A3" s="10" t="s">
        <v>2</v>
      </c>
      <c r="B3" s="7" t="s">
        <v>16</v>
      </c>
      <c r="C3" s="253" t="s">
        <v>17</v>
      </c>
      <c r="D3" s="254"/>
      <c r="E3" s="254"/>
      <c r="F3" s="254"/>
      <c r="G3" s="255"/>
      <c r="AC3" s="9" t="s">
        <v>61</v>
      </c>
      <c r="AG3" t="s">
        <v>63</v>
      </c>
    </row>
    <row r="4" spans="1:60" ht="24.95" customHeight="1" x14ac:dyDescent="0.2">
      <c r="A4" s="11" t="s">
        <v>3</v>
      </c>
      <c r="B4" s="12" t="s">
        <v>14</v>
      </c>
      <c r="C4" s="256" t="s">
        <v>19</v>
      </c>
      <c r="D4" s="257"/>
      <c r="E4" s="257"/>
      <c r="F4" s="257"/>
      <c r="G4" s="258"/>
      <c r="AG4" t="s">
        <v>64</v>
      </c>
    </row>
    <row r="5" spans="1:60" x14ac:dyDescent="0.2">
      <c r="D5" s="6"/>
    </row>
    <row r="6" spans="1:60" ht="38.25" x14ac:dyDescent="0.2">
      <c r="A6" s="14" t="s">
        <v>65</v>
      </c>
      <c r="B6" s="16" t="s">
        <v>66</v>
      </c>
      <c r="C6" s="16" t="s">
        <v>67</v>
      </c>
      <c r="D6" s="15" t="s">
        <v>68</v>
      </c>
      <c r="E6" s="14" t="s">
        <v>69</v>
      </c>
      <c r="F6" s="13" t="s">
        <v>70</v>
      </c>
      <c r="G6" s="14" t="s">
        <v>5</v>
      </c>
      <c r="H6" s="17" t="s">
        <v>6</v>
      </c>
      <c r="I6" s="17" t="s">
        <v>71</v>
      </c>
      <c r="J6" s="17" t="s">
        <v>7</v>
      </c>
      <c r="K6" s="17" t="s">
        <v>72</v>
      </c>
      <c r="L6" s="17" t="s">
        <v>73</v>
      </c>
      <c r="M6" s="17" t="s">
        <v>74</v>
      </c>
      <c r="N6" s="17" t="s">
        <v>75</v>
      </c>
      <c r="O6" s="17" t="s">
        <v>76</v>
      </c>
      <c r="P6" s="17" t="s">
        <v>77</v>
      </c>
      <c r="Q6" s="17" t="s">
        <v>78</v>
      </c>
      <c r="R6" s="17" t="s">
        <v>79</v>
      </c>
      <c r="S6" s="17" t="s">
        <v>80</v>
      </c>
      <c r="T6" s="17" t="s">
        <v>81</v>
      </c>
      <c r="U6" s="17" t="s">
        <v>82</v>
      </c>
      <c r="V6" s="17" t="s">
        <v>83</v>
      </c>
      <c r="W6" s="17" t="s">
        <v>84</v>
      </c>
      <c r="X6" s="17" t="s">
        <v>85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60" x14ac:dyDescent="0.2">
      <c r="A8" s="31" t="s">
        <v>86</v>
      </c>
      <c r="B8" s="32" t="s">
        <v>39</v>
      </c>
      <c r="C8" s="52" t="s">
        <v>40</v>
      </c>
      <c r="D8" s="33"/>
      <c r="E8" s="34"/>
      <c r="F8" s="35"/>
      <c r="G8" s="35">
        <f>SUMIF(AG9:AG14,"&lt;&gt;NOR",G9:G14)</f>
        <v>0</v>
      </c>
      <c r="H8" s="35"/>
      <c r="I8" s="35">
        <f>SUM(I9:I14)</f>
        <v>0</v>
      </c>
      <c r="J8" s="35"/>
      <c r="K8" s="35">
        <f>SUM(K9:K14)</f>
        <v>0</v>
      </c>
      <c r="L8" s="35"/>
      <c r="M8" s="35">
        <f>SUM(M9:M14)</f>
        <v>0</v>
      </c>
      <c r="N8" s="35"/>
      <c r="O8" s="35">
        <f>SUM(O9:O14)</f>
        <v>0</v>
      </c>
      <c r="P8" s="35"/>
      <c r="Q8" s="35">
        <f>SUM(Q9:Q14)</f>
        <v>0</v>
      </c>
      <c r="R8" s="35"/>
      <c r="S8" s="35"/>
      <c r="T8" s="36"/>
      <c r="U8" s="30"/>
      <c r="V8" s="30">
        <f>SUM(V9:V14)</f>
        <v>1.66</v>
      </c>
      <c r="W8" s="30"/>
      <c r="X8" s="30"/>
      <c r="AG8" t="s">
        <v>87</v>
      </c>
    </row>
    <row r="9" spans="1:60" ht="22.5" outlineLevel="1" x14ac:dyDescent="0.2">
      <c r="A9" s="44">
        <v>1</v>
      </c>
      <c r="B9" s="45" t="s">
        <v>301</v>
      </c>
      <c r="C9" s="55" t="s">
        <v>302</v>
      </c>
      <c r="D9" s="46" t="s">
        <v>90</v>
      </c>
      <c r="E9" s="47">
        <v>15</v>
      </c>
      <c r="F9" s="48"/>
      <c r="G9" s="49">
        <f>ROUND(E9*F9,2)</f>
        <v>0</v>
      </c>
      <c r="H9" s="48"/>
      <c r="I9" s="49">
        <f>ROUND(E9*H9,2)</f>
        <v>0</v>
      </c>
      <c r="J9" s="48"/>
      <c r="K9" s="49">
        <f>ROUND(E9*J9,2)</f>
        <v>0</v>
      </c>
      <c r="L9" s="49">
        <v>21</v>
      </c>
      <c r="M9" s="49">
        <f>G9*(1+L9/100)</f>
        <v>0</v>
      </c>
      <c r="N9" s="49">
        <v>2.7E-4</v>
      </c>
      <c r="O9" s="49">
        <f>ROUND(E9*N9,2)</f>
        <v>0</v>
      </c>
      <c r="P9" s="49">
        <v>0</v>
      </c>
      <c r="Q9" s="49">
        <f>ROUND(E9*P9,2)</f>
        <v>0</v>
      </c>
      <c r="R9" s="49" t="s">
        <v>136</v>
      </c>
      <c r="S9" s="49" t="s">
        <v>92</v>
      </c>
      <c r="T9" s="50" t="s">
        <v>92</v>
      </c>
      <c r="U9" s="27">
        <v>0.11</v>
      </c>
      <c r="V9" s="27">
        <f>ROUND(E9*U9,2)</f>
        <v>1.65</v>
      </c>
      <c r="W9" s="27"/>
      <c r="X9" s="27" t="s">
        <v>93</v>
      </c>
      <c r="Y9" s="18"/>
      <c r="Z9" s="18"/>
      <c r="AA9" s="18"/>
      <c r="AB9" s="18"/>
      <c r="AC9" s="18"/>
      <c r="AD9" s="18"/>
      <c r="AE9" s="18"/>
      <c r="AF9" s="18"/>
      <c r="AG9" s="18" t="s">
        <v>94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37">
        <v>2</v>
      </c>
      <c r="B10" s="38" t="s">
        <v>137</v>
      </c>
      <c r="C10" s="53" t="s">
        <v>138</v>
      </c>
      <c r="D10" s="39" t="s">
        <v>119</v>
      </c>
      <c r="E10" s="40">
        <v>4.0499999999999998E-3</v>
      </c>
      <c r="F10" s="41"/>
      <c r="G10" s="42">
        <f>ROUND(E10*F10,2)</f>
        <v>0</v>
      </c>
      <c r="H10" s="41"/>
      <c r="I10" s="42">
        <f>ROUND(E10*H10,2)</f>
        <v>0</v>
      </c>
      <c r="J10" s="41"/>
      <c r="K10" s="42">
        <f>ROUND(E10*J10,2)</f>
        <v>0</v>
      </c>
      <c r="L10" s="42">
        <v>21</v>
      </c>
      <c r="M10" s="42">
        <f>G10*(1+L10/100)</f>
        <v>0</v>
      </c>
      <c r="N10" s="42">
        <v>0</v>
      </c>
      <c r="O10" s="42">
        <f>ROUND(E10*N10,2)</f>
        <v>0</v>
      </c>
      <c r="P10" s="42">
        <v>0</v>
      </c>
      <c r="Q10" s="42">
        <f>ROUND(E10*P10,2)</f>
        <v>0</v>
      </c>
      <c r="R10" s="42" t="s">
        <v>136</v>
      </c>
      <c r="S10" s="42" t="s">
        <v>92</v>
      </c>
      <c r="T10" s="43" t="s">
        <v>92</v>
      </c>
      <c r="U10" s="27">
        <v>1.74</v>
      </c>
      <c r="V10" s="27">
        <f>ROUND(E10*U10,2)</f>
        <v>0.01</v>
      </c>
      <c r="W10" s="27"/>
      <c r="X10" s="27" t="s">
        <v>131</v>
      </c>
      <c r="Y10" s="18"/>
      <c r="Z10" s="18"/>
      <c r="AA10" s="18"/>
      <c r="AB10" s="18"/>
      <c r="AC10" s="18"/>
      <c r="AD10" s="18"/>
      <c r="AE10" s="18"/>
      <c r="AF10" s="18"/>
      <c r="AG10" s="18" t="s">
        <v>132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25"/>
      <c r="B11" s="26"/>
      <c r="C11" s="332" t="s">
        <v>135</v>
      </c>
      <c r="D11" s="333"/>
      <c r="E11" s="333"/>
      <c r="F11" s="333"/>
      <c r="G11" s="333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18"/>
      <c r="Z11" s="18"/>
      <c r="AA11" s="18"/>
      <c r="AB11" s="18"/>
      <c r="AC11" s="18"/>
      <c r="AD11" s="18"/>
      <c r="AE11" s="18"/>
      <c r="AF11" s="18"/>
      <c r="AG11" s="18" t="s">
        <v>115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25"/>
      <c r="B12" s="26"/>
      <c r="C12" s="54" t="s">
        <v>134</v>
      </c>
      <c r="D12" s="28"/>
      <c r="E12" s="2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18"/>
      <c r="Z12" s="18"/>
      <c r="AA12" s="18"/>
      <c r="AB12" s="18"/>
      <c r="AC12" s="18"/>
      <c r="AD12" s="18"/>
      <c r="AE12" s="18"/>
      <c r="AF12" s="18"/>
      <c r="AG12" s="18" t="s">
        <v>96</v>
      </c>
      <c r="AH12" s="18">
        <v>0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25"/>
      <c r="B13" s="26"/>
      <c r="C13" s="54" t="s">
        <v>180</v>
      </c>
      <c r="D13" s="28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8"/>
      <c r="Z13" s="18"/>
      <c r="AA13" s="18"/>
      <c r="AB13" s="18"/>
      <c r="AC13" s="18"/>
      <c r="AD13" s="18"/>
      <c r="AE13" s="18"/>
      <c r="AF13" s="18"/>
      <c r="AG13" s="18" t="s">
        <v>96</v>
      </c>
      <c r="AH13" s="18">
        <v>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25"/>
      <c r="B14" s="26"/>
      <c r="C14" s="54" t="s">
        <v>404</v>
      </c>
      <c r="D14" s="28"/>
      <c r="E14" s="29">
        <v>4.0499999999999998E-3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8"/>
      <c r="Z14" s="18"/>
      <c r="AA14" s="18"/>
      <c r="AB14" s="18"/>
      <c r="AC14" s="18"/>
      <c r="AD14" s="18"/>
      <c r="AE14" s="18"/>
      <c r="AF14" s="18"/>
      <c r="AG14" s="18" t="s">
        <v>96</v>
      </c>
      <c r="AH14" s="18">
        <v>0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x14ac:dyDescent="0.2">
      <c r="A15" s="31" t="s">
        <v>86</v>
      </c>
      <c r="B15" s="32" t="s">
        <v>41</v>
      </c>
      <c r="C15" s="52" t="s">
        <v>42</v>
      </c>
      <c r="D15" s="33"/>
      <c r="E15" s="34"/>
      <c r="F15" s="35"/>
      <c r="G15" s="35">
        <f>SUMIF(AG16:AG25,"&lt;&gt;NOR",G16:G25)</f>
        <v>0</v>
      </c>
      <c r="H15" s="35"/>
      <c r="I15" s="35">
        <f>SUM(I16:I25)</f>
        <v>0</v>
      </c>
      <c r="J15" s="35"/>
      <c r="K15" s="35">
        <f>SUM(K16:K25)</f>
        <v>0</v>
      </c>
      <c r="L15" s="35"/>
      <c r="M15" s="35">
        <f>SUM(M16:M25)</f>
        <v>0</v>
      </c>
      <c r="N15" s="35"/>
      <c r="O15" s="35">
        <f>SUM(O16:O25)</f>
        <v>0</v>
      </c>
      <c r="P15" s="35"/>
      <c r="Q15" s="35">
        <f>SUM(Q16:Q25)</f>
        <v>0</v>
      </c>
      <c r="R15" s="35"/>
      <c r="S15" s="35"/>
      <c r="T15" s="36"/>
      <c r="U15" s="30"/>
      <c r="V15" s="30">
        <f>SUM(V16:V25)</f>
        <v>35.58</v>
      </c>
      <c r="W15" s="30"/>
      <c r="X15" s="30"/>
      <c r="AG15" t="s">
        <v>87</v>
      </c>
    </row>
    <row r="16" spans="1:60" outlineLevel="1" x14ac:dyDescent="0.2">
      <c r="A16" s="37">
        <v>3</v>
      </c>
      <c r="B16" s="38" t="s">
        <v>304</v>
      </c>
      <c r="C16" s="53" t="s">
        <v>305</v>
      </c>
      <c r="D16" s="39" t="s">
        <v>306</v>
      </c>
      <c r="E16" s="40">
        <v>30</v>
      </c>
      <c r="F16" s="41"/>
      <c r="G16" s="42">
        <f>ROUND(E16*F16,2)</f>
        <v>0</v>
      </c>
      <c r="H16" s="41"/>
      <c r="I16" s="42">
        <f>ROUND(E16*H16,2)</f>
        <v>0</v>
      </c>
      <c r="J16" s="41"/>
      <c r="K16" s="42">
        <f>ROUND(E16*J16,2)</f>
        <v>0</v>
      </c>
      <c r="L16" s="42">
        <v>21</v>
      </c>
      <c r="M16" s="42">
        <f>G16*(1+L16/100)</f>
        <v>0</v>
      </c>
      <c r="N16" s="42">
        <v>0</v>
      </c>
      <c r="O16" s="42">
        <f>ROUND(E16*N16,2)</f>
        <v>0</v>
      </c>
      <c r="P16" s="42">
        <v>0</v>
      </c>
      <c r="Q16" s="42">
        <f>ROUND(E16*P16,2)</f>
        <v>0</v>
      </c>
      <c r="R16" s="42" t="s">
        <v>91</v>
      </c>
      <c r="S16" s="42" t="s">
        <v>92</v>
      </c>
      <c r="T16" s="43" t="s">
        <v>92</v>
      </c>
      <c r="U16" s="27">
        <v>1</v>
      </c>
      <c r="V16" s="27">
        <f>ROUND(E16*U16,2)</f>
        <v>30</v>
      </c>
      <c r="W16" s="27"/>
      <c r="X16" s="27" t="s">
        <v>93</v>
      </c>
      <c r="Y16" s="18"/>
      <c r="Z16" s="18"/>
      <c r="AA16" s="18"/>
      <c r="AB16" s="18"/>
      <c r="AC16" s="18"/>
      <c r="AD16" s="18"/>
      <c r="AE16" s="18"/>
      <c r="AF16" s="18"/>
      <c r="AG16" s="18" t="s">
        <v>94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25"/>
      <c r="B17" s="26"/>
      <c r="C17" s="54" t="s">
        <v>405</v>
      </c>
      <c r="D17" s="28"/>
      <c r="E17" s="29">
        <v>30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18"/>
      <c r="Z17" s="18"/>
      <c r="AA17" s="18"/>
      <c r="AB17" s="18"/>
      <c r="AC17" s="18"/>
      <c r="AD17" s="18"/>
      <c r="AE17" s="18"/>
      <c r="AF17" s="18"/>
      <c r="AG17" s="18" t="s">
        <v>96</v>
      </c>
      <c r="AH17" s="18">
        <v>0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44">
        <v>4</v>
      </c>
      <c r="B18" s="45" t="s">
        <v>308</v>
      </c>
      <c r="C18" s="55" t="s">
        <v>309</v>
      </c>
      <c r="D18" s="46" t="s">
        <v>124</v>
      </c>
      <c r="E18" s="47">
        <v>2</v>
      </c>
      <c r="F18" s="48"/>
      <c r="G18" s="49">
        <f>ROUND(E18*F18,2)</f>
        <v>0</v>
      </c>
      <c r="H18" s="48"/>
      <c r="I18" s="49">
        <f>ROUND(E18*H18,2)</f>
        <v>0</v>
      </c>
      <c r="J18" s="48"/>
      <c r="K18" s="49">
        <f>ROUND(E18*J18,2)</f>
        <v>0</v>
      </c>
      <c r="L18" s="49">
        <v>21</v>
      </c>
      <c r="M18" s="49">
        <f>G18*(1+L18/100)</f>
        <v>0</v>
      </c>
      <c r="N18" s="49">
        <v>0</v>
      </c>
      <c r="O18" s="49">
        <f>ROUND(E18*N18,2)</f>
        <v>0</v>
      </c>
      <c r="P18" s="49">
        <v>0</v>
      </c>
      <c r="Q18" s="49">
        <f>ROUND(E18*P18,2)</f>
        <v>0</v>
      </c>
      <c r="R18" s="49" t="s">
        <v>139</v>
      </c>
      <c r="S18" s="49" t="s">
        <v>92</v>
      </c>
      <c r="T18" s="50" t="s">
        <v>92</v>
      </c>
      <c r="U18" s="27">
        <v>0.99199999999999999</v>
      </c>
      <c r="V18" s="27">
        <f>ROUND(E18*U18,2)</f>
        <v>1.98</v>
      </c>
      <c r="W18" s="27"/>
      <c r="X18" s="27" t="s">
        <v>93</v>
      </c>
      <c r="Y18" s="18"/>
      <c r="Z18" s="18"/>
      <c r="AA18" s="18"/>
      <c r="AB18" s="18"/>
      <c r="AC18" s="18"/>
      <c r="AD18" s="18"/>
      <c r="AE18" s="18"/>
      <c r="AF18" s="18"/>
      <c r="AG18" s="18" t="s">
        <v>94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37">
        <v>5</v>
      </c>
      <c r="B19" s="38" t="s">
        <v>310</v>
      </c>
      <c r="C19" s="53" t="s">
        <v>311</v>
      </c>
      <c r="D19" s="39" t="s">
        <v>120</v>
      </c>
      <c r="E19" s="40">
        <v>10</v>
      </c>
      <c r="F19" s="41"/>
      <c r="G19" s="42">
        <f>ROUND(E19*F19,2)</f>
        <v>0</v>
      </c>
      <c r="H19" s="41"/>
      <c r="I19" s="42">
        <f>ROUND(E19*H19,2)</f>
        <v>0</v>
      </c>
      <c r="J19" s="41"/>
      <c r="K19" s="42">
        <f>ROUND(E19*J19,2)</f>
        <v>0</v>
      </c>
      <c r="L19" s="42">
        <v>21</v>
      </c>
      <c r="M19" s="42">
        <f>G19*(1+L19/100)</f>
        <v>0</v>
      </c>
      <c r="N19" s="42">
        <v>4.6999999999999999E-4</v>
      </c>
      <c r="O19" s="42">
        <f>ROUND(E19*N19,2)</f>
        <v>0</v>
      </c>
      <c r="P19" s="42">
        <v>0</v>
      </c>
      <c r="Q19" s="42">
        <f>ROUND(E19*P19,2)</f>
        <v>0</v>
      </c>
      <c r="R19" s="42" t="s">
        <v>139</v>
      </c>
      <c r="S19" s="42" t="s">
        <v>92</v>
      </c>
      <c r="T19" s="43" t="s">
        <v>92</v>
      </c>
      <c r="U19" s="27">
        <v>0.35899999999999999</v>
      </c>
      <c r="V19" s="27">
        <f>ROUND(E19*U19,2)</f>
        <v>3.59</v>
      </c>
      <c r="W19" s="27"/>
      <c r="X19" s="27" t="s">
        <v>93</v>
      </c>
      <c r="Y19" s="18"/>
      <c r="Z19" s="18"/>
      <c r="AA19" s="18"/>
      <c r="AB19" s="18"/>
      <c r="AC19" s="18"/>
      <c r="AD19" s="18"/>
      <c r="AE19" s="18"/>
      <c r="AF19" s="18"/>
      <c r="AG19" s="18" t="s">
        <v>94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25"/>
      <c r="B20" s="26"/>
      <c r="C20" s="332" t="s">
        <v>312</v>
      </c>
      <c r="D20" s="333"/>
      <c r="E20" s="333"/>
      <c r="F20" s="333"/>
      <c r="G20" s="333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8"/>
      <c r="Z20" s="18"/>
      <c r="AA20" s="18"/>
      <c r="AB20" s="18"/>
      <c r="AC20" s="18"/>
      <c r="AD20" s="18"/>
      <c r="AE20" s="18"/>
      <c r="AF20" s="18"/>
      <c r="AG20" s="18" t="s">
        <v>115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37">
        <v>6</v>
      </c>
      <c r="B21" s="38" t="s">
        <v>386</v>
      </c>
      <c r="C21" s="53" t="s">
        <v>387</v>
      </c>
      <c r="D21" s="39" t="s">
        <v>119</v>
      </c>
      <c r="E21" s="40">
        <v>4.7000000000000002E-3</v>
      </c>
      <c r="F21" s="41"/>
      <c r="G21" s="42">
        <f>ROUND(E21*F21,2)</f>
        <v>0</v>
      </c>
      <c r="H21" s="41"/>
      <c r="I21" s="42">
        <f>ROUND(E21*H21,2)</f>
        <v>0</v>
      </c>
      <c r="J21" s="41"/>
      <c r="K21" s="42">
        <f>ROUND(E21*J21,2)</f>
        <v>0</v>
      </c>
      <c r="L21" s="42">
        <v>21</v>
      </c>
      <c r="M21" s="42">
        <f>G21*(1+L21/100)</f>
        <v>0</v>
      </c>
      <c r="N21" s="42">
        <v>0</v>
      </c>
      <c r="O21" s="42">
        <f>ROUND(E21*N21,2)</f>
        <v>0</v>
      </c>
      <c r="P21" s="42">
        <v>0</v>
      </c>
      <c r="Q21" s="42">
        <f>ROUND(E21*P21,2)</f>
        <v>0</v>
      </c>
      <c r="R21" s="42" t="s">
        <v>139</v>
      </c>
      <c r="S21" s="42" t="s">
        <v>92</v>
      </c>
      <c r="T21" s="43" t="s">
        <v>92</v>
      </c>
      <c r="U21" s="27">
        <v>1.5229999999999999</v>
      </c>
      <c r="V21" s="27">
        <f>ROUND(E21*U21,2)</f>
        <v>0.01</v>
      </c>
      <c r="W21" s="27"/>
      <c r="X21" s="27" t="s">
        <v>131</v>
      </c>
      <c r="Y21" s="18"/>
      <c r="Z21" s="18"/>
      <c r="AA21" s="18"/>
      <c r="AB21" s="18"/>
      <c r="AC21" s="18"/>
      <c r="AD21" s="18"/>
      <c r="AE21" s="18"/>
      <c r="AF21" s="18"/>
      <c r="AG21" s="18" t="s">
        <v>132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25"/>
      <c r="B22" s="26"/>
      <c r="C22" s="332" t="s">
        <v>142</v>
      </c>
      <c r="D22" s="333"/>
      <c r="E22" s="333"/>
      <c r="F22" s="333"/>
      <c r="G22" s="333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8"/>
      <c r="Z22" s="18"/>
      <c r="AA22" s="18"/>
      <c r="AB22" s="18"/>
      <c r="AC22" s="18"/>
      <c r="AD22" s="18"/>
      <c r="AE22" s="18"/>
      <c r="AF22" s="18"/>
      <c r="AG22" s="18" t="s">
        <v>115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25"/>
      <c r="B23" s="26"/>
      <c r="C23" s="54" t="s">
        <v>134</v>
      </c>
      <c r="D23" s="28"/>
      <c r="E23" s="29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18"/>
      <c r="Z23" s="18"/>
      <c r="AA23" s="18"/>
      <c r="AB23" s="18"/>
      <c r="AC23" s="18"/>
      <c r="AD23" s="18"/>
      <c r="AE23" s="18"/>
      <c r="AF23" s="18"/>
      <c r="AG23" s="18" t="s">
        <v>96</v>
      </c>
      <c r="AH23" s="18">
        <v>0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 x14ac:dyDescent="0.2">
      <c r="A24" s="25"/>
      <c r="B24" s="26"/>
      <c r="C24" s="54" t="s">
        <v>313</v>
      </c>
      <c r="D24" s="28"/>
      <c r="E24" s="29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8"/>
      <c r="Z24" s="18"/>
      <c r="AA24" s="18"/>
      <c r="AB24" s="18"/>
      <c r="AC24" s="18"/>
      <c r="AD24" s="18"/>
      <c r="AE24" s="18"/>
      <c r="AF24" s="18"/>
      <c r="AG24" s="18" t="s">
        <v>96</v>
      </c>
      <c r="AH24" s="18">
        <v>0</v>
      </c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 x14ac:dyDescent="0.2">
      <c r="A25" s="25"/>
      <c r="B25" s="26"/>
      <c r="C25" s="54" t="s">
        <v>406</v>
      </c>
      <c r="D25" s="28"/>
      <c r="E25" s="29">
        <v>4.7000000000000002E-3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18"/>
      <c r="Z25" s="18"/>
      <c r="AA25" s="18"/>
      <c r="AB25" s="18"/>
      <c r="AC25" s="18"/>
      <c r="AD25" s="18"/>
      <c r="AE25" s="18"/>
      <c r="AF25" s="18"/>
      <c r="AG25" s="18" t="s">
        <v>96</v>
      </c>
      <c r="AH25" s="18">
        <v>0</v>
      </c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x14ac:dyDescent="0.2">
      <c r="A26" s="31" t="s">
        <v>86</v>
      </c>
      <c r="B26" s="32" t="s">
        <v>43</v>
      </c>
      <c r="C26" s="52" t="s">
        <v>15</v>
      </c>
      <c r="D26" s="33"/>
      <c r="E26" s="34"/>
      <c r="F26" s="35"/>
      <c r="G26" s="35">
        <f>SUMIF(AG27:AG74,"&lt;&gt;NOR",G27:G74)</f>
        <v>0</v>
      </c>
      <c r="H26" s="35"/>
      <c r="I26" s="35">
        <f>SUM(I27:I74)</f>
        <v>0</v>
      </c>
      <c r="J26" s="35"/>
      <c r="K26" s="35">
        <f>SUM(K27:K74)</f>
        <v>0</v>
      </c>
      <c r="L26" s="35"/>
      <c r="M26" s="35">
        <f>SUM(M27:M74)</f>
        <v>0</v>
      </c>
      <c r="N26" s="35"/>
      <c r="O26" s="35">
        <f>SUM(O27:O74)</f>
        <v>1.6800000000000004</v>
      </c>
      <c r="P26" s="35"/>
      <c r="Q26" s="35">
        <f>SUM(Q27:Q74)</f>
        <v>0</v>
      </c>
      <c r="R26" s="35"/>
      <c r="S26" s="35"/>
      <c r="T26" s="36"/>
      <c r="U26" s="30"/>
      <c r="V26" s="30">
        <f>SUM(V27:V74)</f>
        <v>54.69</v>
      </c>
      <c r="W26" s="30"/>
      <c r="X26" s="30"/>
      <c r="AG26" t="s">
        <v>87</v>
      </c>
    </row>
    <row r="27" spans="1:60" outlineLevel="1" x14ac:dyDescent="0.2">
      <c r="A27" s="37">
        <v>7</v>
      </c>
      <c r="B27" s="38" t="s">
        <v>315</v>
      </c>
      <c r="C27" s="53" t="s">
        <v>316</v>
      </c>
      <c r="D27" s="39" t="s">
        <v>317</v>
      </c>
      <c r="E27" s="40">
        <v>2</v>
      </c>
      <c r="F27" s="41"/>
      <c r="G27" s="42">
        <f>ROUND(E27*F27,2)</f>
        <v>0</v>
      </c>
      <c r="H27" s="41"/>
      <c r="I27" s="42">
        <f>ROUND(E27*H27,2)</f>
        <v>0</v>
      </c>
      <c r="J27" s="41"/>
      <c r="K27" s="42">
        <f>ROUND(E27*J27,2)</f>
        <v>0</v>
      </c>
      <c r="L27" s="42">
        <v>21</v>
      </c>
      <c r="M27" s="42">
        <f>G27*(1+L27/100)</f>
        <v>0</v>
      </c>
      <c r="N27" s="42">
        <v>3.5000000000000003E-2</v>
      </c>
      <c r="O27" s="42">
        <f>ROUND(E27*N27,2)</f>
        <v>7.0000000000000007E-2</v>
      </c>
      <c r="P27" s="42">
        <v>0</v>
      </c>
      <c r="Q27" s="42">
        <f>ROUND(E27*P27,2)</f>
        <v>0</v>
      </c>
      <c r="R27" s="42"/>
      <c r="S27" s="42" t="s">
        <v>121</v>
      </c>
      <c r="T27" s="43" t="s">
        <v>100</v>
      </c>
      <c r="U27" s="27">
        <v>0</v>
      </c>
      <c r="V27" s="27">
        <f>ROUND(E27*U27,2)</f>
        <v>0</v>
      </c>
      <c r="W27" s="27"/>
      <c r="X27" s="27" t="s">
        <v>93</v>
      </c>
      <c r="Y27" s="18"/>
      <c r="Z27" s="18"/>
      <c r="AA27" s="18"/>
      <c r="AB27" s="18"/>
      <c r="AC27" s="18"/>
      <c r="AD27" s="18"/>
      <c r="AE27" s="18"/>
      <c r="AF27" s="18"/>
      <c r="AG27" s="18" t="s">
        <v>94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2.5" outlineLevel="1" x14ac:dyDescent="0.2">
      <c r="A28" s="25"/>
      <c r="B28" s="26"/>
      <c r="C28" s="54" t="s">
        <v>407</v>
      </c>
      <c r="D28" s="28"/>
      <c r="E28" s="29">
        <v>2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8"/>
      <c r="Z28" s="18"/>
      <c r="AA28" s="18"/>
      <c r="AB28" s="18"/>
      <c r="AC28" s="18"/>
      <c r="AD28" s="18"/>
      <c r="AE28" s="18"/>
      <c r="AF28" s="18"/>
      <c r="AG28" s="18" t="s">
        <v>96</v>
      </c>
      <c r="AH28" s="18">
        <v>0</v>
      </c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37">
        <v>8</v>
      </c>
      <c r="B29" s="38" t="s">
        <v>319</v>
      </c>
      <c r="C29" s="53" t="s">
        <v>320</v>
      </c>
      <c r="D29" s="39" t="s">
        <v>317</v>
      </c>
      <c r="E29" s="40">
        <v>2</v>
      </c>
      <c r="F29" s="41"/>
      <c r="G29" s="42">
        <f>ROUND(E29*F29,2)</f>
        <v>0</v>
      </c>
      <c r="H29" s="41"/>
      <c r="I29" s="42">
        <f>ROUND(E29*H29,2)</f>
        <v>0</v>
      </c>
      <c r="J29" s="41"/>
      <c r="K29" s="42">
        <f>ROUND(E29*J29,2)</f>
        <v>0</v>
      </c>
      <c r="L29" s="42">
        <v>21</v>
      </c>
      <c r="M29" s="42">
        <f>G29*(1+L29/100)</f>
        <v>0</v>
      </c>
      <c r="N29" s="42">
        <v>3.5000000000000003E-2</v>
      </c>
      <c r="O29" s="42">
        <f>ROUND(E29*N29,2)</f>
        <v>7.0000000000000007E-2</v>
      </c>
      <c r="P29" s="42">
        <v>0</v>
      </c>
      <c r="Q29" s="42">
        <f>ROUND(E29*P29,2)</f>
        <v>0</v>
      </c>
      <c r="R29" s="42"/>
      <c r="S29" s="42" t="s">
        <v>121</v>
      </c>
      <c r="T29" s="43" t="s">
        <v>100</v>
      </c>
      <c r="U29" s="27">
        <v>0</v>
      </c>
      <c r="V29" s="27">
        <f>ROUND(E29*U29,2)</f>
        <v>0</v>
      </c>
      <c r="W29" s="27"/>
      <c r="X29" s="27" t="s">
        <v>93</v>
      </c>
      <c r="Y29" s="18"/>
      <c r="Z29" s="18"/>
      <c r="AA29" s="18"/>
      <c r="AB29" s="18"/>
      <c r="AC29" s="18"/>
      <c r="AD29" s="18"/>
      <c r="AE29" s="18"/>
      <c r="AF29" s="18"/>
      <c r="AG29" s="18" t="s">
        <v>94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25"/>
      <c r="B30" s="26"/>
      <c r="C30" s="54" t="s">
        <v>408</v>
      </c>
      <c r="D30" s="28"/>
      <c r="E30" s="29">
        <v>2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8"/>
      <c r="Z30" s="18"/>
      <c r="AA30" s="18"/>
      <c r="AB30" s="18"/>
      <c r="AC30" s="18"/>
      <c r="AD30" s="18"/>
      <c r="AE30" s="18"/>
      <c r="AF30" s="18"/>
      <c r="AG30" s="18" t="s">
        <v>96</v>
      </c>
      <c r="AH30" s="18">
        <v>0</v>
      </c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37">
        <v>9</v>
      </c>
      <c r="B31" s="38" t="s">
        <v>322</v>
      </c>
      <c r="C31" s="53" t="s">
        <v>323</v>
      </c>
      <c r="D31" s="39" t="s">
        <v>317</v>
      </c>
      <c r="E31" s="40">
        <v>2</v>
      </c>
      <c r="F31" s="41"/>
      <c r="G31" s="42">
        <f>ROUND(E31*F31,2)</f>
        <v>0</v>
      </c>
      <c r="H31" s="41"/>
      <c r="I31" s="42">
        <f>ROUND(E31*H31,2)</f>
        <v>0</v>
      </c>
      <c r="J31" s="41"/>
      <c r="K31" s="42">
        <f>ROUND(E31*J31,2)</f>
        <v>0</v>
      </c>
      <c r="L31" s="42">
        <v>21</v>
      </c>
      <c r="M31" s="42">
        <f>G31*(1+L31/100)</f>
        <v>0</v>
      </c>
      <c r="N31" s="42">
        <v>3.5000000000000003E-2</v>
      </c>
      <c r="O31" s="42">
        <f>ROUND(E31*N31,2)</f>
        <v>7.0000000000000007E-2</v>
      </c>
      <c r="P31" s="42">
        <v>0</v>
      </c>
      <c r="Q31" s="42">
        <f>ROUND(E31*P31,2)</f>
        <v>0</v>
      </c>
      <c r="R31" s="42"/>
      <c r="S31" s="42" t="s">
        <v>121</v>
      </c>
      <c r="T31" s="43" t="s">
        <v>100</v>
      </c>
      <c r="U31" s="27">
        <v>0</v>
      </c>
      <c r="V31" s="27">
        <f>ROUND(E31*U31,2)</f>
        <v>0</v>
      </c>
      <c r="W31" s="27"/>
      <c r="X31" s="27" t="s">
        <v>93</v>
      </c>
      <c r="Y31" s="18"/>
      <c r="Z31" s="18"/>
      <c r="AA31" s="18"/>
      <c r="AB31" s="18"/>
      <c r="AC31" s="18"/>
      <c r="AD31" s="18"/>
      <c r="AE31" s="18"/>
      <c r="AF31" s="18"/>
      <c r="AG31" s="18" t="s">
        <v>94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25"/>
      <c r="B32" s="26"/>
      <c r="C32" s="54" t="s">
        <v>409</v>
      </c>
      <c r="D32" s="28"/>
      <c r="E32" s="29">
        <v>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8"/>
      <c r="Z32" s="18"/>
      <c r="AA32" s="18"/>
      <c r="AB32" s="18"/>
      <c r="AC32" s="18"/>
      <c r="AD32" s="18"/>
      <c r="AE32" s="18"/>
      <c r="AF32" s="18"/>
      <c r="AG32" s="18" t="s">
        <v>96</v>
      </c>
      <c r="AH32" s="18">
        <v>0</v>
      </c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44">
        <v>10</v>
      </c>
      <c r="B33" s="45" t="s">
        <v>325</v>
      </c>
      <c r="C33" s="55" t="s">
        <v>326</v>
      </c>
      <c r="D33" s="46" t="s">
        <v>124</v>
      </c>
      <c r="E33" s="47">
        <v>2</v>
      </c>
      <c r="F33" s="48"/>
      <c r="G33" s="49">
        <f>ROUND(E33*F33,2)</f>
        <v>0</v>
      </c>
      <c r="H33" s="48"/>
      <c r="I33" s="49">
        <f>ROUND(E33*H33,2)</f>
        <v>0</v>
      </c>
      <c r="J33" s="48"/>
      <c r="K33" s="49">
        <f>ROUND(E33*J33,2)</f>
        <v>0</v>
      </c>
      <c r="L33" s="49">
        <v>21</v>
      </c>
      <c r="M33" s="49">
        <f>G33*(1+L33/100)</f>
        <v>0</v>
      </c>
      <c r="N33" s="49">
        <v>3.5000000000000003E-2</v>
      </c>
      <c r="O33" s="49">
        <f>ROUND(E33*N33,2)</f>
        <v>7.0000000000000007E-2</v>
      </c>
      <c r="P33" s="49">
        <v>0</v>
      </c>
      <c r="Q33" s="49">
        <f>ROUND(E33*P33,2)</f>
        <v>0</v>
      </c>
      <c r="R33" s="49"/>
      <c r="S33" s="49" t="s">
        <v>121</v>
      </c>
      <c r="T33" s="50" t="s">
        <v>100</v>
      </c>
      <c r="U33" s="27">
        <v>0</v>
      </c>
      <c r="V33" s="27">
        <f>ROUND(E33*U33,2)</f>
        <v>0</v>
      </c>
      <c r="W33" s="27"/>
      <c r="X33" s="27" t="s">
        <v>93</v>
      </c>
      <c r="Y33" s="18"/>
      <c r="Z33" s="18"/>
      <c r="AA33" s="18"/>
      <c r="AB33" s="18"/>
      <c r="AC33" s="18"/>
      <c r="AD33" s="18"/>
      <c r="AE33" s="18"/>
      <c r="AF33" s="18"/>
      <c r="AG33" s="18" t="s">
        <v>94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 x14ac:dyDescent="0.2">
      <c r="A34" s="44">
        <v>11</v>
      </c>
      <c r="B34" s="45" t="s">
        <v>327</v>
      </c>
      <c r="C34" s="55" t="s">
        <v>328</v>
      </c>
      <c r="D34" s="46" t="s">
        <v>126</v>
      </c>
      <c r="E34" s="47">
        <v>8</v>
      </c>
      <c r="F34" s="48"/>
      <c r="G34" s="49">
        <f>ROUND(E34*F34,2)</f>
        <v>0</v>
      </c>
      <c r="H34" s="48"/>
      <c r="I34" s="49">
        <f>ROUND(E34*H34,2)</f>
        <v>0</v>
      </c>
      <c r="J34" s="48"/>
      <c r="K34" s="49">
        <f>ROUND(E34*J34,2)</f>
        <v>0</v>
      </c>
      <c r="L34" s="49">
        <v>21</v>
      </c>
      <c r="M34" s="49">
        <f>G34*(1+L34/100)</f>
        <v>0</v>
      </c>
      <c r="N34" s="49">
        <v>3.5000000000000003E-2</v>
      </c>
      <c r="O34" s="49">
        <f>ROUND(E34*N34,2)</f>
        <v>0.28000000000000003</v>
      </c>
      <c r="P34" s="49">
        <v>0</v>
      </c>
      <c r="Q34" s="49">
        <f>ROUND(E34*P34,2)</f>
        <v>0</v>
      </c>
      <c r="R34" s="49"/>
      <c r="S34" s="49" t="s">
        <v>121</v>
      </c>
      <c r="T34" s="50" t="s">
        <v>100</v>
      </c>
      <c r="U34" s="27">
        <v>0</v>
      </c>
      <c r="V34" s="27">
        <f>ROUND(E34*U34,2)</f>
        <v>0</v>
      </c>
      <c r="W34" s="27"/>
      <c r="X34" s="27" t="s">
        <v>93</v>
      </c>
      <c r="Y34" s="18"/>
      <c r="Z34" s="18"/>
      <c r="AA34" s="18"/>
      <c r="AB34" s="18"/>
      <c r="AC34" s="18"/>
      <c r="AD34" s="18"/>
      <c r="AE34" s="18"/>
      <c r="AF34" s="18"/>
      <c r="AG34" s="18" t="s">
        <v>94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outlineLevel="1" x14ac:dyDescent="0.2">
      <c r="A35" s="37">
        <v>12</v>
      </c>
      <c r="B35" s="38" t="s">
        <v>329</v>
      </c>
      <c r="C35" s="53" t="s">
        <v>330</v>
      </c>
      <c r="D35" s="39" t="s">
        <v>126</v>
      </c>
      <c r="E35" s="40">
        <v>2</v>
      </c>
      <c r="F35" s="41"/>
      <c r="G35" s="42">
        <f>ROUND(E35*F35,2)</f>
        <v>0</v>
      </c>
      <c r="H35" s="41"/>
      <c r="I35" s="42">
        <f>ROUND(E35*H35,2)</f>
        <v>0</v>
      </c>
      <c r="J35" s="41"/>
      <c r="K35" s="42">
        <f>ROUND(E35*J35,2)</f>
        <v>0</v>
      </c>
      <c r="L35" s="42">
        <v>21</v>
      </c>
      <c r="M35" s="42">
        <f>G35*(1+L35/100)</f>
        <v>0</v>
      </c>
      <c r="N35" s="42">
        <v>0.25</v>
      </c>
      <c r="O35" s="42">
        <f>ROUND(E35*N35,2)</f>
        <v>0.5</v>
      </c>
      <c r="P35" s="42">
        <v>0</v>
      </c>
      <c r="Q35" s="42">
        <f>ROUND(E35*P35,2)</f>
        <v>0</v>
      </c>
      <c r="R35" s="42"/>
      <c r="S35" s="42" t="s">
        <v>121</v>
      </c>
      <c r="T35" s="43" t="s">
        <v>100</v>
      </c>
      <c r="U35" s="27">
        <v>0</v>
      </c>
      <c r="V35" s="27">
        <f>ROUND(E35*U35,2)</f>
        <v>0</v>
      </c>
      <c r="W35" s="27"/>
      <c r="X35" s="27" t="s">
        <v>93</v>
      </c>
      <c r="Y35" s="18"/>
      <c r="Z35" s="18"/>
      <c r="AA35" s="18"/>
      <c r="AB35" s="18"/>
      <c r="AC35" s="18"/>
      <c r="AD35" s="18"/>
      <c r="AE35" s="18"/>
      <c r="AF35" s="18"/>
      <c r="AG35" s="18" t="s">
        <v>94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2.5" outlineLevel="1" x14ac:dyDescent="0.2">
      <c r="A36" s="25"/>
      <c r="B36" s="26"/>
      <c r="C36" s="54" t="s">
        <v>331</v>
      </c>
      <c r="D36" s="28"/>
      <c r="E36" s="29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8"/>
      <c r="Z36" s="18"/>
      <c r="AA36" s="18"/>
      <c r="AB36" s="18"/>
      <c r="AC36" s="18"/>
      <c r="AD36" s="18"/>
      <c r="AE36" s="18"/>
      <c r="AF36" s="18"/>
      <c r="AG36" s="18" t="s">
        <v>96</v>
      </c>
      <c r="AH36" s="18">
        <v>0</v>
      </c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 x14ac:dyDescent="0.2">
      <c r="A37" s="25"/>
      <c r="B37" s="26"/>
      <c r="C37" s="54" t="s">
        <v>332</v>
      </c>
      <c r="D37" s="28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18"/>
      <c r="Z37" s="18"/>
      <c r="AA37" s="18"/>
      <c r="AB37" s="18"/>
      <c r="AC37" s="18"/>
      <c r="AD37" s="18"/>
      <c r="AE37" s="18"/>
      <c r="AF37" s="18"/>
      <c r="AG37" s="18" t="s">
        <v>96</v>
      </c>
      <c r="AH37" s="18">
        <v>0</v>
      </c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outlineLevel="1" x14ac:dyDescent="0.2">
      <c r="A38" s="25"/>
      <c r="B38" s="26"/>
      <c r="C38" s="54" t="s">
        <v>333</v>
      </c>
      <c r="D38" s="28"/>
      <c r="E38" s="29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8"/>
      <c r="Z38" s="18"/>
      <c r="AA38" s="18"/>
      <c r="AB38" s="18"/>
      <c r="AC38" s="18"/>
      <c r="AD38" s="18"/>
      <c r="AE38" s="18"/>
      <c r="AF38" s="18"/>
      <c r="AG38" s="18" t="s">
        <v>96</v>
      </c>
      <c r="AH38" s="18">
        <v>0</v>
      </c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 x14ac:dyDescent="0.2">
      <c r="A39" s="25"/>
      <c r="B39" s="26"/>
      <c r="C39" s="54" t="s">
        <v>334</v>
      </c>
      <c r="D39" s="28"/>
      <c r="E39" s="29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18"/>
      <c r="Z39" s="18"/>
      <c r="AA39" s="18"/>
      <c r="AB39" s="18"/>
      <c r="AC39" s="18"/>
      <c r="AD39" s="18"/>
      <c r="AE39" s="18"/>
      <c r="AF39" s="18"/>
      <c r="AG39" s="18" t="s">
        <v>96</v>
      </c>
      <c r="AH39" s="18">
        <v>0</v>
      </c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25"/>
      <c r="B40" s="26"/>
      <c r="C40" s="54" t="s">
        <v>335</v>
      </c>
      <c r="D40" s="28"/>
      <c r="E40" s="29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8"/>
      <c r="Z40" s="18"/>
      <c r="AA40" s="18"/>
      <c r="AB40" s="18"/>
      <c r="AC40" s="18"/>
      <c r="AD40" s="18"/>
      <c r="AE40" s="18"/>
      <c r="AF40" s="18"/>
      <c r="AG40" s="18" t="s">
        <v>96</v>
      </c>
      <c r="AH40" s="18">
        <v>0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outlineLevel="1" x14ac:dyDescent="0.2">
      <c r="A41" s="25"/>
      <c r="B41" s="26"/>
      <c r="C41" s="54" t="s">
        <v>336</v>
      </c>
      <c r="D41" s="28"/>
      <c r="E41" s="29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18"/>
      <c r="Z41" s="18"/>
      <c r="AA41" s="18"/>
      <c r="AB41" s="18"/>
      <c r="AC41" s="18"/>
      <c r="AD41" s="18"/>
      <c r="AE41" s="18"/>
      <c r="AF41" s="18"/>
      <c r="AG41" s="18" t="s">
        <v>96</v>
      </c>
      <c r="AH41" s="18">
        <v>0</v>
      </c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outlineLevel="1" x14ac:dyDescent="0.2">
      <c r="A42" s="25"/>
      <c r="B42" s="26"/>
      <c r="C42" s="54" t="s">
        <v>337</v>
      </c>
      <c r="D42" s="28"/>
      <c r="E42" s="29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8"/>
      <c r="Z42" s="18"/>
      <c r="AA42" s="18"/>
      <c r="AB42" s="18"/>
      <c r="AC42" s="18"/>
      <c r="AD42" s="18"/>
      <c r="AE42" s="18"/>
      <c r="AF42" s="18"/>
      <c r="AG42" s="18" t="s">
        <v>96</v>
      </c>
      <c r="AH42" s="18">
        <v>0</v>
      </c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 x14ac:dyDescent="0.2">
      <c r="A43" s="25"/>
      <c r="B43" s="26"/>
      <c r="C43" s="54" t="s">
        <v>338</v>
      </c>
      <c r="D43" s="28"/>
      <c r="E43" s="29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18"/>
      <c r="Z43" s="18"/>
      <c r="AA43" s="18"/>
      <c r="AB43" s="18"/>
      <c r="AC43" s="18"/>
      <c r="AD43" s="18"/>
      <c r="AE43" s="18"/>
      <c r="AF43" s="18"/>
      <c r="AG43" s="18" t="s">
        <v>96</v>
      </c>
      <c r="AH43" s="18">
        <v>0</v>
      </c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outlineLevel="1" x14ac:dyDescent="0.2">
      <c r="A44" s="25"/>
      <c r="B44" s="26"/>
      <c r="C44" s="54" t="s">
        <v>339</v>
      </c>
      <c r="D44" s="28"/>
      <c r="E44" s="29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8"/>
      <c r="Z44" s="18"/>
      <c r="AA44" s="18"/>
      <c r="AB44" s="18"/>
      <c r="AC44" s="18"/>
      <c r="AD44" s="18"/>
      <c r="AE44" s="18"/>
      <c r="AF44" s="18"/>
      <c r="AG44" s="18" t="s">
        <v>96</v>
      </c>
      <c r="AH44" s="18">
        <v>0</v>
      </c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outlineLevel="1" x14ac:dyDescent="0.2">
      <c r="A45" s="25"/>
      <c r="B45" s="26"/>
      <c r="C45" s="54" t="s">
        <v>340</v>
      </c>
      <c r="D45" s="28"/>
      <c r="E45" s="29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18"/>
      <c r="Z45" s="18"/>
      <c r="AA45" s="18"/>
      <c r="AB45" s="18"/>
      <c r="AC45" s="18"/>
      <c r="AD45" s="18"/>
      <c r="AE45" s="18"/>
      <c r="AF45" s="18"/>
      <c r="AG45" s="18" t="s">
        <v>96</v>
      </c>
      <c r="AH45" s="18">
        <v>0</v>
      </c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outlineLevel="1" x14ac:dyDescent="0.2">
      <c r="A46" s="25"/>
      <c r="B46" s="26"/>
      <c r="C46" s="54" t="s">
        <v>341</v>
      </c>
      <c r="D46" s="28"/>
      <c r="E46" s="29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8"/>
      <c r="Z46" s="18"/>
      <c r="AA46" s="18"/>
      <c r="AB46" s="18"/>
      <c r="AC46" s="18"/>
      <c r="AD46" s="18"/>
      <c r="AE46" s="18"/>
      <c r="AF46" s="18"/>
      <c r="AG46" s="18" t="s">
        <v>96</v>
      </c>
      <c r="AH46" s="18">
        <v>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outlineLevel="1" x14ac:dyDescent="0.2">
      <c r="A47" s="25"/>
      <c r="B47" s="26"/>
      <c r="C47" s="54" t="s">
        <v>342</v>
      </c>
      <c r="D47" s="28"/>
      <c r="E47" s="2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18"/>
      <c r="Z47" s="18"/>
      <c r="AA47" s="18"/>
      <c r="AB47" s="18"/>
      <c r="AC47" s="18"/>
      <c r="AD47" s="18"/>
      <c r="AE47" s="18"/>
      <c r="AF47" s="18"/>
      <c r="AG47" s="18" t="s">
        <v>96</v>
      </c>
      <c r="AH47" s="18">
        <v>0</v>
      </c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outlineLevel="1" x14ac:dyDescent="0.2">
      <c r="A48" s="25"/>
      <c r="B48" s="26"/>
      <c r="C48" s="54" t="s">
        <v>410</v>
      </c>
      <c r="D48" s="28"/>
      <c r="E48" s="29">
        <v>2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8"/>
      <c r="Z48" s="18"/>
      <c r="AA48" s="18"/>
      <c r="AB48" s="18"/>
      <c r="AC48" s="18"/>
      <c r="AD48" s="18"/>
      <c r="AE48" s="18"/>
      <c r="AF48" s="18"/>
      <c r="AG48" s="18" t="s">
        <v>96</v>
      </c>
      <c r="AH48" s="18">
        <v>0</v>
      </c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outlineLevel="1" x14ac:dyDescent="0.2">
      <c r="A49" s="44">
        <v>13</v>
      </c>
      <c r="B49" s="45" t="s">
        <v>344</v>
      </c>
      <c r="C49" s="55" t="s">
        <v>345</v>
      </c>
      <c r="D49" s="46" t="s">
        <v>120</v>
      </c>
      <c r="E49" s="47">
        <v>4</v>
      </c>
      <c r="F49" s="48"/>
      <c r="G49" s="49">
        <f t="shared" ref="G49:G54" si="0">ROUND(E49*F49,2)</f>
        <v>0</v>
      </c>
      <c r="H49" s="48"/>
      <c r="I49" s="49">
        <f t="shared" ref="I49:I54" si="1">ROUND(E49*H49,2)</f>
        <v>0</v>
      </c>
      <c r="J49" s="48"/>
      <c r="K49" s="49">
        <f t="shared" ref="K49:K54" si="2">ROUND(E49*J49,2)</f>
        <v>0</v>
      </c>
      <c r="L49" s="49">
        <v>21</v>
      </c>
      <c r="M49" s="49">
        <f t="shared" ref="M49:M54" si="3">G49*(1+L49/100)</f>
        <v>0</v>
      </c>
      <c r="N49" s="49">
        <v>0</v>
      </c>
      <c r="O49" s="49">
        <f t="shared" ref="O49:O54" si="4">ROUND(E49*N49,2)</f>
        <v>0</v>
      </c>
      <c r="P49" s="49">
        <v>0</v>
      </c>
      <c r="Q49" s="49">
        <f t="shared" ref="Q49:Q54" si="5">ROUND(E49*P49,2)</f>
        <v>0</v>
      </c>
      <c r="R49" s="49" t="s">
        <v>143</v>
      </c>
      <c r="S49" s="49" t="s">
        <v>92</v>
      </c>
      <c r="T49" s="50" t="s">
        <v>92</v>
      </c>
      <c r="U49" s="27">
        <v>0.55000000000000004</v>
      </c>
      <c r="V49" s="27">
        <f t="shared" ref="V49:V54" si="6">ROUND(E49*U49,2)</f>
        <v>2.2000000000000002</v>
      </c>
      <c r="W49" s="27"/>
      <c r="X49" s="27" t="s">
        <v>93</v>
      </c>
      <c r="Y49" s="18"/>
      <c r="Z49" s="18"/>
      <c r="AA49" s="18"/>
      <c r="AB49" s="18"/>
      <c r="AC49" s="18"/>
      <c r="AD49" s="18"/>
      <c r="AE49" s="18"/>
      <c r="AF49" s="18"/>
      <c r="AG49" s="18" t="s">
        <v>94</v>
      </c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outlineLevel="1" x14ac:dyDescent="0.2">
      <c r="A50" s="44">
        <v>14</v>
      </c>
      <c r="B50" s="45" t="s">
        <v>346</v>
      </c>
      <c r="C50" s="55" t="s">
        <v>347</v>
      </c>
      <c r="D50" s="46" t="s">
        <v>120</v>
      </c>
      <c r="E50" s="47">
        <v>80</v>
      </c>
      <c r="F50" s="48"/>
      <c r="G50" s="49">
        <f t="shared" si="0"/>
        <v>0</v>
      </c>
      <c r="H50" s="48"/>
      <c r="I50" s="49">
        <f t="shared" si="1"/>
        <v>0</v>
      </c>
      <c r="J50" s="48"/>
      <c r="K50" s="49">
        <f t="shared" si="2"/>
        <v>0</v>
      </c>
      <c r="L50" s="49">
        <v>21</v>
      </c>
      <c r="M50" s="49">
        <f t="shared" si="3"/>
        <v>0</v>
      </c>
      <c r="N50" s="49">
        <v>0</v>
      </c>
      <c r="O50" s="49">
        <f t="shared" si="4"/>
        <v>0</v>
      </c>
      <c r="P50" s="49">
        <v>0</v>
      </c>
      <c r="Q50" s="49">
        <f t="shared" si="5"/>
        <v>0</v>
      </c>
      <c r="R50" s="49" t="s">
        <v>143</v>
      </c>
      <c r="S50" s="49" t="s">
        <v>92</v>
      </c>
      <c r="T50" s="50" t="s">
        <v>92</v>
      </c>
      <c r="U50" s="27">
        <v>0.37</v>
      </c>
      <c r="V50" s="27">
        <f t="shared" si="6"/>
        <v>29.6</v>
      </c>
      <c r="W50" s="27"/>
      <c r="X50" s="27" t="s">
        <v>93</v>
      </c>
      <c r="Y50" s="18"/>
      <c r="Z50" s="18"/>
      <c r="AA50" s="18"/>
      <c r="AB50" s="18"/>
      <c r="AC50" s="18"/>
      <c r="AD50" s="18"/>
      <c r="AE50" s="18"/>
      <c r="AF50" s="18"/>
      <c r="AG50" s="18" t="s">
        <v>94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outlineLevel="1" x14ac:dyDescent="0.2">
      <c r="A51" s="44">
        <v>15</v>
      </c>
      <c r="B51" s="45" t="s">
        <v>348</v>
      </c>
      <c r="C51" s="55" t="s">
        <v>349</v>
      </c>
      <c r="D51" s="46" t="s">
        <v>124</v>
      </c>
      <c r="E51" s="47">
        <v>12</v>
      </c>
      <c r="F51" s="48"/>
      <c r="G51" s="49">
        <f t="shared" si="0"/>
        <v>0</v>
      </c>
      <c r="H51" s="48"/>
      <c r="I51" s="49">
        <f t="shared" si="1"/>
        <v>0</v>
      </c>
      <c r="J51" s="48"/>
      <c r="K51" s="49">
        <f t="shared" si="2"/>
        <v>0</v>
      </c>
      <c r="L51" s="49">
        <v>21</v>
      </c>
      <c r="M51" s="49">
        <f t="shared" si="3"/>
        <v>0</v>
      </c>
      <c r="N51" s="49">
        <v>0</v>
      </c>
      <c r="O51" s="49">
        <f t="shared" si="4"/>
        <v>0</v>
      </c>
      <c r="P51" s="49">
        <v>0</v>
      </c>
      <c r="Q51" s="49">
        <f t="shared" si="5"/>
        <v>0</v>
      </c>
      <c r="R51" s="49" t="s">
        <v>143</v>
      </c>
      <c r="S51" s="49" t="s">
        <v>92</v>
      </c>
      <c r="T51" s="50" t="s">
        <v>92</v>
      </c>
      <c r="U51" s="27">
        <v>0.83</v>
      </c>
      <c r="V51" s="27">
        <f t="shared" si="6"/>
        <v>9.9600000000000009</v>
      </c>
      <c r="W51" s="27"/>
      <c r="X51" s="27" t="s">
        <v>93</v>
      </c>
      <c r="Y51" s="18"/>
      <c r="Z51" s="18"/>
      <c r="AA51" s="18"/>
      <c r="AB51" s="18"/>
      <c r="AC51" s="18"/>
      <c r="AD51" s="18"/>
      <c r="AE51" s="18"/>
      <c r="AF51" s="18"/>
      <c r="AG51" s="18" t="s">
        <v>94</v>
      </c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outlineLevel="1" x14ac:dyDescent="0.2">
      <c r="A52" s="44">
        <v>16</v>
      </c>
      <c r="B52" s="45" t="s">
        <v>350</v>
      </c>
      <c r="C52" s="55" t="s">
        <v>351</v>
      </c>
      <c r="D52" s="46" t="s">
        <v>124</v>
      </c>
      <c r="E52" s="47">
        <v>4</v>
      </c>
      <c r="F52" s="48"/>
      <c r="G52" s="49">
        <f t="shared" si="0"/>
        <v>0</v>
      </c>
      <c r="H52" s="48"/>
      <c r="I52" s="49">
        <f t="shared" si="1"/>
        <v>0</v>
      </c>
      <c r="J52" s="48"/>
      <c r="K52" s="49">
        <f t="shared" si="2"/>
        <v>0</v>
      </c>
      <c r="L52" s="49">
        <v>21</v>
      </c>
      <c r="M52" s="49">
        <f t="shared" si="3"/>
        <v>0</v>
      </c>
      <c r="N52" s="49">
        <v>0</v>
      </c>
      <c r="O52" s="49">
        <f t="shared" si="4"/>
        <v>0</v>
      </c>
      <c r="P52" s="49">
        <v>0</v>
      </c>
      <c r="Q52" s="49">
        <f t="shared" si="5"/>
        <v>0</v>
      </c>
      <c r="R52" s="49" t="s">
        <v>143</v>
      </c>
      <c r="S52" s="49" t="s">
        <v>92</v>
      </c>
      <c r="T52" s="50" t="s">
        <v>92</v>
      </c>
      <c r="U52" s="27">
        <v>0.67</v>
      </c>
      <c r="V52" s="27">
        <f t="shared" si="6"/>
        <v>2.68</v>
      </c>
      <c r="W52" s="27"/>
      <c r="X52" s="27" t="s">
        <v>93</v>
      </c>
      <c r="Y52" s="18"/>
      <c r="Z52" s="18"/>
      <c r="AA52" s="18"/>
      <c r="AB52" s="18"/>
      <c r="AC52" s="18"/>
      <c r="AD52" s="18"/>
      <c r="AE52" s="18"/>
      <c r="AF52" s="18"/>
      <c r="AG52" s="18" t="s">
        <v>94</v>
      </c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outlineLevel="1" x14ac:dyDescent="0.2">
      <c r="A53" s="44">
        <v>17</v>
      </c>
      <c r="B53" s="45" t="s">
        <v>354</v>
      </c>
      <c r="C53" s="55" t="s">
        <v>355</v>
      </c>
      <c r="D53" s="46" t="s">
        <v>124</v>
      </c>
      <c r="E53" s="47">
        <v>4</v>
      </c>
      <c r="F53" s="48"/>
      <c r="G53" s="49">
        <f t="shared" si="0"/>
        <v>0</v>
      </c>
      <c r="H53" s="48"/>
      <c r="I53" s="49">
        <f t="shared" si="1"/>
        <v>0</v>
      </c>
      <c r="J53" s="48"/>
      <c r="K53" s="49">
        <f t="shared" si="2"/>
        <v>0</v>
      </c>
      <c r="L53" s="49">
        <v>21</v>
      </c>
      <c r="M53" s="49">
        <f t="shared" si="3"/>
        <v>0</v>
      </c>
      <c r="N53" s="49">
        <v>0</v>
      </c>
      <c r="O53" s="49">
        <f t="shared" si="4"/>
        <v>0</v>
      </c>
      <c r="P53" s="49">
        <v>0</v>
      </c>
      <c r="Q53" s="49">
        <f t="shared" si="5"/>
        <v>0</v>
      </c>
      <c r="R53" s="49" t="s">
        <v>143</v>
      </c>
      <c r="S53" s="49" t="s">
        <v>92</v>
      </c>
      <c r="T53" s="50" t="s">
        <v>92</v>
      </c>
      <c r="U53" s="27">
        <v>0.37</v>
      </c>
      <c r="V53" s="27">
        <f t="shared" si="6"/>
        <v>1.48</v>
      </c>
      <c r="W53" s="27"/>
      <c r="X53" s="27" t="s">
        <v>93</v>
      </c>
      <c r="Y53" s="18"/>
      <c r="Z53" s="18"/>
      <c r="AA53" s="18"/>
      <c r="AB53" s="18"/>
      <c r="AC53" s="18"/>
      <c r="AD53" s="18"/>
      <c r="AE53" s="18"/>
      <c r="AF53" s="18"/>
      <c r="AG53" s="18" t="s">
        <v>94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outlineLevel="1" x14ac:dyDescent="0.2">
      <c r="A54" s="37">
        <v>18</v>
      </c>
      <c r="B54" s="38" t="s">
        <v>356</v>
      </c>
      <c r="C54" s="53" t="s">
        <v>357</v>
      </c>
      <c r="D54" s="39" t="s">
        <v>126</v>
      </c>
      <c r="E54" s="40">
        <v>4</v>
      </c>
      <c r="F54" s="41"/>
      <c r="G54" s="42">
        <f t="shared" si="0"/>
        <v>0</v>
      </c>
      <c r="H54" s="41"/>
      <c r="I54" s="42">
        <f t="shared" si="1"/>
        <v>0</v>
      </c>
      <c r="J54" s="41"/>
      <c r="K54" s="42">
        <f t="shared" si="2"/>
        <v>0</v>
      </c>
      <c r="L54" s="42">
        <v>21</v>
      </c>
      <c r="M54" s="42">
        <f t="shared" si="3"/>
        <v>0</v>
      </c>
      <c r="N54" s="42">
        <v>5.0000000000000001E-3</v>
      </c>
      <c r="O54" s="42">
        <f t="shared" si="4"/>
        <v>0.02</v>
      </c>
      <c r="P54" s="42">
        <v>0</v>
      </c>
      <c r="Q54" s="42">
        <f t="shared" si="5"/>
        <v>0</v>
      </c>
      <c r="R54" s="42"/>
      <c r="S54" s="42" t="s">
        <v>121</v>
      </c>
      <c r="T54" s="43" t="s">
        <v>127</v>
      </c>
      <c r="U54" s="27">
        <v>0</v>
      </c>
      <c r="V54" s="27">
        <f t="shared" si="6"/>
        <v>0</v>
      </c>
      <c r="W54" s="27"/>
      <c r="X54" s="27" t="s">
        <v>117</v>
      </c>
      <c r="Y54" s="18"/>
      <c r="Z54" s="18"/>
      <c r="AA54" s="18"/>
      <c r="AB54" s="18"/>
      <c r="AC54" s="18"/>
      <c r="AD54" s="18"/>
      <c r="AE54" s="18"/>
      <c r="AF54" s="18"/>
      <c r="AG54" s="18" t="s">
        <v>118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outlineLevel="1" x14ac:dyDescent="0.2">
      <c r="A55" s="25"/>
      <c r="B55" s="26"/>
      <c r="C55" s="54" t="s">
        <v>411</v>
      </c>
      <c r="D55" s="28"/>
      <c r="E55" s="29">
        <v>4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18"/>
      <c r="Z55" s="18"/>
      <c r="AA55" s="18"/>
      <c r="AB55" s="18"/>
      <c r="AC55" s="18"/>
      <c r="AD55" s="18"/>
      <c r="AE55" s="18"/>
      <c r="AF55" s="18"/>
      <c r="AG55" s="18" t="s">
        <v>96</v>
      </c>
      <c r="AH55" s="18">
        <v>5</v>
      </c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outlineLevel="1" x14ac:dyDescent="0.2">
      <c r="A56" s="44">
        <v>19</v>
      </c>
      <c r="B56" s="45" t="s">
        <v>359</v>
      </c>
      <c r="C56" s="55" t="s">
        <v>360</v>
      </c>
      <c r="D56" s="46" t="s">
        <v>126</v>
      </c>
      <c r="E56" s="47">
        <v>8</v>
      </c>
      <c r="F56" s="48"/>
      <c r="G56" s="49">
        <f>ROUND(E56*F56,2)</f>
        <v>0</v>
      </c>
      <c r="H56" s="48"/>
      <c r="I56" s="49">
        <f>ROUND(E56*H56,2)</f>
        <v>0</v>
      </c>
      <c r="J56" s="48"/>
      <c r="K56" s="49">
        <f>ROUND(E56*J56,2)</f>
        <v>0</v>
      </c>
      <c r="L56" s="49">
        <v>21</v>
      </c>
      <c r="M56" s="49">
        <f>G56*(1+L56/100)</f>
        <v>0</v>
      </c>
      <c r="N56" s="49">
        <v>2.5000000000000001E-2</v>
      </c>
      <c r="O56" s="49">
        <f>ROUND(E56*N56,2)</f>
        <v>0.2</v>
      </c>
      <c r="P56" s="49">
        <v>0</v>
      </c>
      <c r="Q56" s="49">
        <f>ROUND(E56*P56,2)</f>
        <v>0</v>
      </c>
      <c r="R56" s="49"/>
      <c r="S56" s="49" t="s">
        <v>121</v>
      </c>
      <c r="T56" s="50" t="s">
        <v>127</v>
      </c>
      <c r="U56" s="27">
        <v>0</v>
      </c>
      <c r="V56" s="27">
        <f>ROUND(E56*U56,2)</f>
        <v>0</v>
      </c>
      <c r="W56" s="27"/>
      <c r="X56" s="27" t="s">
        <v>117</v>
      </c>
      <c r="Y56" s="18"/>
      <c r="Z56" s="18"/>
      <c r="AA56" s="18"/>
      <c r="AB56" s="18"/>
      <c r="AC56" s="18"/>
      <c r="AD56" s="18"/>
      <c r="AE56" s="18"/>
      <c r="AF56" s="18"/>
      <c r="AG56" s="18" t="s">
        <v>118</v>
      </c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</row>
    <row r="57" spans="1:60" outlineLevel="1" x14ac:dyDescent="0.2">
      <c r="A57" s="37">
        <v>20</v>
      </c>
      <c r="B57" s="38" t="s">
        <v>361</v>
      </c>
      <c r="C57" s="53" t="s">
        <v>362</v>
      </c>
      <c r="D57" s="39" t="s">
        <v>126</v>
      </c>
      <c r="E57" s="40">
        <v>1</v>
      </c>
      <c r="F57" s="41"/>
      <c r="G57" s="42">
        <f>ROUND(E57*F57,2)</f>
        <v>0</v>
      </c>
      <c r="H57" s="41"/>
      <c r="I57" s="42">
        <f>ROUND(E57*H57,2)</f>
        <v>0</v>
      </c>
      <c r="J57" s="41"/>
      <c r="K57" s="42">
        <f>ROUND(E57*J57,2)</f>
        <v>0</v>
      </c>
      <c r="L57" s="42">
        <v>21</v>
      </c>
      <c r="M57" s="42">
        <f>G57*(1+L57/100)</f>
        <v>0</v>
      </c>
      <c r="N57" s="42">
        <v>8.0000000000000002E-3</v>
      </c>
      <c r="O57" s="42">
        <f>ROUND(E57*N57,2)</f>
        <v>0.01</v>
      </c>
      <c r="P57" s="42">
        <v>0</v>
      </c>
      <c r="Q57" s="42">
        <f>ROUND(E57*P57,2)</f>
        <v>0</v>
      </c>
      <c r="R57" s="42"/>
      <c r="S57" s="42" t="s">
        <v>121</v>
      </c>
      <c r="T57" s="43" t="s">
        <v>127</v>
      </c>
      <c r="U57" s="27">
        <v>0</v>
      </c>
      <c r="V57" s="27">
        <f>ROUND(E57*U57,2)</f>
        <v>0</v>
      </c>
      <c r="W57" s="27"/>
      <c r="X57" s="27" t="s">
        <v>117</v>
      </c>
      <c r="Y57" s="18"/>
      <c r="Z57" s="18"/>
      <c r="AA57" s="18"/>
      <c r="AB57" s="18"/>
      <c r="AC57" s="18"/>
      <c r="AD57" s="18"/>
      <c r="AE57" s="18"/>
      <c r="AF57" s="18"/>
      <c r="AG57" s="18" t="s">
        <v>118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outlineLevel="1" x14ac:dyDescent="0.2">
      <c r="A58" s="25"/>
      <c r="B58" s="26"/>
      <c r="C58" s="54" t="s">
        <v>30</v>
      </c>
      <c r="D58" s="28"/>
      <c r="E58" s="29">
        <v>1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18"/>
      <c r="Z58" s="18"/>
      <c r="AA58" s="18"/>
      <c r="AB58" s="18"/>
      <c r="AC58" s="18"/>
      <c r="AD58" s="18"/>
      <c r="AE58" s="18"/>
      <c r="AF58" s="18"/>
      <c r="AG58" s="18" t="s">
        <v>96</v>
      </c>
      <c r="AH58" s="18">
        <v>0</v>
      </c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outlineLevel="1" x14ac:dyDescent="0.2">
      <c r="A59" s="44">
        <v>21</v>
      </c>
      <c r="B59" s="45" t="s">
        <v>363</v>
      </c>
      <c r="C59" s="55" t="s">
        <v>364</v>
      </c>
      <c r="D59" s="46" t="s">
        <v>126</v>
      </c>
      <c r="E59" s="47">
        <v>8</v>
      </c>
      <c r="F59" s="48"/>
      <c r="G59" s="49">
        <f>ROUND(E59*F59,2)</f>
        <v>0</v>
      </c>
      <c r="H59" s="48"/>
      <c r="I59" s="49">
        <f>ROUND(E59*H59,2)</f>
        <v>0</v>
      </c>
      <c r="J59" s="48"/>
      <c r="K59" s="49">
        <f>ROUND(E59*J59,2)</f>
        <v>0</v>
      </c>
      <c r="L59" s="49">
        <v>21</v>
      </c>
      <c r="M59" s="49">
        <f>G59*(1+L59/100)</f>
        <v>0</v>
      </c>
      <c r="N59" s="49">
        <v>8.0000000000000002E-3</v>
      </c>
      <c r="O59" s="49">
        <f>ROUND(E59*N59,2)</f>
        <v>0.06</v>
      </c>
      <c r="P59" s="49">
        <v>0</v>
      </c>
      <c r="Q59" s="49">
        <f>ROUND(E59*P59,2)</f>
        <v>0</v>
      </c>
      <c r="R59" s="49"/>
      <c r="S59" s="49" t="s">
        <v>121</v>
      </c>
      <c r="T59" s="50" t="s">
        <v>127</v>
      </c>
      <c r="U59" s="27">
        <v>0</v>
      </c>
      <c r="V59" s="27">
        <f>ROUND(E59*U59,2)</f>
        <v>0</v>
      </c>
      <c r="W59" s="27"/>
      <c r="X59" s="27" t="s">
        <v>117</v>
      </c>
      <c r="Y59" s="18"/>
      <c r="Z59" s="18"/>
      <c r="AA59" s="18"/>
      <c r="AB59" s="18"/>
      <c r="AC59" s="18"/>
      <c r="AD59" s="18"/>
      <c r="AE59" s="18"/>
      <c r="AF59" s="18"/>
      <c r="AG59" s="18" t="s">
        <v>118</v>
      </c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outlineLevel="1" x14ac:dyDescent="0.2">
      <c r="A60" s="44">
        <v>22</v>
      </c>
      <c r="B60" s="45" t="s">
        <v>365</v>
      </c>
      <c r="C60" s="55" t="s">
        <v>366</v>
      </c>
      <c r="D60" s="46" t="s">
        <v>126</v>
      </c>
      <c r="E60" s="47">
        <v>2</v>
      </c>
      <c r="F60" s="48"/>
      <c r="G60" s="49">
        <f>ROUND(E60*F60,2)</f>
        <v>0</v>
      </c>
      <c r="H60" s="48"/>
      <c r="I60" s="49">
        <f>ROUND(E60*H60,2)</f>
        <v>0</v>
      </c>
      <c r="J60" s="48"/>
      <c r="K60" s="49">
        <f>ROUND(E60*J60,2)</f>
        <v>0</v>
      </c>
      <c r="L60" s="49">
        <v>21</v>
      </c>
      <c r="M60" s="49">
        <f>G60*(1+L60/100)</f>
        <v>0</v>
      </c>
      <c r="N60" s="49">
        <v>2E-3</v>
      </c>
      <c r="O60" s="49">
        <f>ROUND(E60*N60,2)</f>
        <v>0</v>
      </c>
      <c r="P60" s="49">
        <v>0</v>
      </c>
      <c r="Q60" s="49">
        <f>ROUND(E60*P60,2)</f>
        <v>0</v>
      </c>
      <c r="R60" s="49"/>
      <c r="S60" s="49" t="s">
        <v>121</v>
      </c>
      <c r="T60" s="50" t="s">
        <v>127</v>
      </c>
      <c r="U60" s="27">
        <v>0</v>
      </c>
      <c r="V60" s="27">
        <f>ROUND(E60*U60,2)</f>
        <v>0</v>
      </c>
      <c r="W60" s="27"/>
      <c r="X60" s="27" t="s">
        <v>117</v>
      </c>
      <c r="Y60" s="18"/>
      <c r="Z60" s="18"/>
      <c r="AA60" s="18"/>
      <c r="AB60" s="18"/>
      <c r="AC60" s="18"/>
      <c r="AD60" s="18"/>
      <c r="AE60" s="18"/>
      <c r="AF60" s="18"/>
      <c r="AG60" s="18" t="s">
        <v>118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ht="22.5" outlineLevel="1" x14ac:dyDescent="0.2">
      <c r="A61" s="44">
        <v>23</v>
      </c>
      <c r="B61" s="45" t="s">
        <v>367</v>
      </c>
      <c r="C61" s="55" t="s">
        <v>368</v>
      </c>
      <c r="D61" s="46" t="s">
        <v>144</v>
      </c>
      <c r="E61" s="47">
        <v>7</v>
      </c>
      <c r="F61" s="48"/>
      <c r="G61" s="49">
        <f>ROUND(E61*F61,2)</f>
        <v>0</v>
      </c>
      <c r="H61" s="48"/>
      <c r="I61" s="49">
        <f>ROUND(E61*H61,2)</f>
        <v>0</v>
      </c>
      <c r="J61" s="48"/>
      <c r="K61" s="49">
        <f>ROUND(E61*J61,2)</f>
        <v>0</v>
      </c>
      <c r="L61" s="49">
        <v>21</v>
      </c>
      <c r="M61" s="49">
        <f>G61*(1+L61/100)</f>
        <v>0</v>
      </c>
      <c r="N61" s="49">
        <v>8.0000000000000002E-3</v>
      </c>
      <c r="O61" s="49">
        <f>ROUND(E61*N61,2)</f>
        <v>0.06</v>
      </c>
      <c r="P61" s="49">
        <v>0</v>
      </c>
      <c r="Q61" s="49">
        <f>ROUND(E61*P61,2)</f>
        <v>0</v>
      </c>
      <c r="R61" s="49"/>
      <c r="S61" s="49" t="s">
        <v>121</v>
      </c>
      <c r="T61" s="50" t="s">
        <v>127</v>
      </c>
      <c r="U61" s="27">
        <v>0</v>
      </c>
      <c r="V61" s="27">
        <f>ROUND(E61*U61,2)</f>
        <v>0</v>
      </c>
      <c r="W61" s="27"/>
      <c r="X61" s="27" t="s">
        <v>117</v>
      </c>
      <c r="Y61" s="18"/>
      <c r="Z61" s="18"/>
      <c r="AA61" s="18"/>
      <c r="AB61" s="18"/>
      <c r="AC61" s="18"/>
      <c r="AD61" s="18"/>
      <c r="AE61" s="18"/>
      <c r="AF61" s="18"/>
      <c r="AG61" s="18" t="s">
        <v>118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outlineLevel="1" x14ac:dyDescent="0.2">
      <c r="A62" s="37">
        <v>24</v>
      </c>
      <c r="B62" s="38" t="s">
        <v>369</v>
      </c>
      <c r="C62" s="53" t="s">
        <v>370</v>
      </c>
      <c r="D62" s="39" t="s">
        <v>126</v>
      </c>
      <c r="E62" s="40">
        <v>4</v>
      </c>
      <c r="F62" s="41"/>
      <c r="G62" s="42">
        <f>ROUND(E62*F62,2)</f>
        <v>0</v>
      </c>
      <c r="H62" s="41"/>
      <c r="I62" s="42">
        <f>ROUND(E62*H62,2)</f>
        <v>0</v>
      </c>
      <c r="J62" s="41"/>
      <c r="K62" s="42">
        <f>ROUND(E62*J62,2)</f>
        <v>0</v>
      </c>
      <c r="L62" s="42">
        <v>21</v>
      </c>
      <c r="M62" s="42">
        <f>G62*(1+L62/100)</f>
        <v>0</v>
      </c>
      <c r="N62" s="42">
        <v>2.5000000000000001E-2</v>
      </c>
      <c r="O62" s="42">
        <f>ROUND(E62*N62,2)</f>
        <v>0.1</v>
      </c>
      <c r="P62" s="42">
        <v>0</v>
      </c>
      <c r="Q62" s="42">
        <f>ROUND(E62*P62,2)</f>
        <v>0</v>
      </c>
      <c r="R62" s="42"/>
      <c r="S62" s="42" t="s">
        <v>121</v>
      </c>
      <c r="T62" s="43" t="s">
        <v>127</v>
      </c>
      <c r="U62" s="27">
        <v>0</v>
      </c>
      <c r="V62" s="27">
        <f>ROUND(E62*U62,2)</f>
        <v>0</v>
      </c>
      <c r="W62" s="27"/>
      <c r="X62" s="27" t="s">
        <v>117</v>
      </c>
      <c r="Y62" s="18"/>
      <c r="Z62" s="18"/>
      <c r="AA62" s="18"/>
      <c r="AB62" s="18"/>
      <c r="AC62" s="18"/>
      <c r="AD62" s="18"/>
      <c r="AE62" s="18"/>
      <c r="AF62" s="18"/>
      <c r="AG62" s="18" t="s">
        <v>118</v>
      </c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outlineLevel="1" x14ac:dyDescent="0.2">
      <c r="A63" s="25"/>
      <c r="B63" s="26"/>
      <c r="C63" s="54" t="s">
        <v>32</v>
      </c>
      <c r="D63" s="28"/>
      <c r="E63" s="29">
        <v>4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18"/>
      <c r="Z63" s="18"/>
      <c r="AA63" s="18"/>
      <c r="AB63" s="18"/>
      <c r="AC63" s="18"/>
      <c r="AD63" s="18"/>
      <c r="AE63" s="18"/>
      <c r="AF63" s="18"/>
      <c r="AG63" s="18" t="s">
        <v>96</v>
      </c>
      <c r="AH63" s="18">
        <v>0</v>
      </c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outlineLevel="1" x14ac:dyDescent="0.2">
      <c r="A64" s="37">
        <v>25</v>
      </c>
      <c r="B64" s="38" t="s">
        <v>371</v>
      </c>
      <c r="C64" s="53" t="s">
        <v>372</v>
      </c>
      <c r="D64" s="39" t="s">
        <v>124</v>
      </c>
      <c r="E64" s="40">
        <v>4</v>
      </c>
      <c r="F64" s="41"/>
      <c r="G64" s="42">
        <f>ROUND(E64*F64,2)</f>
        <v>0</v>
      </c>
      <c r="H64" s="41"/>
      <c r="I64" s="42">
        <f>ROUND(E64*H64,2)</f>
        <v>0</v>
      </c>
      <c r="J64" s="41"/>
      <c r="K64" s="42">
        <f>ROUND(E64*J64,2)</f>
        <v>0</v>
      </c>
      <c r="L64" s="42">
        <v>21</v>
      </c>
      <c r="M64" s="42">
        <f>G64*(1+L64/100)</f>
        <v>0</v>
      </c>
      <c r="N64" s="42">
        <v>2.5000000000000001E-3</v>
      </c>
      <c r="O64" s="42">
        <f>ROUND(E64*N64,2)</f>
        <v>0.01</v>
      </c>
      <c r="P64" s="42">
        <v>0</v>
      </c>
      <c r="Q64" s="42">
        <f>ROUND(E64*P64,2)</f>
        <v>0</v>
      </c>
      <c r="R64" s="42"/>
      <c r="S64" s="42" t="s">
        <v>121</v>
      </c>
      <c r="T64" s="43" t="s">
        <v>127</v>
      </c>
      <c r="U64" s="27">
        <v>0</v>
      </c>
      <c r="V64" s="27">
        <f>ROUND(E64*U64,2)</f>
        <v>0</v>
      </c>
      <c r="W64" s="27"/>
      <c r="X64" s="27" t="s">
        <v>117</v>
      </c>
      <c r="Y64" s="18"/>
      <c r="Z64" s="18"/>
      <c r="AA64" s="18"/>
      <c r="AB64" s="18"/>
      <c r="AC64" s="18"/>
      <c r="AD64" s="18"/>
      <c r="AE64" s="18"/>
      <c r="AF64" s="18"/>
      <c r="AG64" s="18" t="s">
        <v>118</v>
      </c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outlineLevel="1" x14ac:dyDescent="0.2">
      <c r="A65" s="25"/>
      <c r="B65" s="26"/>
      <c r="C65" s="54" t="s">
        <v>412</v>
      </c>
      <c r="D65" s="28"/>
      <c r="E65" s="29">
        <v>4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18"/>
      <c r="Z65" s="18"/>
      <c r="AA65" s="18"/>
      <c r="AB65" s="18"/>
      <c r="AC65" s="18"/>
      <c r="AD65" s="18"/>
      <c r="AE65" s="18"/>
      <c r="AF65" s="18"/>
      <c r="AG65" s="18" t="s">
        <v>96</v>
      </c>
      <c r="AH65" s="18">
        <v>5</v>
      </c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ht="22.5" outlineLevel="1" x14ac:dyDescent="0.2">
      <c r="A66" s="37">
        <v>26</v>
      </c>
      <c r="B66" s="38" t="s">
        <v>374</v>
      </c>
      <c r="C66" s="53" t="s">
        <v>375</v>
      </c>
      <c r="D66" s="39" t="s">
        <v>120</v>
      </c>
      <c r="E66" s="40">
        <v>20</v>
      </c>
      <c r="F66" s="41"/>
      <c r="G66" s="42">
        <f>ROUND(E66*F66,2)</f>
        <v>0</v>
      </c>
      <c r="H66" s="41"/>
      <c r="I66" s="42">
        <f>ROUND(E66*H66,2)</f>
        <v>0</v>
      </c>
      <c r="J66" s="41"/>
      <c r="K66" s="42">
        <f>ROUND(E66*J66,2)</f>
        <v>0</v>
      </c>
      <c r="L66" s="42">
        <v>21</v>
      </c>
      <c r="M66" s="42">
        <f>G66*(1+L66/100)</f>
        <v>0</v>
      </c>
      <c r="N66" s="42">
        <v>1.57E-3</v>
      </c>
      <c r="O66" s="42">
        <f>ROUND(E66*N66,2)</f>
        <v>0.03</v>
      </c>
      <c r="P66" s="42">
        <v>0</v>
      </c>
      <c r="Q66" s="42">
        <f>ROUND(E66*P66,2)</f>
        <v>0</v>
      </c>
      <c r="R66" s="42" t="s">
        <v>116</v>
      </c>
      <c r="S66" s="42" t="s">
        <v>92</v>
      </c>
      <c r="T66" s="43" t="s">
        <v>92</v>
      </c>
      <c r="U66" s="27">
        <v>0</v>
      </c>
      <c r="V66" s="27">
        <f>ROUND(E66*U66,2)</f>
        <v>0</v>
      </c>
      <c r="W66" s="27"/>
      <c r="X66" s="27" t="s">
        <v>117</v>
      </c>
      <c r="Y66" s="18"/>
      <c r="Z66" s="18"/>
      <c r="AA66" s="18"/>
      <c r="AB66" s="18"/>
      <c r="AC66" s="18"/>
      <c r="AD66" s="18"/>
      <c r="AE66" s="18"/>
      <c r="AF66" s="18"/>
      <c r="AG66" s="18" t="s">
        <v>118</v>
      </c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outlineLevel="1" x14ac:dyDescent="0.2">
      <c r="A67" s="25"/>
      <c r="B67" s="26"/>
      <c r="C67" s="54" t="s">
        <v>413</v>
      </c>
      <c r="D67" s="28"/>
      <c r="E67" s="29">
        <v>20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18"/>
      <c r="Z67" s="18"/>
      <c r="AA67" s="18"/>
      <c r="AB67" s="18"/>
      <c r="AC67" s="18"/>
      <c r="AD67" s="18"/>
      <c r="AE67" s="18"/>
      <c r="AF67" s="18"/>
      <c r="AG67" s="18" t="s">
        <v>96</v>
      </c>
      <c r="AH67" s="18">
        <v>0</v>
      </c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ht="22.5" outlineLevel="1" x14ac:dyDescent="0.2">
      <c r="A68" s="44">
        <v>27</v>
      </c>
      <c r="B68" s="45" t="s">
        <v>377</v>
      </c>
      <c r="C68" s="55" t="s">
        <v>378</v>
      </c>
      <c r="D68" s="46" t="s">
        <v>120</v>
      </c>
      <c r="E68" s="47">
        <v>40</v>
      </c>
      <c r="F68" s="48"/>
      <c r="G68" s="49">
        <f>ROUND(E68*F68,2)</f>
        <v>0</v>
      </c>
      <c r="H68" s="48"/>
      <c r="I68" s="49">
        <f>ROUND(E68*H68,2)</f>
        <v>0</v>
      </c>
      <c r="J68" s="48"/>
      <c r="K68" s="49">
        <f>ROUND(E68*J68,2)</f>
        <v>0</v>
      </c>
      <c r="L68" s="49">
        <v>21</v>
      </c>
      <c r="M68" s="49">
        <f>G68*(1+L68/100)</f>
        <v>0</v>
      </c>
      <c r="N68" s="49">
        <v>2.0200000000000001E-3</v>
      </c>
      <c r="O68" s="49">
        <f>ROUND(E68*N68,2)</f>
        <v>0.08</v>
      </c>
      <c r="P68" s="49">
        <v>0</v>
      </c>
      <c r="Q68" s="49">
        <f>ROUND(E68*P68,2)</f>
        <v>0</v>
      </c>
      <c r="R68" s="49" t="s">
        <v>116</v>
      </c>
      <c r="S68" s="49" t="s">
        <v>92</v>
      </c>
      <c r="T68" s="50" t="s">
        <v>92</v>
      </c>
      <c r="U68" s="27">
        <v>0</v>
      </c>
      <c r="V68" s="27">
        <f>ROUND(E68*U68,2)</f>
        <v>0</v>
      </c>
      <c r="W68" s="27"/>
      <c r="X68" s="27" t="s">
        <v>117</v>
      </c>
      <c r="Y68" s="18"/>
      <c r="Z68" s="18"/>
      <c r="AA68" s="18"/>
      <c r="AB68" s="18"/>
      <c r="AC68" s="18"/>
      <c r="AD68" s="18"/>
      <c r="AE68" s="18"/>
      <c r="AF68" s="18"/>
      <c r="AG68" s="18" t="s">
        <v>118</v>
      </c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 spans="1:60" ht="22.5" outlineLevel="1" x14ac:dyDescent="0.2">
      <c r="A69" s="44">
        <v>28</v>
      </c>
      <c r="B69" s="45" t="s">
        <v>379</v>
      </c>
      <c r="C69" s="55" t="s">
        <v>380</v>
      </c>
      <c r="D69" s="46" t="s">
        <v>120</v>
      </c>
      <c r="E69" s="47">
        <v>20</v>
      </c>
      <c r="F69" s="48"/>
      <c r="G69" s="49">
        <f>ROUND(E69*F69,2)</f>
        <v>0</v>
      </c>
      <c r="H69" s="48"/>
      <c r="I69" s="49">
        <f>ROUND(E69*H69,2)</f>
        <v>0</v>
      </c>
      <c r="J69" s="48"/>
      <c r="K69" s="49">
        <f>ROUND(E69*J69,2)</f>
        <v>0</v>
      </c>
      <c r="L69" s="49">
        <v>21</v>
      </c>
      <c r="M69" s="49">
        <f>G69*(1+L69/100)</f>
        <v>0</v>
      </c>
      <c r="N69" s="49">
        <v>2.5600000000000002E-3</v>
      </c>
      <c r="O69" s="49">
        <f>ROUND(E69*N69,2)</f>
        <v>0.05</v>
      </c>
      <c r="P69" s="49">
        <v>0</v>
      </c>
      <c r="Q69" s="49">
        <f>ROUND(E69*P69,2)</f>
        <v>0</v>
      </c>
      <c r="R69" s="49" t="s">
        <v>116</v>
      </c>
      <c r="S69" s="49" t="s">
        <v>92</v>
      </c>
      <c r="T69" s="50" t="s">
        <v>92</v>
      </c>
      <c r="U69" s="27">
        <v>0</v>
      </c>
      <c r="V69" s="27">
        <f>ROUND(E69*U69,2)</f>
        <v>0</v>
      </c>
      <c r="W69" s="27"/>
      <c r="X69" s="27" t="s">
        <v>117</v>
      </c>
      <c r="Y69" s="18"/>
      <c r="Z69" s="18"/>
      <c r="AA69" s="18"/>
      <c r="AB69" s="18"/>
      <c r="AC69" s="18"/>
      <c r="AD69" s="18"/>
      <c r="AE69" s="18"/>
      <c r="AF69" s="18"/>
      <c r="AG69" s="18" t="s">
        <v>118</v>
      </c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outlineLevel="1" x14ac:dyDescent="0.2">
      <c r="A70" s="37">
        <v>29</v>
      </c>
      <c r="B70" s="38" t="s">
        <v>388</v>
      </c>
      <c r="C70" s="53" t="s">
        <v>389</v>
      </c>
      <c r="D70" s="39" t="s">
        <v>119</v>
      </c>
      <c r="E70" s="40">
        <v>1.6854</v>
      </c>
      <c r="F70" s="41"/>
      <c r="G70" s="42">
        <f>ROUND(E70*F70,2)</f>
        <v>0</v>
      </c>
      <c r="H70" s="41"/>
      <c r="I70" s="42">
        <f>ROUND(E70*H70,2)</f>
        <v>0</v>
      </c>
      <c r="J70" s="41"/>
      <c r="K70" s="42">
        <f>ROUND(E70*J70,2)</f>
        <v>0</v>
      </c>
      <c r="L70" s="42">
        <v>21</v>
      </c>
      <c r="M70" s="42">
        <f>G70*(1+L70/100)</f>
        <v>0</v>
      </c>
      <c r="N70" s="42">
        <v>0</v>
      </c>
      <c r="O70" s="42">
        <f>ROUND(E70*N70,2)</f>
        <v>0</v>
      </c>
      <c r="P70" s="42">
        <v>0</v>
      </c>
      <c r="Q70" s="42">
        <f>ROUND(E70*P70,2)</f>
        <v>0</v>
      </c>
      <c r="R70" s="42" t="s">
        <v>143</v>
      </c>
      <c r="S70" s="42" t="s">
        <v>92</v>
      </c>
      <c r="T70" s="43" t="s">
        <v>92</v>
      </c>
      <c r="U70" s="27">
        <v>5.2060000000000004</v>
      </c>
      <c r="V70" s="27">
        <f>ROUND(E70*U70,2)</f>
        <v>8.77</v>
      </c>
      <c r="W70" s="27"/>
      <c r="X70" s="27" t="s">
        <v>131</v>
      </c>
      <c r="Y70" s="18"/>
      <c r="Z70" s="18"/>
      <c r="AA70" s="18"/>
      <c r="AB70" s="18"/>
      <c r="AC70" s="18"/>
      <c r="AD70" s="18"/>
      <c r="AE70" s="18"/>
      <c r="AF70" s="18"/>
      <c r="AG70" s="18" t="s">
        <v>132</v>
      </c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</row>
    <row r="71" spans="1:60" outlineLevel="1" x14ac:dyDescent="0.2">
      <c r="A71" s="25"/>
      <c r="B71" s="26"/>
      <c r="C71" s="332" t="s">
        <v>383</v>
      </c>
      <c r="D71" s="333"/>
      <c r="E71" s="333"/>
      <c r="F71" s="333"/>
      <c r="G71" s="333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18"/>
      <c r="Z71" s="18"/>
      <c r="AA71" s="18"/>
      <c r="AB71" s="18"/>
      <c r="AC71" s="18"/>
      <c r="AD71" s="18"/>
      <c r="AE71" s="18"/>
      <c r="AF71" s="18"/>
      <c r="AG71" s="18" t="s">
        <v>115</v>
      </c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</row>
    <row r="72" spans="1:60" outlineLevel="1" x14ac:dyDescent="0.2">
      <c r="A72" s="25"/>
      <c r="B72" s="26"/>
      <c r="C72" s="54" t="s">
        <v>134</v>
      </c>
      <c r="D72" s="28"/>
      <c r="E72" s="29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18"/>
      <c r="Z72" s="18"/>
      <c r="AA72" s="18"/>
      <c r="AB72" s="18"/>
      <c r="AC72" s="18"/>
      <c r="AD72" s="18"/>
      <c r="AE72" s="18"/>
      <c r="AF72" s="18"/>
      <c r="AG72" s="18" t="s">
        <v>96</v>
      </c>
      <c r="AH72" s="18">
        <v>0</v>
      </c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 spans="1:60" outlineLevel="1" x14ac:dyDescent="0.2">
      <c r="A73" s="25"/>
      <c r="B73" s="26"/>
      <c r="C73" s="54" t="s">
        <v>414</v>
      </c>
      <c r="D73" s="28"/>
      <c r="E73" s="29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18"/>
      <c r="Z73" s="18"/>
      <c r="AA73" s="18"/>
      <c r="AB73" s="18"/>
      <c r="AC73" s="18"/>
      <c r="AD73" s="18"/>
      <c r="AE73" s="18"/>
      <c r="AF73" s="18"/>
      <c r="AG73" s="18" t="s">
        <v>96</v>
      </c>
      <c r="AH73" s="18">
        <v>0</v>
      </c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</row>
    <row r="74" spans="1:60" outlineLevel="1" x14ac:dyDescent="0.2">
      <c r="A74" s="25"/>
      <c r="B74" s="26"/>
      <c r="C74" s="54" t="s">
        <v>415</v>
      </c>
      <c r="D74" s="28"/>
      <c r="E74" s="29">
        <v>1.6854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18"/>
      <c r="Z74" s="18"/>
      <c r="AA74" s="18"/>
      <c r="AB74" s="18"/>
      <c r="AC74" s="18"/>
      <c r="AD74" s="18"/>
      <c r="AE74" s="18"/>
      <c r="AF74" s="18"/>
      <c r="AG74" s="18" t="s">
        <v>96</v>
      </c>
      <c r="AH74" s="18">
        <v>0</v>
      </c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</row>
    <row r="75" spans="1:60" x14ac:dyDescent="0.2">
      <c r="A75" s="31" t="s">
        <v>86</v>
      </c>
      <c r="B75" s="32" t="s">
        <v>44</v>
      </c>
      <c r="C75" s="52" t="s">
        <v>45</v>
      </c>
      <c r="D75" s="33"/>
      <c r="E75" s="34"/>
      <c r="F75" s="35"/>
      <c r="G75" s="35">
        <f>SUMIF(AG76:AG82,"&lt;&gt;NOR",G76:G82)</f>
        <v>0</v>
      </c>
      <c r="H75" s="35"/>
      <c r="I75" s="35">
        <f>SUM(I76:I82)</f>
        <v>0</v>
      </c>
      <c r="J75" s="35"/>
      <c r="K75" s="35">
        <f>SUM(K76:K82)</f>
        <v>0</v>
      </c>
      <c r="L75" s="35"/>
      <c r="M75" s="35">
        <f>SUM(M76:M82)</f>
        <v>0</v>
      </c>
      <c r="N75" s="35"/>
      <c r="O75" s="35">
        <f>SUM(O76:O82)</f>
        <v>7.0000000000000007E-2</v>
      </c>
      <c r="P75" s="35"/>
      <c r="Q75" s="35">
        <f>SUM(Q76:Q82)</f>
        <v>0.03</v>
      </c>
      <c r="R75" s="35"/>
      <c r="S75" s="35"/>
      <c r="T75" s="36"/>
      <c r="U75" s="30"/>
      <c r="V75" s="30">
        <f>SUM(V76:V82)</f>
        <v>5.2899999999999991</v>
      </c>
      <c r="W75" s="30"/>
      <c r="X75" s="30"/>
      <c r="AG75" t="s">
        <v>87</v>
      </c>
    </row>
    <row r="76" spans="1:60" ht="22.5" outlineLevel="1" x14ac:dyDescent="0.2">
      <c r="A76" s="44">
        <v>30</v>
      </c>
      <c r="B76" s="45" t="s">
        <v>416</v>
      </c>
      <c r="C76" s="55" t="s">
        <v>417</v>
      </c>
      <c r="D76" s="46" t="s">
        <v>120</v>
      </c>
      <c r="E76" s="47">
        <v>10</v>
      </c>
      <c r="F76" s="48"/>
      <c r="G76" s="49">
        <f>ROUND(E76*F76,2)</f>
        <v>0</v>
      </c>
      <c r="H76" s="48"/>
      <c r="I76" s="49">
        <f>ROUND(E76*H76,2)</f>
        <v>0</v>
      </c>
      <c r="J76" s="48"/>
      <c r="K76" s="49">
        <f>ROUND(E76*J76,2)</f>
        <v>0</v>
      </c>
      <c r="L76" s="49">
        <v>21</v>
      </c>
      <c r="M76" s="49">
        <f>G76*(1+L76/100)</f>
        <v>0</v>
      </c>
      <c r="N76" s="49">
        <v>7.4400000000000004E-3</v>
      </c>
      <c r="O76" s="49">
        <f>ROUND(E76*N76,2)</f>
        <v>7.0000000000000007E-2</v>
      </c>
      <c r="P76" s="49">
        <v>0</v>
      </c>
      <c r="Q76" s="49">
        <f>ROUND(E76*P76,2)</f>
        <v>0</v>
      </c>
      <c r="R76" s="49" t="s">
        <v>418</v>
      </c>
      <c r="S76" s="49" t="s">
        <v>92</v>
      </c>
      <c r="T76" s="50" t="s">
        <v>92</v>
      </c>
      <c r="U76" s="27">
        <v>0.43099999999999999</v>
      </c>
      <c r="V76" s="27">
        <f>ROUND(E76*U76,2)</f>
        <v>4.3099999999999996</v>
      </c>
      <c r="W76" s="27"/>
      <c r="X76" s="27" t="s">
        <v>93</v>
      </c>
      <c r="Y76" s="18"/>
      <c r="Z76" s="18"/>
      <c r="AA76" s="18"/>
      <c r="AB76" s="18"/>
      <c r="AC76" s="18"/>
      <c r="AD76" s="18"/>
      <c r="AE76" s="18"/>
      <c r="AF76" s="18"/>
      <c r="AG76" s="18" t="s">
        <v>94</v>
      </c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</row>
    <row r="77" spans="1:60" outlineLevel="1" x14ac:dyDescent="0.2">
      <c r="A77" s="44">
        <v>31</v>
      </c>
      <c r="B77" s="45" t="s">
        <v>419</v>
      </c>
      <c r="C77" s="55" t="s">
        <v>420</v>
      </c>
      <c r="D77" s="46" t="s">
        <v>120</v>
      </c>
      <c r="E77" s="47">
        <v>10</v>
      </c>
      <c r="F77" s="48"/>
      <c r="G77" s="49">
        <f>ROUND(E77*F77,2)</f>
        <v>0</v>
      </c>
      <c r="H77" s="48"/>
      <c r="I77" s="49">
        <f>ROUND(E77*H77,2)</f>
        <v>0</v>
      </c>
      <c r="J77" s="48"/>
      <c r="K77" s="49">
        <f>ROUND(E77*J77,2)</f>
        <v>0</v>
      </c>
      <c r="L77" s="49">
        <v>21</v>
      </c>
      <c r="M77" s="49">
        <f>G77*(1+L77/100)</f>
        <v>0</v>
      </c>
      <c r="N77" s="49">
        <v>2.0000000000000002E-5</v>
      </c>
      <c r="O77" s="49">
        <f>ROUND(E77*N77,2)</f>
        <v>0</v>
      </c>
      <c r="P77" s="49">
        <v>3.2000000000000002E-3</v>
      </c>
      <c r="Q77" s="49">
        <f>ROUND(E77*P77,2)</f>
        <v>0.03</v>
      </c>
      <c r="R77" s="49" t="s">
        <v>418</v>
      </c>
      <c r="S77" s="49" t="s">
        <v>92</v>
      </c>
      <c r="T77" s="50" t="s">
        <v>92</v>
      </c>
      <c r="U77" s="27">
        <v>5.2999999999999999E-2</v>
      </c>
      <c r="V77" s="27">
        <f>ROUND(E77*U77,2)</f>
        <v>0.53</v>
      </c>
      <c r="W77" s="27"/>
      <c r="X77" s="27" t="s">
        <v>93</v>
      </c>
      <c r="Y77" s="18"/>
      <c r="Z77" s="18"/>
      <c r="AA77" s="18"/>
      <c r="AB77" s="18"/>
      <c r="AC77" s="18"/>
      <c r="AD77" s="18"/>
      <c r="AE77" s="18"/>
      <c r="AF77" s="18"/>
      <c r="AG77" s="18" t="s">
        <v>94</v>
      </c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</row>
    <row r="78" spans="1:60" outlineLevel="1" x14ac:dyDescent="0.2">
      <c r="A78" s="44">
        <v>32</v>
      </c>
      <c r="B78" s="45" t="s">
        <v>421</v>
      </c>
      <c r="C78" s="55" t="s">
        <v>422</v>
      </c>
      <c r="D78" s="46" t="s">
        <v>120</v>
      </c>
      <c r="E78" s="47">
        <v>10</v>
      </c>
      <c r="F78" s="48"/>
      <c r="G78" s="49">
        <f>ROUND(E78*F78,2)</f>
        <v>0</v>
      </c>
      <c r="H78" s="48"/>
      <c r="I78" s="49">
        <f>ROUND(E78*H78,2)</f>
        <v>0</v>
      </c>
      <c r="J78" s="48"/>
      <c r="K78" s="49">
        <f>ROUND(E78*J78,2)</f>
        <v>0</v>
      </c>
      <c r="L78" s="49">
        <v>21</v>
      </c>
      <c r="M78" s="49">
        <f>G78*(1+L78/100)</f>
        <v>0</v>
      </c>
      <c r="N78" s="49">
        <v>0</v>
      </c>
      <c r="O78" s="49">
        <f>ROUND(E78*N78,2)</f>
        <v>0</v>
      </c>
      <c r="P78" s="49">
        <v>0</v>
      </c>
      <c r="Q78" s="49">
        <f>ROUND(E78*P78,2)</f>
        <v>0</v>
      </c>
      <c r="R78" s="49" t="s">
        <v>418</v>
      </c>
      <c r="S78" s="49" t="s">
        <v>92</v>
      </c>
      <c r="T78" s="50" t="s">
        <v>92</v>
      </c>
      <c r="U78" s="27">
        <v>1.7999999999999999E-2</v>
      </c>
      <c r="V78" s="27">
        <f>ROUND(E78*U78,2)</f>
        <v>0.18</v>
      </c>
      <c r="W78" s="27"/>
      <c r="X78" s="27" t="s">
        <v>93</v>
      </c>
      <c r="Y78" s="18"/>
      <c r="Z78" s="18"/>
      <c r="AA78" s="18"/>
      <c r="AB78" s="18"/>
      <c r="AC78" s="18"/>
      <c r="AD78" s="18"/>
      <c r="AE78" s="18"/>
      <c r="AF78" s="18"/>
      <c r="AG78" s="18" t="s">
        <v>94</v>
      </c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</row>
    <row r="79" spans="1:60" outlineLevel="1" x14ac:dyDescent="0.2">
      <c r="A79" s="37">
        <v>33</v>
      </c>
      <c r="B79" s="38" t="s">
        <v>423</v>
      </c>
      <c r="C79" s="53" t="s">
        <v>424</v>
      </c>
      <c r="D79" s="39" t="s">
        <v>119</v>
      </c>
      <c r="E79" s="40">
        <v>7.46E-2</v>
      </c>
      <c r="F79" s="41"/>
      <c r="G79" s="42">
        <f>ROUND(E79*F79,2)</f>
        <v>0</v>
      </c>
      <c r="H79" s="41"/>
      <c r="I79" s="42">
        <f>ROUND(E79*H79,2)</f>
        <v>0</v>
      </c>
      <c r="J79" s="41"/>
      <c r="K79" s="42">
        <f>ROUND(E79*J79,2)</f>
        <v>0</v>
      </c>
      <c r="L79" s="42">
        <v>21</v>
      </c>
      <c r="M79" s="42">
        <f>G79*(1+L79/100)</f>
        <v>0</v>
      </c>
      <c r="N79" s="42">
        <v>0</v>
      </c>
      <c r="O79" s="42">
        <f>ROUND(E79*N79,2)</f>
        <v>0</v>
      </c>
      <c r="P79" s="42">
        <v>0</v>
      </c>
      <c r="Q79" s="42">
        <f>ROUND(E79*P79,2)</f>
        <v>0</v>
      </c>
      <c r="R79" s="42" t="s">
        <v>418</v>
      </c>
      <c r="S79" s="42" t="s">
        <v>92</v>
      </c>
      <c r="T79" s="43" t="s">
        <v>92</v>
      </c>
      <c r="U79" s="27">
        <v>3.5630000000000002</v>
      </c>
      <c r="V79" s="27">
        <f>ROUND(E79*U79,2)</f>
        <v>0.27</v>
      </c>
      <c r="W79" s="27"/>
      <c r="X79" s="27" t="s">
        <v>131</v>
      </c>
      <c r="Y79" s="18"/>
      <c r="Z79" s="18"/>
      <c r="AA79" s="18"/>
      <c r="AB79" s="18"/>
      <c r="AC79" s="18"/>
      <c r="AD79" s="18"/>
      <c r="AE79" s="18"/>
      <c r="AF79" s="18"/>
      <c r="AG79" s="18" t="s">
        <v>132</v>
      </c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</row>
    <row r="80" spans="1:60" outlineLevel="1" x14ac:dyDescent="0.2">
      <c r="A80" s="25"/>
      <c r="B80" s="26"/>
      <c r="C80" s="54" t="s">
        <v>134</v>
      </c>
      <c r="D80" s="28"/>
      <c r="E80" s="29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18"/>
      <c r="Z80" s="18"/>
      <c r="AA80" s="18"/>
      <c r="AB80" s="18"/>
      <c r="AC80" s="18"/>
      <c r="AD80" s="18"/>
      <c r="AE80" s="18"/>
      <c r="AF80" s="18"/>
      <c r="AG80" s="18" t="s">
        <v>96</v>
      </c>
      <c r="AH80" s="18">
        <v>0</v>
      </c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</row>
    <row r="81" spans="1:60" outlineLevel="1" x14ac:dyDescent="0.2">
      <c r="A81" s="25"/>
      <c r="B81" s="26"/>
      <c r="C81" s="54" t="s">
        <v>425</v>
      </c>
      <c r="D81" s="28"/>
      <c r="E81" s="29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18"/>
      <c r="Z81" s="18"/>
      <c r="AA81" s="18"/>
      <c r="AB81" s="18"/>
      <c r="AC81" s="18"/>
      <c r="AD81" s="18"/>
      <c r="AE81" s="18"/>
      <c r="AF81" s="18"/>
      <c r="AG81" s="18" t="s">
        <v>96</v>
      </c>
      <c r="AH81" s="18">
        <v>0</v>
      </c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</row>
    <row r="82" spans="1:60" outlineLevel="1" x14ac:dyDescent="0.2">
      <c r="A82" s="25"/>
      <c r="B82" s="26"/>
      <c r="C82" s="54" t="s">
        <v>426</v>
      </c>
      <c r="D82" s="28"/>
      <c r="E82" s="29">
        <v>7.46E-2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18"/>
      <c r="Z82" s="18"/>
      <c r="AA82" s="18"/>
      <c r="AB82" s="18"/>
      <c r="AC82" s="18"/>
      <c r="AD82" s="18"/>
      <c r="AE82" s="18"/>
      <c r="AF82" s="18"/>
      <c r="AG82" s="18" t="s">
        <v>96</v>
      </c>
      <c r="AH82" s="18">
        <v>0</v>
      </c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</row>
    <row r="83" spans="1:60" x14ac:dyDescent="0.2">
      <c r="A83" s="31" t="s">
        <v>86</v>
      </c>
      <c r="B83" s="32" t="s">
        <v>46</v>
      </c>
      <c r="C83" s="52" t="s">
        <v>47</v>
      </c>
      <c r="D83" s="33"/>
      <c r="E83" s="34"/>
      <c r="F83" s="35"/>
      <c r="G83" s="35">
        <f>SUMIF(AG84:AG86,"&lt;&gt;NOR",G84:G86)</f>
        <v>0</v>
      </c>
      <c r="H83" s="35"/>
      <c r="I83" s="35">
        <f>SUM(I84:I86)</f>
        <v>0</v>
      </c>
      <c r="J83" s="35"/>
      <c r="K83" s="35">
        <f>SUM(K84:K86)</f>
        <v>0</v>
      </c>
      <c r="L83" s="35"/>
      <c r="M83" s="35">
        <f>SUM(M84:M86)</f>
        <v>0</v>
      </c>
      <c r="N83" s="35"/>
      <c r="O83" s="35">
        <f>SUM(O84:O86)</f>
        <v>0</v>
      </c>
      <c r="P83" s="35"/>
      <c r="Q83" s="35">
        <f>SUM(Q84:Q86)</f>
        <v>0</v>
      </c>
      <c r="R83" s="35"/>
      <c r="S83" s="35"/>
      <c r="T83" s="36"/>
      <c r="U83" s="30"/>
      <c r="V83" s="30">
        <f>SUM(V84:V86)</f>
        <v>2.08</v>
      </c>
      <c r="W83" s="30"/>
      <c r="X83" s="30"/>
      <c r="AG83" t="s">
        <v>87</v>
      </c>
    </row>
    <row r="84" spans="1:60" ht="33.75" outlineLevel="1" x14ac:dyDescent="0.2">
      <c r="A84" s="44">
        <v>34</v>
      </c>
      <c r="B84" s="45" t="s">
        <v>427</v>
      </c>
      <c r="C84" s="55" t="s">
        <v>428</v>
      </c>
      <c r="D84" s="46" t="s">
        <v>90</v>
      </c>
      <c r="E84" s="47">
        <v>25</v>
      </c>
      <c r="F84" s="48"/>
      <c r="G84" s="49">
        <f>ROUND(E84*F84,2)</f>
        <v>0</v>
      </c>
      <c r="H84" s="48"/>
      <c r="I84" s="49">
        <f>ROUND(E84*H84,2)</f>
        <v>0</v>
      </c>
      <c r="J84" s="48"/>
      <c r="K84" s="49">
        <f>ROUND(E84*J84,2)</f>
        <v>0</v>
      </c>
      <c r="L84" s="49">
        <v>21</v>
      </c>
      <c r="M84" s="49">
        <f>G84*(1+L84/100)</f>
        <v>0</v>
      </c>
      <c r="N84" s="49">
        <v>0</v>
      </c>
      <c r="O84" s="49">
        <f>ROUND(E84*N84,2)</f>
        <v>0</v>
      </c>
      <c r="P84" s="49">
        <v>0</v>
      </c>
      <c r="Q84" s="49">
        <f>ROUND(E84*P84,2)</f>
        <v>0</v>
      </c>
      <c r="R84" s="49" t="s">
        <v>418</v>
      </c>
      <c r="S84" s="49" t="s">
        <v>92</v>
      </c>
      <c r="T84" s="50" t="s">
        <v>92</v>
      </c>
      <c r="U84" s="27">
        <v>3.1E-2</v>
      </c>
      <c r="V84" s="27">
        <f>ROUND(E84*U84,2)</f>
        <v>0.78</v>
      </c>
      <c r="W84" s="27"/>
      <c r="X84" s="27" t="s">
        <v>93</v>
      </c>
      <c r="Y84" s="18"/>
      <c r="Z84" s="18"/>
      <c r="AA84" s="18"/>
      <c r="AB84" s="18"/>
      <c r="AC84" s="18"/>
      <c r="AD84" s="18"/>
      <c r="AE84" s="18"/>
      <c r="AF84" s="18"/>
      <c r="AG84" s="18" t="s">
        <v>94</v>
      </c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outlineLevel="1" x14ac:dyDescent="0.2">
      <c r="A85" s="37">
        <v>35</v>
      </c>
      <c r="B85" s="38" t="s">
        <v>429</v>
      </c>
      <c r="C85" s="53" t="s">
        <v>430</v>
      </c>
      <c r="D85" s="39" t="s">
        <v>90</v>
      </c>
      <c r="E85" s="40">
        <v>25</v>
      </c>
      <c r="F85" s="41"/>
      <c r="G85" s="42">
        <f>ROUND(E85*F85,2)</f>
        <v>0</v>
      </c>
      <c r="H85" s="41"/>
      <c r="I85" s="42">
        <f>ROUND(E85*H85,2)</f>
        <v>0</v>
      </c>
      <c r="J85" s="41"/>
      <c r="K85" s="42">
        <f>ROUND(E85*J85,2)</f>
        <v>0</v>
      </c>
      <c r="L85" s="42">
        <v>21</v>
      </c>
      <c r="M85" s="42">
        <f>G85*(1+L85/100)</f>
        <v>0</v>
      </c>
      <c r="N85" s="42">
        <v>0</v>
      </c>
      <c r="O85" s="42">
        <f>ROUND(E85*N85,2)</f>
        <v>0</v>
      </c>
      <c r="P85" s="42">
        <v>0</v>
      </c>
      <c r="Q85" s="42">
        <f>ROUND(E85*P85,2)</f>
        <v>0</v>
      </c>
      <c r="R85" s="42" t="s">
        <v>418</v>
      </c>
      <c r="S85" s="42" t="s">
        <v>92</v>
      </c>
      <c r="T85" s="43" t="s">
        <v>92</v>
      </c>
      <c r="U85" s="27">
        <v>5.1999999999999998E-2</v>
      </c>
      <c r="V85" s="27">
        <f>ROUND(E85*U85,2)</f>
        <v>1.3</v>
      </c>
      <c r="W85" s="27"/>
      <c r="X85" s="27" t="s">
        <v>93</v>
      </c>
      <c r="Y85" s="18"/>
      <c r="Z85" s="18"/>
      <c r="AA85" s="18"/>
      <c r="AB85" s="18"/>
      <c r="AC85" s="18"/>
      <c r="AD85" s="18"/>
      <c r="AE85" s="18"/>
      <c r="AF85" s="18"/>
      <c r="AG85" s="18" t="s">
        <v>94</v>
      </c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</row>
    <row r="86" spans="1:60" outlineLevel="1" x14ac:dyDescent="0.2">
      <c r="A86" s="25"/>
      <c r="B86" s="26"/>
      <c r="C86" s="332" t="s">
        <v>431</v>
      </c>
      <c r="D86" s="333"/>
      <c r="E86" s="333"/>
      <c r="F86" s="333"/>
      <c r="G86" s="333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18"/>
      <c r="Z86" s="18"/>
      <c r="AA86" s="18"/>
      <c r="AB86" s="18"/>
      <c r="AC86" s="18"/>
      <c r="AD86" s="18"/>
      <c r="AE86" s="18"/>
      <c r="AF86" s="18"/>
      <c r="AG86" s="18" t="s">
        <v>115</v>
      </c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</row>
    <row r="87" spans="1:60" x14ac:dyDescent="0.2">
      <c r="A87" s="31" t="s">
        <v>86</v>
      </c>
      <c r="B87" s="32" t="s">
        <v>50</v>
      </c>
      <c r="C87" s="52" t="s">
        <v>51</v>
      </c>
      <c r="D87" s="33"/>
      <c r="E87" s="34"/>
      <c r="F87" s="35"/>
      <c r="G87" s="35">
        <f>SUMIF(AG88:AG89,"&lt;&gt;NOR",G88:G89)</f>
        <v>0</v>
      </c>
      <c r="H87" s="35"/>
      <c r="I87" s="35">
        <f>SUM(I88:I89)</f>
        <v>0</v>
      </c>
      <c r="J87" s="35"/>
      <c r="K87" s="35">
        <f>SUM(K88:K89)</f>
        <v>0</v>
      </c>
      <c r="L87" s="35"/>
      <c r="M87" s="35">
        <f>SUM(M88:M89)</f>
        <v>0</v>
      </c>
      <c r="N87" s="35"/>
      <c r="O87" s="35">
        <f>SUM(O88:O89)</f>
        <v>0</v>
      </c>
      <c r="P87" s="35"/>
      <c r="Q87" s="35">
        <f>SUM(Q88:Q89)</f>
        <v>0</v>
      </c>
      <c r="R87" s="35"/>
      <c r="S87" s="35"/>
      <c r="T87" s="36"/>
      <c r="U87" s="30"/>
      <c r="V87" s="30">
        <f>SUM(V88:V89)</f>
        <v>0.28999999999999998</v>
      </c>
      <c r="W87" s="30"/>
      <c r="X87" s="30"/>
      <c r="AG87" t="s">
        <v>87</v>
      </c>
    </row>
    <row r="88" spans="1:60" outlineLevel="1" x14ac:dyDescent="0.2">
      <c r="A88" s="37">
        <v>36</v>
      </c>
      <c r="B88" s="38" t="s">
        <v>432</v>
      </c>
      <c r="C88" s="53" t="s">
        <v>433</v>
      </c>
      <c r="D88" s="39" t="s">
        <v>120</v>
      </c>
      <c r="E88" s="40">
        <v>10</v>
      </c>
      <c r="F88" s="41"/>
      <c r="G88" s="42">
        <f>ROUND(E88*F88,2)</f>
        <v>0</v>
      </c>
      <c r="H88" s="41"/>
      <c r="I88" s="42">
        <f>ROUND(E88*H88,2)</f>
        <v>0</v>
      </c>
      <c r="J88" s="41"/>
      <c r="K88" s="42">
        <f>ROUND(E88*J88,2)</f>
        <v>0</v>
      </c>
      <c r="L88" s="42">
        <v>21</v>
      </c>
      <c r="M88" s="42">
        <f>G88*(1+L88/100)</f>
        <v>0</v>
      </c>
      <c r="N88" s="42">
        <v>3.0000000000000001E-5</v>
      </c>
      <c r="O88" s="42">
        <f>ROUND(E88*N88,2)</f>
        <v>0</v>
      </c>
      <c r="P88" s="42">
        <v>0</v>
      </c>
      <c r="Q88" s="42">
        <f>ROUND(E88*P88,2)</f>
        <v>0</v>
      </c>
      <c r="R88" s="42" t="s">
        <v>146</v>
      </c>
      <c r="S88" s="42" t="s">
        <v>92</v>
      </c>
      <c r="T88" s="43" t="s">
        <v>92</v>
      </c>
      <c r="U88" s="27">
        <v>2.9000000000000001E-2</v>
      </c>
      <c r="V88" s="27">
        <f>ROUND(E88*U88,2)</f>
        <v>0.28999999999999998</v>
      </c>
      <c r="W88" s="27"/>
      <c r="X88" s="27" t="s">
        <v>93</v>
      </c>
      <c r="Y88" s="18"/>
      <c r="Z88" s="18"/>
      <c r="AA88" s="18"/>
      <c r="AB88" s="18"/>
      <c r="AC88" s="18"/>
      <c r="AD88" s="18"/>
      <c r="AE88" s="18"/>
      <c r="AF88" s="18"/>
      <c r="AG88" s="18" t="s">
        <v>94</v>
      </c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</row>
    <row r="89" spans="1:60" outlineLevel="1" x14ac:dyDescent="0.2">
      <c r="A89" s="25"/>
      <c r="B89" s="26"/>
      <c r="C89" s="332" t="s">
        <v>147</v>
      </c>
      <c r="D89" s="333"/>
      <c r="E89" s="333"/>
      <c r="F89" s="333"/>
      <c r="G89" s="333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18"/>
      <c r="Z89" s="18"/>
      <c r="AA89" s="18"/>
      <c r="AB89" s="18"/>
      <c r="AC89" s="18"/>
      <c r="AD89" s="18"/>
      <c r="AE89" s="18"/>
      <c r="AF89" s="18"/>
      <c r="AG89" s="18" t="s">
        <v>115</v>
      </c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</row>
    <row r="90" spans="1:60" x14ac:dyDescent="0.2">
      <c r="A90" s="31" t="s">
        <v>86</v>
      </c>
      <c r="B90" s="32" t="s">
        <v>56</v>
      </c>
      <c r="C90" s="52" t="s">
        <v>57</v>
      </c>
      <c r="D90" s="33"/>
      <c r="E90" s="34"/>
      <c r="F90" s="35"/>
      <c r="G90" s="35">
        <f>SUMIF(AG91:AG105,"&lt;&gt;NOR",G91:G105)</f>
        <v>0</v>
      </c>
      <c r="H90" s="35"/>
      <c r="I90" s="35">
        <f>SUM(I91:I105)</f>
        <v>0</v>
      </c>
      <c r="J90" s="35"/>
      <c r="K90" s="35">
        <f>SUM(K91:K105)</f>
        <v>0</v>
      </c>
      <c r="L90" s="35"/>
      <c r="M90" s="35">
        <f>SUM(M91:M105)</f>
        <v>0</v>
      </c>
      <c r="N90" s="35"/>
      <c r="O90" s="35">
        <f>SUM(O91:O105)</f>
        <v>0</v>
      </c>
      <c r="P90" s="35"/>
      <c r="Q90" s="35">
        <f>SUM(Q91:Q105)</f>
        <v>0</v>
      </c>
      <c r="R90" s="35"/>
      <c r="S90" s="35"/>
      <c r="T90" s="36"/>
      <c r="U90" s="30"/>
      <c r="V90" s="30">
        <f>SUM(V91:V105)</f>
        <v>9.0000000000000011E-2</v>
      </c>
      <c r="W90" s="30"/>
      <c r="X90" s="30"/>
      <c r="AG90" t="s">
        <v>87</v>
      </c>
    </row>
    <row r="91" spans="1:60" ht="22.5" outlineLevel="1" x14ac:dyDescent="0.2">
      <c r="A91" s="37">
        <v>37</v>
      </c>
      <c r="B91" s="38" t="s">
        <v>148</v>
      </c>
      <c r="C91" s="53" t="s">
        <v>149</v>
      </c>
      <c r="D91" s="39" t="s">
        <v>119</v>
      </c>
      <c r="E91" s="40">
        <v>3.2000000000000001E-2</v>
      </c>
      <c r="F91" s="41"/>
      <c r="G91" s="42">
        <f>ROUND(E91*F91,2)</f>
        <v>0</v>
      </c>
      <c r="H91" s="41"/>
      <c r="I91" s="42">
        <f>ROUND(E91*H91,2)</f>
        <v>0</v>
      </c>
      <c r="J91" s="41"/>
      <c r="K91" s="42">
        <f>ROUND(E91*J91,2)</f>
        <v>0</v>
      </c>
      <c r="L91" s="42">
        <v>21</v>
      </c>
      <c r="M91" s="42">
        <f>G91*(1+L91/100)</f>
        <v>0</v>
      </c>
      <c r="N91" s="42">
        <v>0</v>
      </c>
      <c r="O91" s="42">
        <f>ROUND(E91*N91,2)</f>
        <v>0</v>
      </c>
      <c r="P91" s="42">
        <v>0</v>
      </c>
      <c r="Q91" s="42">
        <f>ROUND(E91*P91,2)</f>
        <v>0</v>
      </c>
      <c r="R91" s="42" t="s">
        <v>150</v>
      </c>
      <c r="S91" s="42" t="s">
        <v>92</v>
      </c>
      <c r="T91" s="43" t="s">
        <v>92</v>
      </c>
      <c r="U91" s="27">
        <v>0.27700000000000002</v>
      </c>
      <c r="V91" s="27">
        <f>ROUND(E91*U91,2)</f>
        <v>0.01</v>
      </c>
      <c r="W91" s="27"/>
      <c r="X91" s="27" t="s">
        <v>93</v>
      </c>
      <c r="Y91" s="18"/>
      <c r="Z91" s="18"/>
      <c r="AA91" s="18"/>
      <c r="AB91" s="18"/>
      <c r="AC91" s="18"/>
      <c r="AD91" s="18"/>
      <c r="AE91" s="18"/>
      <c r="AF91" s="18"/>
      <c r="AG91" s="18" t="s">
        <v>94</v>
      </c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</row>
    <row r="92" spans="1:60" outlineLevel="1" x14ac:dyDescent="0.2">
      <c r="A92" s="25"/>
      <c r="B92" s="26"/>
      <c r="C92" s="332" t="s">
        <v>151</v>
      </c>
      <c r="D92" s="333"/>
      <c r="E92" s="333"/>
      <c r="F92" s="333"/>
      <c r="G92" s="333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18"/>
      <c r="Z92" s="18"/>
      <c r="AA92" s="18"/>
      <c r="AB92" s="18"/>
      <c r="AC92" s="18"/>
      <c r="AD92" s="18"/>
      <c r="AE92" s="18"/>
      <c r="AF92" s="18"/>
      <c r="AG92" s="18" t="s">
        <v>115</v>
      </c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</row>
    <row r="93" spans="1:60" outlineLevel="1" x14ac:dyDescent="0.2">
      <c r="A93" s="37">
        <v>38</v>
      </c>
      <c r="B93" s="38" t="s">
        <v>152</v>
      </c>
      <c r="C93" s="53" t="s">
        <v>153</v>
      </c>
      <c r="D93" s="39" t="s">
        <v>119</v>
      </c>
      <c r="E93" s="40">
        <v>0.64</v>
      </c>
      <c r="F93" s="41"/>
      <c r="G93" s="42">
        <f>ROUND(E93*F93,2)</f>
        <v>0</v>
      </c>
      <c r="H93" s="41"/>
      <c r="I93" s="42">
        <f>ROUND(E93*H93,2)</f>
        <v>0</v>
      </c>
      <c r="J93" s="41"/>
      <c r="K93" s="42">
        <f>ROUND(E93*J93,2)</f>
        <v>0</v>
      </c>
      <c r="L93" s="42">
        <v>21</v>
      </c>
      <c r="M93" s="42">
        <f>G93*(1+L93/100)</f>
        <v>0</v>
      </c>
      <c r="N93" s="42">
        <v>0</v>
      </c>
      <c r="O93" s="42">
        <f>ROUND(E93*N93,2)</f>
        <v>0</v>
      </c>
      <c r="P93" s="42">
        <v>0</v>
      </c>
      <c r="Q93" s="42">
        <f>ROUND(E93*P93,2)</f>
        <v>0</v>
      </c>
      <c r="R93" s="42" t="s">
        <v>128</v>
      </c>
      <c r="S93" s="42" t="s">
        <v>92</v>
      </c>
      <c r="T93" s="43" t="s">
        <v>92</v>
      </c>
      <c r="U93" s="27">
        <v>0</v>
      </c>
      <c r="V93" s="27">
        <f>ROUND(E93*U93,2)</f>
        <v>0</v>
      </c>
      <c r="W93" s="27"/>
      <c r="X93" s="27" t="s">
        <v>93</v>
      </c>
      <c r="Y93" s="18"/>
      <c r="Z93" s="18"/>
      <c r="AA93" s="18"/>
      <c r="AB93" s="18"/>
      <c r="AC93" s="18"/>
      <c r="AD93" s="18"/>
      <c r="AE93" s="18"/>
      <c r="AF93" s="18"/>
      <c r="AG93" s="18" t="s">
        <v>94</v>
      </c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</row>
    <row r="94" spans="1:60" outlineLevel="1" x14ac:dyDescent="0.2">
      <c r="A94" s="25"/>
      <c r="B94" s="26"/>
      <c r="C94" s="54" t="s">
        <v>434</v>
      </c>
      <c r="D94" s="28"/>
      <c r="E94" s="29">
        <v>0.64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18"/>
      <c r="Z94" s="18"/>
      <c r="AA94" s="18"/>
      <c r="AB94" s="18"/>
      <c r="AC94" s="18"/>
      <c r="AD94" s="18"/>
      <c r="AE94" s="18"/>
      <c r="AF94" s="18"/>
      <c r="AG94" s="18" t="s">
        <v>96</v>
      </c>
      <c r="AH94" s="18">
        <v>0</v>
      </c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</row>
    <row r="95" spans="1:60" outlineLevel="1" x14ac:dyDescent="0.2">
      <c r="A95" s="44">
        <v>39</v>
      </c>
      <c r="B95" s="45" t="s">
        <v>154</v>
      </c>
      <c r="C95" s="55" t="s">
        <v>155</v>
      </c>
      <c r="D95" s="46" t="s">
        <v>119</v>
      </c>
      <c r="E95" s="47">
        <v>3.2000000000000001E-2</v>
      </c>
      <c r="F95" s="48"/>
      <c r="G95" s="49">
        <f>ROUND(E95*F95,2)</f>
        <v>0</v>
      </c>
      <c r="H95" s="48"/>
      <c r="I95" s="49">
        <f>ROUND(E95*H95,2)</f>
        <v>0</v>
      </c>
      <c r="J95" s="48"/>
      <c r="K95" s="49">
        <f>ROUND(E95*J95,2)</f>
        <v>0</v>
      </c>
      <c r="L95" s="49">
        <v>21</v>
      </c>
      <c r="M95" s="49">
        <f>G95*(1+L95/100)</f>
        <v>0</v>
      </c>
      <c r="N95" s="49">
        <v>0</v>
      </c>
      <c r="O95" s="49">
        <f>ROUND(E95*N95,2)</f>
        <v>0</v>
      </c>
      <c r="P95" s="49">
        <v>0</v>
      </c>
      <c r="Q95" s="49">
        <f>ROUND(E95*P95,2)</f>
        <v>0</v>
      </c>
      <c r="R95" s="49" t="s">
        <v>128</v>
      </c>
      <c r="S95" s="49" t="s">
        <v>92</v>
      </c>
      <c r="T95" s="50" t="s">
        <v>92</v>
      </c>
      <c r="U95" s="27">
        <v>0.94199999999999995</v>
      </c>
      <c r="V95" s="27">
        <f>ROUND(E95*U95,2)</f>
        <v>0.03</v>
      </c>
      <c r="W95" s="27"/>
      <c r="X95" s="27" t="s">
        <v>93</v>
      </c>
      <c r="Y95" s="18"/>
      <c r="Z95" s="18"/>
      <c r="AA95" s="18"/>
      <c r="AB95" s="18"/>
      <c r="AC95" s="18"/>
      <c r="AD95" s="18"/>
      <c r="AE95" s="18"/>
      <c r="AF95" s="18"/>
      <c r="AG95" s="18" t="s">
        <v>94</v>
      </c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</row>
    <row r="96" spans="1:60" ht="22.5" outlineLevel="1" x14ac:dyDescent="0.2">
      <c r="A96" s="37">
        <v>40</v>
      </c>
      <c r="B96" s="38" t="s">
        <v>156</v>
      </c>
      <c r="C96" s="53" t="s">
        <v>157</v>
      </c>
      <c r="D96" s="39" t="s">
        <v>119</v>
      </c>
      <c r="E96" s="40">
        <v>0.25600000000000001</v>
      </c>
      <c r="F96" s="41"/>
      <c r="G96" s="42">
        <f>ROUND(E96*F96,2)</f>
        <v>0</v>
      </c>
      <c r="H96" s="41"/>
      <c r="I96" s="42">
        <f>ROUND(E96*H96,2)</f>
        <v>0</v>
      </c>
      <c r="J96" s="41"/>
      <c r="K96" s="42">
        <f>ROUND(E96*J96,2)</f>
        <v>0</v>
      </c>
      <c r="L96" s="42">
        <v>21</v>
      </c>
      <c r="M96" s="42">
        <f>G96*(1+L96/100)</f>
        <v>0</v>
      </c>
      <c r="N96" s="42">
        <v>0</v>
      </c>
      <c r="O96" s="42">
        <f>ROUND(E96*N96,2)</f>
        <v>0</v>
      </c>
      <c r="P96" s="42">
        <v>0</v>
      </c>
      <c r="Q96" s="42">
        <f>ROUND(E96*P96,2)</f>
        <v>0</v>
      </c>
      <c r="R96" s="42" t="s">
        <v>128</v>
      </c>
      <c r="S96" s="42" t="s">
        <v>92</v>
      </c>
      <c r="T96" s="43" t="s">
        <v>92</v>
      </c>
      <c r="U96" s="27">
        <v>0.105</v>
      </c>
      <c r="V96" s="27">
        <f>ROUND(E96*U96,2)</f>
        <v>0.03</v>
      </c>
      <c r="W96" s="27"/>
      <c r="X96" s="27" t="s">
        <v>93</v>
      </c>
      <c r="Y96" s="18"/>
      <c r="Z96" s="18"/>
      <c r="AA96" s="18"/>
      <c r="AB96" s="18"/>
      <c r="AC96" s="18"/>
      <c r="AD96" s="18"/>
      <c r="AE96" s="18"/>
      <c r="AF96" s="18"/>
      <c r="AG96" s="18" t="s">
        <v>94</v>
      </c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</row>
    <row r="97" spans="1:60" outlineLevel="1" x14ac:dyDescent="0.2">
      <c r="A97" s="25"/>
      <c r="B97" s="26"/>
      <c r="C97" s="54" t="s">
        <v>435</v>
      </c>
      <c r="D97" s="28"/>
      <c r="E97" s="29">
        <v>0.25600000000000001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18"/>
      <c r="Z97" s="18"/>
      <c r="AA97" s="18"/>
      <c r="AB97" s="18"/>
      <c r="AC97" s="18"/>
      <c r="AD97" s="18"/>
      <c r="AE97" s="18"/>
      <c r="AF97" s="18"/>
      <c r="AG97" s="18" t="s">
        <v>96</v>
      </c>
      <c r="AH97" s="18">
        <v>0</v>
      </c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</row>
    <row r="98" spans="1:60" outlineLevel="1" x14ac:dyDescent="0.2">
      <c r="A98" s="37">
        <v>41</v>
      </c>
      <c r="B98" s="38" t="s">
        <v>158</v>
      </c>
      <c r="C98" s="53" t="s">
        <v>159</v>
      </c>
      <c r="D98" s="39" t="s">
        <v>119</v>
      </c>
      <c r="E98" s="40">
        <v>3.2000000000000001E-2</v>
      </c>
      <c r="F98" s="41"/>
      <c r="G98" s="42">
        <f>ROUND(E98*F98,2)</f>
        <v>0</v>
      </c>
      <c r="H98" s="41"/>
      <c r="I98" s="42">
        <f>ROUND(E98*H98,2)</f>
        <v>0</v>
      </c>
      <c r="J98" s="41"/>
      <c r="K98" s="42">
        <f>ROUND(E98*J98,2)</f>
        <v>0</v>
      </c>
      <c r="L98" s="42">
        <v>21</v>
      </c>
      <c r="M98" s="42">
        <f>G98*(1+L98/100)</f>
        <v>0</v>
      </c>
      <c r="N98" s="42">
        <v>0</v>
      </c>
      <c r="O98" s="42">
        <f>ROUND(E98*N98,2)</f>
        <v>0</v>
      </c>
      <c r="P98" s="42">
        <v>0</v>
      </c>
      <c r="Q98" s="42">
        <f>ROUND(E98*P98,2)</f>
        <v>0</v>
      </c>
      <c r="R98" s="42" t="s">
        <v>128</v>
      </c>
      <c r="S98" s="42" t="s">
        <v>92</v>
      </c>
      <c r="T98" s="43" t="s">
        <v>92</v>
      </c>
      <c r="U98" s="27">
        <v>0</v>
      </c>
      <c r="V98" s="27">
        <f>ROUND(E98*U98,2)</f>
        <v>0</v>
      </c>
      <c r="W98" s="27"/>
      <c r="X98" s="27" t="s">
        <v>93</v>
      </c>
      <c r="Y98" s="18"/>
      <c r="Z98" s="18"/>
      <c r="AA98" s="18"/>
      <c r="AB98" s="18"/>
      <c r="AC98" s="18"/>
      <c r="AD98" s="18"/>
      <c r="AE98" s="18"/>
      <c r="AF98" s="18"/>
      <c r="AG98" s="18" t="s">
        <v>94</v>
      </c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</row>
    <row r="99" spans="1:60" outlineLevel="1" x14ac:dyDescent="0.2">
      <c r="A99" s="25"/>
      <c r="B99" s="26"/>
      <c r="C99" s="54" t="s">
        <v>436</v>
      </c>
      <c r="D99" s="28"/>
      <c r="E99" s="29">
        <v>3.2000000000000001E-2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18"/>
      <c r="Z99" s="18"/>
      <c r="AA99" s="18"/>
      <c r="AB99" s="18"/>
      <c r="AC99" s="18"/>
      <c r="AD99" s="18"/>
      <c r="AE99" s="18"/>
      <c r="AF99" s="18"/>
      <c r="AG99" s="18" t="s">
        <v>96</v>
      </c>
      <c r="AH99" s="18">
        <v>0</v>
      </c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</row>
    <row r="100" spans="1:60" outlineLevel="1" x14ac:dyDescent="0.2">
      <c r="A100" s="37">
        <v>42</v>
      </c>
      <c r="B100" s="38" t="s">
        <v>160</v>
      </c>
      <c r="C100" s="53" t="s">
        <v>161</v>
      </c>
      <c r="D100" s="39" t="s">
        <v>119</v>
      </c>
      <c r="E100" s="40">
        <v>3.2000000000000001E-2</v>
      </c>
      <c r="F100" s="41"/>
      <c r="G100" s="42">
        <f>ROUND(E100*F100,2)</f>
        <v>0</v>
      </c>
      <c r="H100" s="41"/>
      <c r="I100" s="42">
        <f>ROUND(E100*H100,2)</f>
        <v>0</v>
      </c>
      <c r="J100" s="41"/>
      <c r="K100" s="42">
        <f>ROUND(E100*J100,2)</f>
        <v>0</v>
      </c>
      <c r="L100" s="42">
        <v>21</v>
      </c>
      <c r="M100" s="42">
        <f>G100*(1+L100/100)</f>
        <v>0</v>
      </c>
      <c r="N100" s="42">
        <v>0</v>
      </c>
      <c r="O100" s="42">
        <f>ROUND(E100*N100,2)</f>
        <v>0</v>
      </c>
      <c r="P100" s="42">
        <v>0</v>
      </c>
      <c r="Q100" s="42">
        <f>ROUND(E100*P100,2)</f>
        <v>0</v>
      </c>
      <c r="R100" s="42" t="s">
        <v>162</v>
      </c>
      <c r="S100" s="42" t="s">
        <v>92</v>
      </c>
      <c r="T100" s="43" t="s">
        <v>92</v>
      </c>
      <c r="U100" s="27">
        <v>6.0000000000000001E-3</v>
      </c>
      <c r="V100" s="27">
        <f>ROUND(E100*U100,2)</f>
        <v>0</v>
      </c>
      <c r="W100" s="27"/>
      <c r="X100" s="27" t="s">
        <v>93</v>
      </c>
      <c r="Y100" s="18"/>
      <c r="Z100" s="18"/>
      <c r="AA100" s="18"/>
      <c r="AB100" s="18"/>
      <c r="AC100" s="18"/>
      <c r="AD100" s="18"/>
      <c r="AE100" s="18"/>
      <c r="AF100" s="18"/>
      <c r="AG100" s="18" t="s">
        <v>94</v>
      </c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</row>
    <row r="101" spans="1:60" outlineLevel="1" x14ac:dyDescent="0.2">
      <c r="A101" s="25"/>
      <c r="B101" s="26"/>
      <c r="C101" s="332" t="s">
        <v>163</v>
      </c>
      <c r="D101" s="333"/>
      <c r="E101" s="333"/>
      <c r="F101" s="333"/>
      <c r="G101" s="333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18"/>
      <c r="Z101" s="18"/>
      <c r="AA101" s="18"/>
      <c r="AB101" s="18"/>
      <c r="AC101" s="18"/>
      <c r="AD101" s="18"/>
      <c r="AE101" s="18"/>
      <c r="AF101" s="18"/>
      <c r="AG101" s="18" t="s">
        <v>115</v>
      </c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</row>
    <row r="102" spans="1:60" outlineLevel="1" x14ac:dyDescent="0.2">
      <c r="A102" s="37">
        <v>43</v>
      </c>
      <c r="B102" s="38" t="s">
        <v>164</v>
      </c>
      <c r="C102" s="53" t="s">
        <v>165</v>
      </c>
      <c r="D102" s="39" t="s">
        <v>119</v>
      </c>
      <c r="E102" s="40">
        <v>3.2000000000000001E-2</v>
      </c>
      <c r="F102" s="41"/>
      <c r="G102" s="42">
        <f>ROUND(E102*F102,2)</f>
        <v>0</v>
      </c>
      <c r="H102" s="41"/>
      <c r="I102" s="42">
        <f>ROUND(E102*H102,2)</f>
        <v>0</v>
      </c>
      <c r="J102" s="41"/>
      <c r="K102" s="42">
        <f>ROUND(E102*J102,2)</f>
        <v>0</v>
      </c>
      <c r="L102" s="42">
        <v>21</v>
      </c>
      <c r="M102" s="42">
        <f>G102*(1+L102/100)</f>
        <v>0</v>
      </c>
      <c r="N102" s="42">
        <v>0</v>
      </c>
      <c r="O102" s="42">
        <f>ROUND(E102*N102,2)</f>
        <v>0</v>
      </c>
      <c r="P102" s="42">
        <v>0</v>
      </c>
      <c r="Q102" s="42">
        <f>ROUND(E102*P102,2)</f>
        <v>0</v>
      </c>
      <c r="R102" s="42" t="s">
        <v>128</v>
      </c>
      <c r="S102" s="42" t="s">
        <v>92</v>
      </c>
      <c r="T102" s="43" t="s">
        <v>92</v>
      </c>
      <c r="U102" s="27">
        <v>0.49</v>
      </c>
      <c r="V102" s="27">
        <f>ROUND(E102*U102,2)</f>
        <v>0.02</v>
      </c>
      <c r="W102" s="27"/>
      <c r="X102" s="27" t="s">
        <v>166</v>
      </c>
      <c r="Y102" s="18"/>
      <c r="Z102" s="18"/>
      <c r="AA102" s="18"/>
      <c r="AB102" s="18"/>
      <c r="AC102" s="18"/>
      <c r="AD102" s="18"/>
      <c r="AE102" s="18"/>
      <c r="AF102" s="18"/>
      <c r="AG102" s="18" t="s">
        <v>167</v>
      </c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</row>
    <row r="103" spans="1:60" outlineLevel="1" x14ac:dyDescent="0.2">
      <c r="A103" s="25"/>
      <c r="B103" s="26"/>
      <c r="C103" s="54" t="s">
        <v>168</v>
      </c>
      <c r="D103" s="28"/>
      <c r="E103" s="29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18"/>
      <c r="Z103" s="18"/>
      <c r="AA103" s="18"/>
      <c r="AB103" s="18"/>
      <c r="AC103" s="18"/>
      <c r="AD103" s="18"/>
      <c r="AE103" s="18"/>
      <c r="AF103" s="18"/>
      <c r="AG103" s="18" t="s">
        <v>96</v>
      </c>
      <c r="AH103" s="18">
        <v>0</v>
      </c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</row>
    <row r="104" spans="1:60" outlineLevel="1" x14ac:dyDescent="0.2">
      <c r="A104" s="25"/>
      <c r="B104" s="26"/>
      <c r="C104" s="54" t="s">
        <v>437</v>
      </c>
      <c r="D104" s="28"/>
      <c r="E104" s="29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18"/>
      <c r="Z104" s="18"/>
      <c r="AA104" s="18"/>
      <c r="AB104" s="18"/>
      <c r="AC104" s="18"/>
      <c r="AD104" s="18"/>
      <c r="AE104" s="18"/>
      <c r="AF104" s="18"/>
      <c r="AG104" s="18" t="s">
        <v>96</v>
      </c>
      <c r="AH104" s="18">
        <v>0</v>
      </c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</row>
    <row r="105" spans="1:60" outlineLevel="1" x14ac:dyDescent="0.2">
      <c r="A105" s="25"/>
      <c r="B105" s="26"/>
      <c r="C105" s="54" t="s">
        <v>438</v>
      </c>
      <c r="D105" s="28"/>
      <c r="E105" s="29">
        <v>3.2000000000000001E-2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18"/>
      <c r="Z105" s="18"/>
      <c r="AA105" s="18"/>
      <c r="AB105" s="18"/>
      <c r="AC105" s="18"/>
      <c r="AD105" s="18"/>
      <c r="AE105" s="18"/>
      <c r="AF105" s="18"/>
      <c r="AG105" s="18" t="s">
        <v>96</v>
      </c>
      <c r="AH105" s="18">
        <v>0</v>
      </c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</row>
    <row r="106" spans="1:60" x14ac:dyDescent="0.2">
      <c r="A106" s="1"/>
      <c r="B106" s="2"/>
      <c r="C106" s="56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AE106">
        <v>15</v>
      </c>
      <c r="AF106">
        <v>21</v>
      </c>
    </row>
    <row r="107" spans="1:60" x14ac:dyDescent="0.2">
      <c r="A107" s="21"/>
      <c r="B107" s="22" t="s">
        <v>5</v>
      </c>
      <c r="C107" s="57"/>
      <c r="D107" s="23"/>
      <c r="E107" s="24"/>
      <c r="F107" s="24"/>
      <c r="G107" s="51">
        <f>G8+G15+G26+G75+G83+G87+G90</f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AE107">
        <f>SUMIF(L7:L105,AE106,G7:G105)</f>
        <v>0</v>
      </c>
      <c r="AF107">
        <f>SUMIF(L7:L105,AF106,G7:G105)</f>
        <v>0</v>
      </c>
      <c r="AG107" t="s">
        <v>112</v>
      </c>
    </row>
    <row r="108" spans="1:60" x14ac:dyDescent="0.2">
      <c r="C108" s="58"/>
      <c r="D108" s="6"/>
      <c r="AG108" t="s">
        <v>113</v>
      </c>
    </row>
    <row r="109" spans="1:60" x14ac:dyDescent="0.2">
      <c r="D109" s="6"/>
    </row>
    <row r="110" spans="1:60" x14ac:dyDescent="0.2">
      <c r="D110" s="6"/>
    </row>
    <row r="111" spans="1:60" x14ac:dyDescent="0.2">
      <c r="D111" s="6"/>
    </row>
    <row r="112" spans="1:60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12">
    <mergeCell ref="C89:G89"/>
    <mergeCell ref="C92:G92"/>
    <mergeCell ref="C101:G101"/>
    <mergeCell ref="A1:G1"/>
    <mergeCell ref="C2:G2"/>
    <mergeCell ref="C3:G3"/>
    <mergeCell ref="C4:G4"/>
    <mergeCell ref="C11:G11"/>
    <mergeCell ref="C20:G20"/>
    <mergeCell ref="C22:G22"/>
    <mergeCell ref="C71:G71"/>
    <mergeCell ref="C86:G86"/>
  </mergeCells>
  <pageMargins left="0.19685039370078741" right="0.11811023622047245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C26" sqref="C26"/>
      <selection pane="bottomLeft" activeCell="C26" sqref="C26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63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114</v>
      </c>
      <c r="B1" s="252"/>
      <c r="C1" s="252"/>
      <c r="D1" s="252"/>
      <c r="E1" s="252"/>
      <c r="F1" s="252"/>
      <c r="G1" s="252"/>
      <c r="AG1" t="s">
        <v>60</v>
      </c>
    </row>
    <row r="2" spans="1:60" ht="24.95" customHeight="1" x14ac:dyDescent="0.2">
      <c r="A2" s="10" t="s">
        <v>1</v>
      </c>
      <c r="B2" s="7" t="s">
        <v>8</v>
      </c>
      <c r="C2" s="253" t="s">
        <v>9</v>
      </c>
      <c r="D2" s="254"/>
      <c r="E2" s="254"/>
      <c r="F2" s="254"/>
      <c r="G2" s="255"/>
      <c r="AG2" t="s">
        <v>61</v>
      </c>
    </row>
    <row r="3" spans="1:60" ht="24.95" customHeight="1" x14ac:dyDescent="0.2">
      <c r="A3" s="10" t="s">
        <v>2</v>
      </c>
      <c r="B3" s="7" t="s">
        <v>20</v>
      </c>
      <c r="C3" s="253" t="s">
        <v>21</v>
      </c>
      <c r="D3" s="254"/>
      <c r="E3" s="254"/>
      <c r="F3" s="254"/>
      <c r="G3" s="255"/>
      <c r="AC3" s="9" t="s">
        <v>61</v>
      </c>
      <c r="AG3" t="s">
        <v>63</v>
      </c>
    </row>
    <row r="4" spans="1:60" ht="24.95" customHeight="1" x14ac:dyDescent="0.2">
      <c r="A4" s="11" t="s">
        <v>3</v>
      </c>
      <c r="B4" s="12" t="s">
        <v>12</v>
      </c>
      <c r="C4" s="256" t="s">
        <v>22</v>
      </c>
      <c r="D4" s="257"/>
      <c r="E4" s="257"/>
      <c r="F4" s="257"/>
      <c r="G4" s="258"/>
      <c r="AG4" t="s">
        <v>64</v>
      </c>
    </row>
    <row r="5" spans="1:60" x14ac:dyDescent="0.2">
      <c r="D5" s="6"/>
    </row>
    <row r="6" spans="1:60" ht="38.25" x14ac:dyDescent="0.2">
      <c r="A6" s="14" t="s">
        <v>65</v>
      </c>
      <c r="B6" s="16" t="s">
        <v>66</v>
      </c>
      <c r="C6" s="16" t="s">
        <v>67</v>
      </c>
      <c r="D6" s="15" t="s">
        <v>68</v>
      </c>
      <c r="E6" s="14" t="s">
        <v>69</v>
      </c>
      <c r="F6" s="13" t="s">
        <v>70</v>
      </c>
      <c r="G6" s="14" t="s">
        <v>5</v>
      </c>
      <c r="H6" s="17" t="s">
        <v>6</v>
      </c>
      <c r="I6" s="17" t="s">
        <v>71</v>
      </c>
      <c r="J6" s="17" t="s">
        <v>7</v>
      </c>
      <c r="K6" s="17" t="s">
        <v>72</v>
      </c>
      <c r="L6" s="17" t="s">
        <v>73</v>
      </c>
      <c r="M6" s="17" t="s">
        <v>74</v>
      </c>
      <c r="N6" s="17" t="s">
        <v>75</v>
      </c>
      <c r="O6" s="17" t="s">
        <v>76</v>
      </c>
      <c r="P6" s="17" t="s">
        <v>77</v>
      </c>
      <c r="Q6" s="17" t="s">
        <v>78</v>
      </c>
      <c r="R6" s="17" t="s">
        <v>79</v>
      </c>
      <c r="S6" s="17" t="s">
        <v>80</v>
      </c>
      <c r="T6" s="17" t="s">
        <v>81</v>
      </c>
      <c r="U6" s="17" t="s">
        <v>82</v>
      </c>
      <c r="V6" s="17" t="s">
        <v>83</v>
      </c>
      <c r="W6" s="17" t="s">
        <v>84</v>
      </c>
      <c r="X6" s="17" t="s">
        <v>85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60" x14ac:dyDescent="0.2">
      <c r="A8" s="31" t="s">
        <v>86</v>
      </c>
      <c r="B8" s="32" t="s">
        <v>35</v>
      </c>
      <c r="C8" s="52" t="s">
        <v>36</v>
      </c>
      <c r="D8" s="33"/>
      <c r="E8" s="34"/>
      <c r="F8" s="35"/>
      <c r="G8" s="35">
        <f>SUMIF(AG9:AG9,"&lt;&gt;NOR",G9:G9)</f>
        <v>0</v>
      </c>
      <c r="H8" s="35"/>
      <c r="I8" s="35">
        <f>SUM(I9:I9)</f>
        <v>0</v>
      </c>
      <c r="J8" s="35"/>
      <c r="K8" s="35">
        <f>SUM(K9:K9)</f>
        <v>0</v>
      </c>
      <c r="L8" s="35"/>
      <c r="M8" s="35">
        <f>SUM(M9:M9)</f>
        <v>0</v>
      </c>
      <c r="N8" s="35"/>
      <c r="O8" s="35">
        <f>SUM(O9:O9)</f>
        <v>0.05</v>
      </c>
      <c r="P8" s="35"/>
      <c r="Q8" s="35">
        <f>SUM(Q9:Q9)</f>
        <v>0</v>
      </c>
      <c r="R8" s="35"/>
      <c r="S8" s="35"/>
      <c r="T8" s="36"/>
      <c r="U8" s="30"/>
      <c r="V8" s="30">
        <f>SUM(V9:V9)</f>
        <v>7.43</v>
      </c>
      <c r="W8" s="30"/>
      <c r="X8" s="30"/>
      <c r="AG8" t="s">
        <v>87</v>
      </c>
    </row>
    <row r="9" spans="1:60" outlineLevel="1" x14ac:dyDescent="0.2">
      <c r="A9" s="44">
        <v>1</v>
      </c>
      <c r="B9" s="45" t="s">
        <v>178</v>
      </c>
      <c r="C9" s="55" t="s">
        <v>179</v>
      </c>
      <c r="D9" s="46" t="s">
        <v>90</v>
      </c>
      <c r="E9" s="47">
        <v>42</v>
      </c>
      <c r="F9" s="48"/>
      <c r="G9" s="49">
        <f>ROUND(E9*F9,2)</f>
        <v>0</v>
      </c>
      <c r="H9" s="48"/>
      <c r="I9" s="49">
        <f>ROUND(E9*H9,2)</f>
        <v>0</v>
      </c>
      <c r="J9" s="48"/>
      <c r="K9" s="49">
        <f>ROUND(E9*J9,2)</f>
        <v>0</v>
      </c>
      <c r="L9" s="49">
        <v>21</v>
      </c>
      <c r="M9" s="49">
        <f>G9*(1+L9/100)</f>
        <v>0</v>
      </c>
      <c r="N9" s="49">
        <v>1.2099999999999999E-3</v>
      </c>
      <c r="O9" s="49">
        <f>ROUND(E9*N9,2)</f>
        <v>0.05</v>
      </c>
      <c r="P9" s="49">
        <v>0</v>
      </c>
      <c r="Q9" s="49">
        <f>ROUND(E9*P9,2)</f>
        <v>0</v>
      </c>
      <c r="R9" s="49" t="s">
        <v>125</v>
      </c>
      <c r="S9" s="49" t="s">
        <v>92</v>
      </c>
      <c r="T9" s="50" t="s">
        <v>92</v>
      </c>
      <c r="U9" s="27">
        <v>0.17699999999999999</v>
      </c>
      <c r="V9" s="27">
        <f>ROUND(E9*U9,2)</f>
        <v>7.43</v>
      </c>
      <c r="W9" s="27"/>
      <c r="X9" s="27" t="s">
        <v>93</v>
      </c>
      <c r="Y9" s="18"/>
      <c r="Z9" s="18"/>
      <c r="AA9" s="18"/>
      <c r="AB9" s="18"/>
      <c r="AC9" s="18"/>
      <c r="AD9" s="18"/>
      <c r="AE9" s="18"/>
      <c r="AF9" s="18"/>
      <c r="AG9" s="18" t="s">
        <v>94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x14ac:dyDescent="0.2">
      <c r="A10" s="31" t="s">
        <v>86</v>
      </c>
      <c r="B10" s="32" t="s">
        <v>37</v>
      </c>
      <c r="C10" s="52" t="s">
        <v>38</v>
      </c>
      <c r="D10" s="33"/>
      <c r="E10" s="34"/>
      <c r="F10" s="35"/>
      <c r="G10" s="35">
        <f>SUMIF(AG11:AG15,"&lt;&gt;NOR",G11:G15)</f>
        <v>0</v>
      </c>
      <c r="H10" s="35"/>
      <c r="I10" s="35">
        <f>SUM(I11:I15)</f>
        <v>0</v>
      </c>
      <c r="J10" s="35"/>
      <c r="K10" s="35">
        <f>SUM(K11:K15)</f>
        <v>0</v>
      </c>
      <c r="L10" s="35"/>
      <c r="M10" s="35">
        <f>SUM(M11:M15)</f>
        <v>0</v>
      </c>
      <c r="N10" s="35"/>
      <c r="O10" s="35">
        <f>SUM(O11:O15)</f>
        <v>0</v>
      </c>
      <c r="P10" s="35"/>
      <c r="Q10" s="35">
        <f>SUM(Q11:Q15)</f>
        <v>0</v>
      </c>
      <c r="R10" s="35"/>
      <c r="S10" s="35"/>
      <c r="T10" s="36"/>
      <c r="U10" s="30"/>
      <c r="V10" s="30">
        <f>SUM(V11:V15)</f>
        <v>0.04</v>
      </c>
      <c r="W10" s="30"/>
      <c r="X10" s="30"/>
      <c r="AG10" t="s">
        <v>87</v>
      </c>
    </row>
    <row r="11" spans="1:60" outlineLevel="1" x14ac:dyDescent="0.2">
      <c r="A11" s="37">
        <v>2</v>
      </c>
      <c r="B11" s="38" t="s">
        <v>129</v>
      </c>
      <c r="C11" s="53" t="s">
        <v>130</v>
      </c>
      <c r="D11" s="39" t="s">
        <v>119</v>
      </c>
      <c r="E11" s="40">
        <v>5.0819999999999997E-2</v>
      </c>
      <c r="F11" s="41"/>
      <c r="G11" s="42">
        <f>ROUND(E11*F11,2)</f>
        <v>0</v>
      </c>
      <c r="H11" s="41"/>
      <c r="I11" s="42">
        <f>ROUND(E11*H11,2)</f>
        <v>0</v>
      </c>
      <c r="J11" s="41"/>
      <c r="K11" s="42">
        <f>ROUND(E11*J11,2)</f>
        <v>0</v>
      </c>
      <c r="L11" s="42">
        <v>21</v>
      </c>
      <c r="M11" s="42">
        <f>G11*(1+L11/100)</f>
        <v>0</v>
      </c>
      <c r="N11" s="42">
        <v>0</v>
      </c>
      <c r="O11" s="42">
        <f>ROUND(E11*N11,2)</f>
        <v>0</v>
      </c>
      <c r="P11" s="42">
        <v>0</v>
      </c>
      <c r="Q11" s="42">
        <f>ROUND(E11*P11,2)</f>
        <v>0</v>
      </c>
      <c r="R11" s="42" t="s">
        <v>91</v>
      </c>
      <c r="S11" s="42" t="s">
        <v>92</v>
      </c>
      <c r="T11" s="43" t="s">
        <v>92</v>
      </c>
      <c r="U11" s="27">
        <v>0.85199999999999998</v>
      </c>
      <c r="V11" s="27">
        <f>ROUND(E11*U11,2)</f>
        <v>0.04</v>
      </c>
      <c r="W11" s="27"/>
      <c r="X11" s="27" t="s">
        <v>131</v>
      </c>
      <c r="Y11" s="18"/>
      <c r="Z11" s="18"/>
      <c r="AA11" s="18"/>
      <c r="AB11" s="18"/>
      <c r="AC11" s="18"/>
      <c r="AD11" s="18"/>
      <c r="AE11" s="18"/>
      <c r="AF11" s="18"/>
      <c r="AG11" s="18" t="s">
        <v>132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2.5" outlineLevel="1" x14ac:dyDescent="0.2">
      <c r="A12" s="25"/>
      <c r="B12" s="26"/>
      <c r="C12" s="332" t="s">
        <v>133</v>
      </c>
      <c r="D12" s="333"/>
      <c r="E12" s="333"/>
      <c r="F12" s="333"/>
      <c r="G12" s="333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18"/>
      <c r="Z12" s="18"/>
      <c r="AA12" s="18"/>
      <c r="AB12" s="18"/>
      <c r="AC12" s="18"/>
      <c r="AD12" s="18"/>
      <c r="AE12" s="18"/>
      <c r="AF12" s="18"/>
      <c r="AG12" s="18" t="s">
        <v>115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59" t="str">
        <f>C12</f>
        <v>přesun hmot pro budovy občanské výstavby (JKSO 801), budovy pro bydlení (JKSO 803) budovy pro výrobu a služby (JKSO 812) s nosnou svislou konstrukcí zděnou z cihel nebo tvárnic nebo kovovou</v>
      </c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25"/>
      <c r="B13" s="26"/>
      <c r="C13" s="54" t="s">
        <v>134</v>
      </c>
      <c r="D13" s="28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8"/>
      <c r="Z13" s="18"/>
      <c r="AA13" s="18"/>
      <c r="AB13" s="18"/>
      <c r="AC13" s="18"/>
      <c r="AD13" s="18"/>
      <c r="AE13" s="18"/>
      <c r="AF13" s="18"/>
      <c r="AG13" s="18" t="s">
        <v>96</v>
      </c>
      <c r="AH13" s="18">
        <v>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25"/>
      <c r="B14" s="26"/>
      <c r="C14" s="54" t="s">
        <v>180</v>
      </c>
      <c r="D14" s="28"/>
      <c r="E14" s="2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8"/>
      <c r="Z14" s="18"/>
      <c r="AA14" s="18"/>
      <c r="AB14" s="18"/>
      <c r="AC14" s="18"/>
      <c r="AD14" s="18"/>
      <c r="AE14" s="18"/>
      <c r="AF14" s="18"/>
      <c r="AG14" s="18" t="s">
        <v>96</v>
      </c>
      <c r="AH14" s="18">
        <v>0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 x14ac:dyDescent="0.2">
      <c r="A15" s="25"/>
      <c r="B15" s="26"/>
      <c r="C15" s="54" t="s">
        <v>181</v>
      </c>
      <c r="D15" s="28"/>
      <c r="E15" s="29">
        <v>5.0819999999999997E-2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8"/>
      <c r="Z15" s="18"/>
      <c r="AA15" s="18"/>
      <c r="AB15" s="18"/>
      <c r="AC15" s="18"/>
      <c r="AD15" s="18"/>
      <c r="AE15" s="18"/>
      <c r="AF15" s="18"/>
      <c r="AG15" s="18" t="s">
        <v>96</v>
      </c>
      <c r="AH15" s="18">
        <v>0</v>
      </c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x14ac:dyDescent="0.2">
      <c r="A16" s="31" t="s">
        <v>86</v>
      </c>
      <c r="B16" s="32" t="s">
        <v>52</v>
      </c>
      <c r="C16" s="52" t="s">
        <v>53</v>
      </c>
      <c r="D16" s="33"/>
      <c r="E16" s="34"/>
      <c r="F16" s="35"/>
      <c r="G16" s="35">
        <f>SUMIF(AG17:AG40,"&lt;&gt;NOR",G17:G40)</f>
        <v>0</v>
      </c>
      <c r="H16" s="35"/>
      <c r="I16" s="35">
        <f>SUM(I17:I40)</f>
        <v>0</v>
      </c>
      <c r="J16" s="35"/>
      <c r="K16" s="35">
        <f>SUM(K17:K40)</f>
        <v>0</v>
      </c>
      <c r="L16" s="35"/>
      <c r="M16" s="35">
        <f>SUM(M17:M40)</f>
        <v>0</v>
      </c>
      <c r="N16" s="35"/>
      <c r="O16" s="35">
        <f>SUM(O17:O40)</f>
        <v>9.9999999999999992E-2</v>
      </c>
      <c r="P16" s="35"/>
      <c r="Q16" s="35">
        <f>SUM(Q17:Q40)</f>
        <v>0</v>
      </c>
      <c r="R16" s="35"/>
      <c r="S16" s="35"/>
      <c r="T16" s="36"/>
      <c r="U16" s="30"/>
      <c r="V16" s="30">
        <f>SUM(V17:V40)</f>
        <v>85.97</v>
      </c>
      <c r="W16" s="30"/>
      <c r="X16" s="30"/>
      <c r="AG16" t="s">
        <v>87</v>
      </c>
    </row>
    <row r="17" spans="1:60" outlineLevel="1" x14ac:dyDescent="0.2">
      <c r="A17" s="37">
        <v>3</v>
      </c>
      <c r="B17" s="38" t="s">
        <v>184</v>
      </c>
      <c r="C17" s="53" t="s">
        <v>185</v>
      </c>
      <c r="D17" s="39" t="s">
        <v>186</v>
      </c>
      <c r="E17" s="40">
        <v>15</v>
      </c>
      <c r="F17" s="41"/>
      <c r="G17" s="42">
        <f>ROUND(E17*F17,2)</f>
        <v>0</v>
      </c>
      <c r="H17" s="41"/>
      <c r="I17" s="42">
        <f>ROUND(E17*H17,2)</f>
        <v>0</v>
      </c>
      <c r="J17" s="41"/>
      <c r="K17" s="42">
        <f>ROUND(E17*J17,2)</f>
        <v>0</v>
      </c>
      <c r="L17" s="42">
        <v>21</v>
      </c>
      <c r="M17" s="42">
        <f>G17*(1+L17/100)</f>
        <v>0</v>
      </c>
      <c r="N17" s="42">
        <v>0</v>
      </c>
      <c r="O17" s="42">
        <f>ROUND(E17*N17,2)</f>
        <v>0</v>
      </c>
      <c r="P17" s="42">
        <v>0</v>
      </c>
      <c r="Q17" s="42">
        <f>ROUND(E17*P17,2)</f>
        <v>0</v>
      </c>
      <c r="R17" s="42"/>
      <c r="S17" s="42" t="s">
        <v>121</v>
      </c>
      <c r="T17" s="43" t="s">
        <v>122</v>
      </c>
      <c r="U17" s="27">
        <v>0</v>
      </c>
      <c r="V17" s="27">
        <f>ROUND(E17*U17,2)</f>
        <v>0</v>
      </c>
      <c r="W17" s="27"/>
      <c r="X17" s="27" t="s">
        <v>93</v>
      </c>
      <c r="Y17" s="18"/>
      <c r="Z17" s="18"/>
      <c r="AA17" s="18"/>
      <c r="AB17" s="18"/>
      <c r="AC17" s="18"/>
      <c r="AD17" s="18"/>
      <c r="AE17" s="18"/>
      <c r="AF17" s="18"/>
      <c r="AG17" s="18" t="s">
        <v>94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25"/>
      <c r="B18" s="26"/>
      <c r="C18" s="54" t="s">
        <v>439</v>
      </c>
      <c r="D18" s="28"/>
      <c r="E18" s="29">
        <v>15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8"/>
      <c r="Z18" s="18"/>
      <c r="AA18" s="18"/>
      <c r="AB18" s="18"/>
      <c r="AC18" s="18"/>
      <c r="AD18" s="18"/>
      <c r="AE18" s="18"/>
      <c r="AF18" s="18"/>
      <c r="AG18" s="18" t="s">
        <v>96</v>
      </c>
      <c r="AH18" s="18">
        <v>0</v>
      </c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44">
        <v>4</v>
      </c>
      <c r="B19" s="45" t="s">
        <v>190</v>
      </c>
      <c r="C19" s="55" t="s">
        <v>191</v>
      </c>
      <c r="D19" s="46" t="s">
        <v>124</v>
      </c>
      <c r="E19" s="47">
        <v>2</v>
      </c>
      <c r="F19" s="48"/>
      <c r="G19" s="49">
        <f>ROUND(E19*F19,2)</f>
        <v>0</v>
      </c>
      <c r="H19" s="48"/>
      <c r="I19" s="49">
        <f>ROUND(E19*H19,2)</f>
        <v>0</v>
      </c>
      <c r="J19" s="48"/>
      <c r="K19" s="49">
        <f>ROUND(E19*J19,2)</f>
        <v>0</v>
      </c>
      <c r="L19" s="49">
        <v>21</v>
      </c>
      <c r="M19" s="49">
        <f>G19*(1+L19/100)</f>
        <v>0</v>
      </c>
      <c r="N19" s="49">
        <v>0</v>
      </c>
      <c r="O19" s="49">
        <f>ROUND(E19*N19,2)</f>
        <v>0</v>
      </c>
      <c r="P19" s="49">
        <v>0</v>
      </c>
      <c r="Q19" s="49">
        <f>ROUND(E19*P19,2)</f>
        <v>0</v>
      </c>
      <c r="R19" s="49"/>
      <c r="S19" s="49" t="s">
        <v>121</v>
      </c>
      <c r="T19" s="50" t="s">
        <v>122</v>
      </c>
      <c r="U19" s="27">
        <v>0</v>
      </c>
      <c r="V19" s="27">
        <f>ROUND(E19*U19,2)</f>
        <v>0</v>
      </c>
      <c r="W19" s="27"/>
      <c r="X19" s="27" t="s">
        <v>93</v>
      </c>
      <c r="Y19" s="18"/>
      <c r="Z19" s="18"/>
      <c r="AA19" s="18"/>
      <c r="AB19" s="18"/>
      <c r="AC19" s="18"/>
      <c r="AD19" s="18"/>
      <c r="AE19" s="18"/>
      <c r="AF19" s="18"/>
      <c r="AG19" s="18" t="s">
        <v>94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22.5" outlineLevel="1" x14ac:dyDescent="0.2">
      <c r="A20" s="44">
        <v>5</v>
      </c>
      <c r="B20" s="45" t="s">
        <v>197</v>
      </c>
      <c r="C20" s="55" t="s">
        <v>198</v>
      </c>
      <c r="D20" s="46" t="s">
        <v>124</v>
      </c>
      <c r="E20" s="47">
        <v>3</v>
      </c>
      <c r="F20" s="48"/>
      <c r="G20" s="49">
        <f>ROUND(E20*F20,2)</f>
        <v>0</v>
      </c>
      <c r="H20" s="48"/>
      <c r="I20" s="49">
        <f>ROUND(E20*H20,2)</f>
        <v>0</v>
      </c>
      <c r="J20" s="48"/>
      <c r="K20" s="49">
        <f>ROUND(E20*J20,2)</f>
        <v>0</v>
      </c>
      <c r="L20" s="49">
        <v>21</v>
      </c>
      <c r="M20" s="49">
        <f>G20*(1+L20/100)</f>
        <v>0</v>
      </c>
      <c r="N20" s="49">
        <v>0</v>
      </c>
      <c r="O20" s="49">
        <f>ROUND(E20*N20,2)</f>
        <v>0</v>
      </c>
      <c r="P20" s="49">
        <v>0</v>
      </c>
      <c r="Q20" s="49">
        <f>ROUND(E20*P20,2)</f>
        <v>0</v>
      </c>
      <c r="R20" s="49" t="s">
        <v>52</v>
      </c>
      <c r="S20" s="49" t="s">
        <v>92</v>
      </c>
      <c r="T20" s="50" t="s">
        <v>92</v>
      </c>
      <c r="U20" s="27">
        <v>0.40083000000000002</v>
      </c>
      <c r="V20" s="27">
        <f>ROUND(E20*U20,2)</f>
        <v>1.2</v>
      </c>
      <c r="W20" s="27"/>
      <c r="X20" s="27" t="s">
        <v>93</v>
      </c>
      <c r="Y20" s="18"/>
      <c r="Z20" s="18"/>
      <c r="AA20" s="18"/>
      <c r="AB20" s="18"/>
      <c r="AC20" s="18"/>
      <c r="AD20" s="18"/>
      <c r="AE20" s="18"/>
      <c r="AF20" s="18"/>
      <c r="AG20" s="18" t="s">
        <v>94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22.5" outlineLevel="1" x14ac:dyDescent="0.2">
      <c r="A21" s="37">
        <v>6</v>
      </c>
      <c r="B21" s="38" t="s">
        <v>201</v>
      </c>
      <c r="C21" s="53" t="s">
        <v>202</v>
      </c>
      <c r="D21" s="39" t="s">
        <v>124</v>
      </c>
      <c r="E21" s="40">
        <v>8</v>
      </c>
      <c r="F21" s="41"/>
      <c r="G21" s="42">
        <f>ROUND(E21*F21,2)</f>
        <v>0</v>
      </c>
      <c r="H21" s="41"/>
      <c r="I21" s="42">
        <f>ROUND(E21*H21,2)</f>
        <v>0</v>
      </c>
      <c r="J21" s="41"/>
      <c r="K21" s="42">
        <f>ROUND(E21*J21,2)</f>
        <v>0</v>
      </c>
      <c r="L21" s="42">
        <v>21</v>
      </c>
      <c r="M21" s="42">
        <f>G21*(1+L21/100)</f>
        <v>0</v>
      </c>
      <c r="N21" s="42">
        <v>0</v>
      </c>
      <c r="O21" s="42">
        <f>ROUND(E21*N21,2)</f>
        <v>0</v>
      </c>
      <c r="P21" s="42">
        <v>0</v>
      </c>
      <c r="Q21" s="42">
        <f>ROUND(E21*P21,2)</f>
        <v>0</v>
      </c>
      <c r="R21" s="42" t="s">
        <v>52</v>
      </c>
      <c r="S21" s="42" t="s">
        <v>92</v>
      </c>
      <c r="T21" s="43" t="s">
        <v>92</v>
      </c>
      <c r="U21" s="27">
        <v>0.24232999999999999</v>
      </c>
      <c r="V21" s="27">
        <f>ROUND(E21*U21,2)</f>
        <v>1.94</v>
      </c>
      <c r="W21" s="27"/>
      <c r="X21" s="27" t="s">
        <v>93</v>
      </c>
      <c r="Y21" s="18"/>
      <c r="Z21" s="18"/>
      <c r="AA21" s="18"/>
      <c r="AB21" s="18"/>
      <c r="AC21" s="18"/>
      <c r="AD21" s="18"/>
      <c r="AE21" s="18"/>
      <c r="AF21" s="18"/>
      <c r="AG21" s="18" t="s">
        <v>94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25"/>
      <c r="B22" s="26"/>
      <c r="C22" s="54" t="s">
        <v>395</v>
      </c>
      <c r="D22" s="28"/>
      <c r="E22" s="29">
        <v>8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8"/>
      <c r="Z22" s="18"/>
      <c r="AA22" s="18"/>
      <c r="AB22" s="18"/>
      <c r="AC22" s="18"/>
      <c r="AD22" s="18"/>
      <c r="AE22" s="18"/>
      <c r="AF22" s="18"/>
      <c r="AG22" s="18" t="s">
        <v>96</v>
      </c>
      <c r="AH22" s="18">
        <v>0</v>
      </c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2.5" outlineLevel="1" x14ac:dyDescent="0.2">
      <c r="A23" s="44">
        <v>7</v>
      </c>
      <c r="B23" s="45" t="s">
        <v>207</v>
      </c>
      <c r="C23" s="55" t="s">
        <v>208</v>
      </c>
      <c r="D23" s="46" t="s">
        <v>124</v>
      </c>
      <c r="E23" s="47">
        <v>1</v>
      </c>
      <c r="F23" s="48"/>
      <c r="G23" s="49">
        <f>ROUND(E23*F23,2)</f>
        <v>0</v>
      </c>
      <c r="H23" s="48"/>
      <c r="I23" s="49">
        <f>ROUND(E23*H23,2)</f>
        <v>0</v>
      </c>
      <c r="J23" s="48"/>
      <c r="K23" s="49">
        <f>ROUND(E23*J23,2)</f>
        <v>0</v>
      </c>
      <c r="L23" s="49">
        <v>21</v>
      </c>
      <c r="M23" s="49">
        <f>G23*(1+L23/100)</f>
        <v>0</v>
      </c>
      <c r="N23" s="49">
        <v>0</v>
      </c>
      <c r="O23" s="49">
        <f>ROUND(E23*N23,2)</f>
        <v>0</v>
      </c>
      <c r="P23" s="49">
        <v>0</v>
      </c>
      <c r="Q23" s="49">
        <f>ROUND(E23*P23,2)</f>
        <v>0</v>
      </c>
      <c r="R23" s="49" t="s">
        <v>52</v>
      </c>
      <c r="S23" s="49" t="s">
        <v>92</v>
      </c>
      <c r="T23" s="50" t="s">
        <v>92</v>
      </c>
      <c r="U23" s="27">
        <v>0.45</v>
      </c>
      <c r="V23" s="27">
        <f>ROUND(E23*U23,2)</f>
        <v>0.45</v>
      </c>
      <c r="W23" s="27"/>
      <c r="X23" s="27" t="s">
        <v>93</v>
      </c>
      <c r="Y23" s="18"/>
      <c r="Z23" s="18"/>
      <c r="AA23" s="18"/>
      <c r="AB23" s="18"/>
      <c r="AC23" s="18"/>
      <c r="AD23" s="18"/>
      <c r="AE23" s="18"/>
      <c r="AF23" s="18"/>
      <c r="AG23" s="18" t="s">
        <v>94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2.5" outlineLevel="1" x14ac:dyDescent="0.2">
      <c r="A24" s="37">
        <v>8</v>
      </c>
      <c r="B24" s="38" t="s">
        <v>209</v>
      </c>
      <c r="C24" s="53" t="s">
        <v>210</v>
      </c>
      <c r="D24" s="39" t="s">
        <v>124</v>
      </c>
      <c r="E24" s="40">
        <v>2</v>
      </c>
      <c r="F24" s="41"/>
      <c r="G24" s="42">
        <f>ROUND(E24*F24,2)</f>
        <v>0</v>
      </c>
      <c r="H24" s="41"/>
      <c r="I24" s="42">
        <f>ROUND(E24*H24,2)</f>
        <v>0</v>
      </c>
      <c r="J24" s="41"/>
      <c r="K24" s="42">
        <f>ROUND(E24*J24,2)</f>
        <v>0</v>
      </c>
      <c r="L24" s="42">
        <v>21</v>
      </c>
      <c r="M24" s="42">
        <f>G24*(1+L24/100)</f>
        <v>0</v>
      </c>
      <c r="N24" s="42">
        <v>0</v>
      </c>
      <c r="O24" s="42">
        <f>ROUND(E24*N24,2)</f>
        <v>0</v>
      </c>
      <c r="P24" s="42">
        <v>0</v>
      </c>
      <c r="Q24" s="42">
        <f>ROUND(E24*P24,2)</f>
        <v>0</v>
      </c>
      <c r="R24" s="42" t="s">
        <v>52</v>
      </c>
      <c r="S24" s="42" t="s">
        <v>92</v>
      </c>
      <c r="T24" s="43" t="s">
        <v>92</v>
      </c>
      <c r="U24" s="27">
        <v>0.44</v>
      </c>
      <c r="V24" s="27">
        <f>ROUND(E24*U24,2)</f>
        <v>0.88</v>
      </c>
      <c r="W24" s="27"/>
      <c r="X24" s="27" t="s">
        <v>93</v>
      </c>
      <c r="Y24" s="18"/>
      <c r="Z24" s="18"/>
      <c r="AA24" s="18"/>
      <c r="AB24" s="18"/>
      <c r="AC24" s="18"/>
      <c r="AD24" s="18"/>
      <c r="AE24" s="18"/>
      <c r="AF24" s="18"/>
      <c r="AG24" s="18" t="s">
        <v>94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 x14ac:dyDescent="0.2">
      <c r="A25" s="25"/>
      <c r="B25" s="26"/>
      <c r="C25" s="54" t="s">
        <v>396</v>
      </c>
      <c r="D25" s="28"/>
      <c r="E25" s="29">
        <v>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18"/>
      <c r="Z25" s="18"/>
      <c r="AA25" s="18"/>
      <c r="AB25" s="18"/>
      <c r="AC25" s="18"/>
      <c r="AD25" s="18"/>
      <c r="AE25" s="18"/>
      <c r="AF25" s="18"/>
      <c r="AG25" s="18" t="s">
        <v>96</v>
      </c>
      <c r="AH25" s="18">
        <v>0</v>
      </c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2.5" outlineLevel="1" x14ac:dyDescent="0.2">
      <c r="A26" s="44">
        <v>9</v>
      </c>
      <c r="B26" s="45" t="s">
        <v>211</v>
      </c>
      <c r="C26" s="55" t="s">
        <v>212</v>
      </c>
      <c r="D26" s="46" t="s">
        <v>120</v>
      </c>
      <c r="E26" s="47">
        <v>98</v>
      </c>
      <c r="F26" s="48"/>
      <c r="G26" s="49">
        <f t="shared" ref="G26:G36" si="0">ROUND(E26*F26,2)</f>
        <v>0</v>
      </c>
      <c r="H26" s="48"/>
      <c r="I26" s="49">
        <f t="shared" ref="I26:I36" si="1">ROUND(E26*H26,2)</f>
        <v>0</v>
      </c>
      <c r="J26" s="48"/>
      <c r="K26" s="49">
        <f t="shared" ref="K26:K36" si="2">ROUND(E26*J26,2)</f>
        <v>0</v>
      </c>
      <c r="L26" s="49">
        <v>21</v>
      </c>
      <c r="M26" s="49">
        <f t="shared" ref="M26:M36" si="3">G26*(1+L26/100)</f>
        <v>0</v>
      </c>
      <c r="N26" s="49">
        <v>4.6999999999999999E-4</v>
      </c>
      <c r="O26" s="49">
        <f t="shared" ref="O26:O36" si="4">ROUND(E26*N26,2)</f>
        <v>0.05</v>
      </c>
      <c r="P26" s="49">
        <v>0</v>
      </c>
      <c r="Q26" s="49">
        <f t="shared" ref="Q26:Q36" si="5">ROUND(E26*P26,2)</f>
        <v>0</v>
      </c>
      <c r="R26" s="49" t="s">
        <v>52</v>
      </c>
      <c r="S26" s="49" t="s">
        <v>92</v>
      </c>
      <c r="T26" s="50" t="s">
        <v>92</v>
      </c>
      <c r="U26" s="27">
        <v>0.49717</v>
      </c>
      <c r="V26" s="27">
        <f t="shared" ref="V26:V36" si="6">ROUND(E26*U26,2)</f>
        <v>48.72</v>
      </c>
      <c r="W26" s="27"/>
      <c r="X26" s="27" t="s">
        <v>93</v>
      </c>
      <c r="Y26" s="18"/>
      <c r="Z26" s="18"/>
      <c r="AA26" s="18"/>
      <c r="AB26" s="18"/>
      <c r="AC26" s="18"/>
      <c r="AD26" s="18"/>
      <c r="AE26" s="18"/>
      <c r="AF26" s="18"/>
      <c r="AG26" s="18" t="s">
        <v>94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2.5" outlineLevel="1" x14ac:dyDescent="0.2">
      <c r="A27" s="44">
        <v>10</v>
      </c>
      <c r="B27" s="45" t="s">
        <v>213</v>
      </c>
      <c r="C27" s="55" t="s">
        <v>214</v>
      </c>
      <c r="D27" s="46" t="s">
        <v>120</v>
      </c>
      <c r="E27" s="47">
        <v>28</v>
      </c>
      <c r="F27" s="48"/>
      <c r="G27" s="49">
        <f t="shared" si="0"/>
        <v>0</v>
      </c>
      <c r="H27" s="48"/>
      <c r="I27" s="49">
        <f t="shared" si="1"/>
        <v>0</v>
      </c>
      <c r="J27" s="48"/>
      <c r="K27" s="49">
        <f t="shared" si="2"/>
        <v>0</v>
      </c>
      <c r="L27" s="49">
        <v>21</v>
      </c>
      <c r="M27" s="49">
        <f t="shared" si="3"/>
        <v>0</v>
      </c>
      <c r="N27" s="49">
        <v>4.6999999999999999E-4</v>
      </c>
      <c r="O27" s="49">
        <f t="shared" si="4"/>
        <v>0.01</v>
      </c>
      <c r="P27" s="49">
        <v>0</v>
      </c>
      <c r="Q27" s="49">
        <f t="shared" si="5"/>
        <v>0</v>
      </c>
      <c r="R27" s="49" t="s">
        <v>52</v>
      </c>
      <c r="S27" s="49" t="s">
        <v>92</v>
      </c>
      <c r="T27" s="50" t="s">
        <v>92</v>
      </c>
      <c r="U27" s="27">
        <v>0.49717</v>
      </c>
      <c r="V27" s="27">
        <f t="shared" si="6"/>
        <v>13.92</v>
      </c>
      <c r="W27" s="27"/>
      <c r="X27" s="27" t="s">
        <v>93</v>
      </c>
      <c r="Y27" s="18"/>
      <c r="Z27" s="18"/>
      <c r="AA27" s="18"/>
      <c r="AB27" s="18"/>
      <c r="AC27" s="18"/>
      <c r="AD27" s="18"/>
      <c r="AE27" s="18"/>
      <c r="AF27" s="18"/>
      <c r="AG27" s="18" t="s">
        <v>94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2.5" outlineLevel="1" x14ac:dyDescent="0.2">
      <c r="A28" s="44">
        <v>11</v>
      </c>
      <c r="B28" s="45" t="s">
        <v>215</v>
      </c>
      <c r="C28" s="55" t="s">
        <v>216</v>
      </c>
      <c r="D28" s="46" t="s">
        <v>124</v>
      </c>
      <c r="E28" s="47">
        <v>5</v>
      </c>
      <c r="F28" s="48"/>
      <c r="G28" s="49">
        <f t="shared" si="0"/>
        <v>0</v>
      </c>
      <c r="H28" s="48"/>
      <c r="I28" s="49">
        <f t="shared" si="1"/>
        <v>0</v>
      </c>
      <c r="J28" s="48"/>
      <c r="K28" s="49">
        <f t="shared" si="2"/>
        <v>0</v>
      </c>
      <c r="L28" s="49">
        <v>21</v>
      </c>
      <c r="M28" s="49">
        <f t="shared" si="3"/>
        <v>0</v>
      </c>
      <c r="N28" s="49">
        <v>5.94E-3</v>
      </c>
      <c r="O28" s="49">
        <f t="shared" si="4"/>
        <v>0.03</v>
      </c>
      <c r="P28" s="49">
        <v>0</v>
      </c>
      <c r="Q28" s="49">
        <f t="shared" si="5"/>
        <v>0</v>
      </c>
      <c r="R28" s="49" t="s">
        <v>52</v>
      </c>
      <c r="S28" s="49" t="s">
        <v>92</v>
      </c>
      <c r="T28" s="50" t="s">
        <v>92</v>
      </c>
      <c r="U28" s="27">
        <v>0.94950000000000001</v>
      </c>
      <c r="V28" s="27">
        <f t="shared" si="6"/>
        <v>4.75</v>
      </c>
      <c r="W28" s="27"/>
      <c r="X28" s="27" t="s">
        <v>93</v>
      </c>
      <c r="Y28" s="18"/>
      <c r="Z28" s="18"/>
      <c r="AA28" s="18"/>
      <c r="AB28" s="18"/>
      <c r="AC28" s="18"/>
      <c r="AD28" s="18"/>
      <c r="AE28" s="18"/>
      <c r="AF28" s="18"/>
      <c r="AG28" s="18" t="s">
        <v>94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44">
        <v>12</v>
      </c>
      <c r="B29" s="45" t="s">
        <v>217</v>
      </c>
      <c r="C29" s="55" t="s">
        <v>218</v>
      </c>
      <c r="D29" s="46" t="s">
        <v>124</v>
      </c>
      <c r="E29" s="47">
        <v>6</v>
      </c>
      <c r="F29" s="48"/>
      <c r="G29" s="49">
        <f t="shared" si="0"/>
        <v>0</v>
      </c>
      <c r="H29" s="48"/>
      <c r="I29" s="49">
        <f t="shared" si="1"/>
        <v>0</v>
      </c>
      <c r="J29" s="48"/>
      <c r="K29" s="49">
        <f t="shared" si="2"/>
        <v>0</v>
      </c>
      <c r="L29" s="49">
        <v>21</v>
      </c>
      <c r="M29" s="49">
        <f t="shared" si="3"/>
        <v>0</v>
      </c>
      <c r="N29" s="49">
        <v>1.1E-4</v>
      </c>
      <c r="O29" s="49">
        <f t="shared" si="4"/>
        <v>0</v>
      </c>
      <c r="P29" s="49">
        <v>0</v>
      </c>
      <c r="Q29" s="49">
        <f t="shared" si="5"/>
        <v>0</v>
      </c>
      <c r="R29" s="49" t="s">
        <v>52</v>
      </c>
      <c r="S29" s="49" t="s">
        <v>92</v>
      </c>
      <c r="T29" s="50" t="s">
        <v>92</v>
      </c>
      <c r="U29" s="27">
        <v>0.24399999999999999</v>
      </c>
      <c r="V29" s="27">
        <f t="shared" si="6"/>
        <v>1.46</v>
      </c>
      <c r="W29" s="27"/>
      <c r="X29" s="27" t="s">
        <v>93</v>
      </c>
      <c r="Y29" s="18"/>
      <c r="Z29" s="18"/>
      <c r="AA29" s="18"/>
      <c r="AB29" s="18"/>
      <c r="AC29" s="18"/>
      <c r="AD29" s="18"/>
      <c r="AE29" s="18"/>
      <c r="AF29" s="18"/>
      <c r="AG29" s="18" t="s">
        <v>94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44">
        <v>13</v>
      </c>
      <c r="B30" s="45" t="s">
        <v>219</v>
      </c>
      <c r="C30" s="55" t="s">
        <v>220</v>
      </c>
      <c r="D30" s="46" t="s">
        <v>124</v>
      </c>
      <c r="E30" s="47">
        <v>4</v>
      </c>
      <c r="F30" s="48"/>
      <c r="G30" s="49">
        <f t="shared" si="0"/>
        <v>0</v>
      </c>
      <c r="H30" s="48"/>
      <c r="I30" s="49">
        <f t="shared" si="1"/>
        <v>0</v>
      </c>
      <c r="J30" s="48"/>
      <c r="K30" s="49">
        <f t="shared" si="2"/>
        <v>0</v>
      </c>
      <c r="L30" s="49">
        <v>21</v>
      </c>
      <c r="M30" s="49">
        <f t="shared" si="3"/>
        <v>0</v>
      </c>
      <c r="N30" s="49">
        <v>2.0000000000000001E-4</v>
      </c>
      <c r="O30" s="49">
        <f t="shared" si="4"/>
        <v>0</v>
      </c>
      <c r="P30" s="49">
        <v>0</v>
      </c>
      <c r="Q30" s="49">
        <f t="shared" si="5"/>
        <v>0</v>
      </c>
      <c r="R30" s="49" t="s">
        <v>52</v>
      </c>
      <c r="S30" s="49" t="s">
        <v>92</v>
      </c>
      <c r="T30" s="50" t="s">
        <v>92</v>
      </c>
      <c r="U30" s="27">
        <v>0.24399999999999999</v>
      </c>
      <c r="V30" s="27">
        <f t="shared" si="6"/>
        <v>0.98</v>
      </c>
      <c r="W30" s="27"/>
      <c r="X30" s="27" t="s">
        <v>93</v>
      </c>
      <c r="Y30" s="18"/>
      <c r="Z30" s="18"/>
      <c r="AA30" s="18"/>
      <c r="AB30" s="18"/>
      <c r="AC30" s="18"/>
      <c r="AD30" s="18"/>
      <c r="AE30" s="18"/>
      <c r="AF30" s="18"/>
      <c r="AG30" s="18" t="s">
        <v>94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44">
        <v>14</v>
      </c>
      <c r="B31" s="45" t="s">
        <v>221</v>
      </c>
      <c r="C31" s="55" t="s">
        <v>222</v>
      </c>
      <c r="D31" s="46" t="s">
        <v>124</v>
      </c>
      <c r="E31" s="47">
        <v>13</v>
      </c>
      <c r="F31" s="48"/>
      <c r="G31" s="49">
        <f t="shared" si="0"/>
        <v>0</v>
      </c>
      <c r="H31" s="48"/>
      <c r="I31" s="49">
        <f t="shared" si="1"/>
        <v>0</v>
      </c>
      <c r="J31" s="48"/>
      <c r="K31" s="49">
        <f t="shared" si="2"/>
        <v>0</v>
      </c>
      <c r="L31" s="49">
        <v>21</v>
      </c>
      <c r="M31" s="49">
        <f t="shared" si="3"/>
        <v>0</v>
      </c>
      <c r="N31" s="49">
        <v>2.2000000000000001E-4</v>
      </c>
      <c r="O31" s="49">
        <f t="shared" si="4"/>
        <v>0</v>
      </c>
      <c r="P31" s="49">
        <v>0</v>
      </c>
      <c r="Q31" s="49">
        <f t="shared" si="5"/>
        <v>0</v>
      </c>
      <c r="R31" s="49" t="s">
        <v>52</v>
      </c>
      <c r="S31" s="49" t="s">
        <v>92</v>
      </c>
      <c r="T31" s="50" t="s">
        <v>92</v>
      </c>
      <c r="U31" s="27">
        <v>0.35216999999999998</v>
      </c>
      <c r="V31" s="27">
        <f t="shared" si="6"/>
        <v>4.58</v>
      </c>
      <c r="W31" s="27"/>
      <c r="X31" s="27" t="s">
        <v>93</v>
      </c>
      <c r="Y31" s="18"/>
      <c r="Z31" s="18"/>
      <c r="AA31" s="18"/>
      <c r="AB31" s="18"/>
      <c r="AC31" s="18"/>
      <c r="AD31" s="18"/>
      <c r="AE31" s="18"/>
      <c r="AF31" s="18"/>
      <c r="AG31" s="18" t="s">
        <v>94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44">
        <v>15</v>
      </c>
      <c r="B32" s="45" t="s">
        <v>223</v>
      </c>
      <c r="C32" s="55" t="s">
        <v>224</v>
      </c>
      <c r="D32" s="46" t="s">
        <v>124</v>
      </c>
      <c r="E32" s="47">
        <v>5</v>
      </c>
      <c r="F32" s="48"/>
      <c r="G32" s="49">
        <f t="shared" si="0"/>
        <v>0</v>
      </c>
      <c r="H32" s="48"/>
      <c r="I32" s="49">
        <f t="shared" si="1"/>
        <v>0</v>
      </c>
      <c r="J32" s="48"/>
      <c r="K32" s="49">
        <f t="shared" si="2"/>
        <v>0</v>
      </c>
      <c r="L32" s="49">
        <v>21</v>
      </c>
      <c r="M32" s="49">
        <f t="shared" si="3"/>
        <v>0</v>
      </c>
      <c r="N32" s="49">
        <v>3.8999999999999999E-4</v>
      </c>
      <c r="O32" s="49">
        <f t="shared" si="4"/>
        <v>0</v>
      </c>
      <c r="P32" s="49">
        <v>0</v>
      </c>
      <c r="Q32" s="49">
        <f t="shared" si="5"/>
        <v>0</v>
      </c>
      <c r="R32" s="49" t="s">
        <v>52</v>
      </c>
      <c r="S32" s="49" t="s">
        <v>92</v>
      </c>
      <c r="T32" s="50" t="s">
        <v>92</v>
      </c>
      <c r="U32" s="27">
        <v>0.35216999999999998</v>
      </c>
      <c r="V32" s="27">
        <f t="shared" si="6"/>
        <v>1.76</v>
      </c>
      <c r="W32" s="27"/>
      <c r="X32" s="27" t="s">
        <v>93</v>
      </c>
      <c r="Y32" s="18"/>
      <c r="Z32" s="18"/>
      <c r="AA32" s="18"/>
      <c r="AB32" s="18"/>
      <c r="AC32" s="18"/>
      <c r="AD32" s="18"/>
      <c r="AE32" s="18"/>
      <c r="AF32" s="18"/>
      <c r="AG32" s="18" t="s">
        <v>94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44">
        <v>16</v>
      </c>
      <c r="B33" s="45" t="s">
        <v>225</v>
      </c>
      <c r="C33" s="55" t="s">
        <v>226</v>
      </c>
      <c r="D33" s="46" t="s">
        <v>124</v>
      </c>
      <c r="E33" s="47">
        <v>3</v>
      </c>
      <c r="F33" s="48"/>
      <c r="G33" s="49">
        <f t="shared" si="0"/>
        <v>0</v>
      </c>
      <c r="H33" s="48"/>
      <c r="I33" s="49">
        <f t="shared" si="1"/>
        <v>0</v>
      </c>
      <c r="J33" s="48"/>
      <c r="K33" s="49">
        <f t="shared" si="2"/>
        <v>0</v>
      </c>
      <c r="L33" s="49">
        <v>21</v>
      </c>
      <c r="M33" s="49">
        <f t="shared" si="3"/>
        <v>0</v>
      </c>
      <c r="N33" s="49">
        <v>1.2999999999999999E-4</v>
      </c>
      <c r="O33" s="49">
        <f t="shared" si="4"/>
        <v>0</v>
      </c>
      <c r="P33" s="49">
        <v>0</v>
      </c>
      <c r="Q33" s="49">
        <f t="shared" si="5"/>
        <v>0</v>
      </c>
      <c r="R33" s="49" t="s">
        <v>52</v>
      </c>
      <c r="S33" s="49" t="s">
        <v>92</v>
      </c>
      <c r="T33" s="50" t="s">
        <v>92</v>
      </c>
      <c r="U33" s="27">
        <v>0.35216999999999998</v>
      </c>
      <c r="V33" s="27">
        <f t="shared" si="6"/>
        <v>1.06</v>
      </c>
      <c r="W33" s="27"/>
      <c r="X33" s="27" t="s">
        <v>93</v>
      </c>
      <c r="Y33" s="18"/>
      <c r="Z33" s="18"/>
      <c r="AA33" s="18"/>
      <c r="AB33" s="18"/>
      <c r="AC33" s="18"/>
      <c r="AD33" s="18"/>
      <c r="AE33" s="18"/>
      <c r="AF33" s="18"/>
      <c r="AG33" s="18" t="s">
        <v>94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2.5" outlineLevel="1" x14ac:dyDescent="0.2">
      <c r="A34" s="44">
        <v>17</v>
      </c>
      <c r="B34" s="45" t="s">
        <v>229</v>
      </c>
      <c r="C34" s="55" t="s">
        <v>230</v>
      </c>
      <c r="D34" s="46" t="s">
        <v>124</v>
      </c>
      <c r="E34" s="47">
        <v>4</v>
      </c>
      <c r="F34" s="48"/>
      <c r="G34" s="49">
        <f t="shared" si="0"/>
        <v>0</v>
      </c>
      <c r="H34" s="48"/>
      <c r="I34" s="49">
        <f t="shared" si="1"/>
        <v>0</v>
      </c>
      <c r="J34" s="48"/>
      <c r="K34" s="49">
        <f t="shared" si="2"/>
        <v>0</v>
      </c>
      <c r="L34" s="49">
        <v>21</v>
      </c>
      <c r="M34" s="49">
        <f t="shared" si="3"/>
        <v>0</v>
      </c>
      <c r="N34" s="49">
        <v>3.64E-3</v>
      </c>
      <c r="O34" s="49">
        <f t="shared" si="4"/>
        <v>0.01</v>
      </c>
      <c r="P34" s="49">
        <v>0</v>
      </c>
      <c r="Q34" s="49">
        <f t="shared" si="5"/>
        <v>0</v>
      </c>
      <c r="R34" s="49" t="s">
        <v>52</v>
      </c>
      <c r="S34" s="49" t="s">
        <v>92</v>
      </c>
      <c r="T34" s="50" t="s">
        <v>92</v>
      </c>
      <c r="U34" s="27">
        <v>0.871</v>
      </c>
      <c r="V34" s="27">
        <f t="shared" si="6"/>
        <v>3.48</v>
      </c>
      <c r="W34" s="27"/>
      <c r="X34" s="27" t="s">
        <v>93</v>
      </c>
      <c r="Y34" s="18"/>
      <c r="Z34" s="18"/>
      <c r="AA34" s="18"/>
      <c r="AB34" s="18"/>
      <c r="AC34" s="18"/>
      <c r="AD34" s="18"/>
      <c r="AE34" s="18"/>
      <c r="AF34" s="18"/>
      <c r="AG34" s="18" t="s">
        <v>94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outlineLevel="1" x14ac:dyDescent="0.2">
      <c r="A35" s="44">
        <v>18</v>
      </c>
      <c r="B35" s="45" t="s">
        <v>231</v>
      </c>
      <c r="C35" s="55" t="s">
        <v>232</v>
      </c>
      <c r="D35" s="46" t="s">
        <v>124</v>
      </c>
      <c r="E35" s="47">
        <v>4</v>
      </c>
      <c r="F35" s="48"/>
      <c r="G35" s="49">
        <f t="shared" si="0"/>
        <v>0</v>
      </c>
      <c r="H35" s="48"/>
      <c r="I35" s="49">
        <f t="shared" si="1"/>
        <v>0</v>
      </c>
      <c r="J35" s="48"/>
      <c r="K35" s="49">
        <f t="shared" si="2"/>
        <v>0</v>
      </c>
      <c r="L35" s="49">
        <v>21</v>
      </c>
      <c r="M35" s="49">
        <f t="shared" si="3"/>
        <v>0</v>
      </c>
      <c r="N35" s="49">
        <v>0</v>
      </c>
      <c r="O35" s="49">
        <f t="shared" si="4"/>
        <v>0</v>
      </c>
      <c r="P35" s="49">
        <v>0</v>
      </c>
      <c r="Q35" s="49">
        <f t="shared" si="5"/>
        <v>0</v>
      </c>
      <c r="R35" s="49" t="s">
        <v>52</v>
      </c>
      <c r="S35" s="49" t="s">
        <v>92</v>
      </c>
      <c r="T35" s="50" t="s">
        <v>92</v>
      </c>
      <c r="U35" s="27">
        <v>0.11</v>
      </c>
      <c r="V35" s="27">
        <f t="shared" si="6"/>
        <v>0.44</v>
      </c>
      <c r="W35" s="27"/>
      <c r="X35" s="27" t="s">
        <v>93</v>
      </c>
      <c r="Y35" s="18"/>
      <c r="Z35" s="18"/>
      <c r="AA35" s="18"/>
      <c r="AB35" s="18"/>
      <c r="AC35" s="18"/>
      <c r="AD35" s="18"/>
      <c r="AE35" s="18"/>
      <c r="AF35" s="18"/>
      <c r="AG35" s="18" t="s">
        <v>94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outlineLevel="1" x14ac:dyDescent="0.2">
      <c r="A36" s="37">
        <v>19</v>
      </c>
      <c r="B36" s="38" t="s">
        <v>236</v>
      </c>
      <c r="C36" s="53" t="s">
        <v>237</v>
      </c>
      <c r="D36" s="39" t="s">
        <v>186</v>
      </c>
      <c r="E36" s="40">
        <v>5</v>
      </c>
      <c r="F36" s="41"/>
      <c r="G36" s="42">
        <f t="shared" si="0"/>
        <v>0</v>
      </c>
      <c r="H36" s="41"/>
      <c r="I36" s="42">
        <f t="shared" si="1"/>
        <v>0</v>
      </c>
      <c r="J36" s="41"/>
      <c r="K36" s="42">
        <f t="shared" si="2"/>
        <v>0</v>
      </c>
      <c r="L36" s="42">
        <v>21</v>
      </c>
      <c r="M36" s="42">
        <f t="shared" si="3"/>
        <v>0</v>
      </c>
      <c r="N36" s="42">
        <v>0</v>
      </c>
      <c r="O36" s="42">
        <f t="shared" si="4"/>
        <v>0</v>
      </c>
      <c r="P36" s="42">
        <v>0</v>
      </c>
      <c r="Q36" s="42">
        <f t="shared" si="5"/>
        <v>0</v>
      </c>
      <c r="R36" s="42"/>
      <c r="S36" s="42" t="s">
        <v>121</v>
      </c>
      <c r="T36" s="43" t="s">
        <v>122</v>
      </c>
      <c r="U36" s="27">
        <v>0</v>
      </c>
      <c r="V36" s="27">
        <f t="shared" si="6"/>
        <v>0</v>
      </c>
      <c r="W36" s="27"/>
      <c r="X36" s="27" t="s">
        <v>93</v>
      </c>
      <c r="Y36" s="18"/>
      <c r="Z36" s="18"/>
      <c r="AA36" s="18"/>
      <c r="AB36" s="18"/>
      <c r="AC36" s="18"/>
      <c r="AD36" s="18"/>
      <c r="AE36" s="18"/>
      <c r="AF36" s="18"/>
      <c r="AG36" s="18" t="s">
        <v>94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 x14ac:dyDescent="0.2">
      <c r="A37" s="25"/>
      <c r="B37" s="26"/>
      <c r="C37" s="54" t="s">
        <v>440</v>
      </c>
      <c r="D37" s="28"/>
      <c r="E37" s="29">
        <v>5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18"/>
      <c r="Z37" s="18"/>
      <c r="AA37" s="18"/>
      <c r="AB37" s="18"/>
      <c r="AC37" s="18"/>
      <c r="AD37" s="18"/>
      <c r="AE37" s="18"/>
      <c r="AF37" s="18"/>
      <c r="AG37" s="18" t="s">
        <v>96</v>
      </c>
      <c r="AH37" s="18">
        <v>0</v>
      </c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2.5" outlineLevel="1" x14ac:dyDescent="0.2">
      <c r="A38" s="44">
        <v>20</v>
      </c>
      <c r="B38" s="45" t="s">
        <v>244</v>
      </c>
      <c r="C38" s="55" t="s">
        <v>245</v>
      </c>
      <c r="D38" s="46" t="s">
        <v>120</v>
      </c>
      <c r="E38" s="47">
        <v>5</v>
      </c>
      <c r="F38" s="48"/>
      <c r="G38" s="49">
        <f>ROUND(E38*F38,2)</f>
        <v>0</v>
      </c>
      <c r="H38" s="48"/>
      <c r="I38" s="49">
        <f>ROUND(E38*H38,2)</f>
        <v>0</v>
      </c>
      <c r="J38" s="48"/>
      <c r="K38" s="49">
        <f>ROUND(E38*J38,2)</f>
        <v>0</v>
      </c>
      <c r="L38" s="49">
        <v>21</v>
      </c>
      <c r="M38" s="49">
        <f>G38*(1+L38/100)</f>
        <v>0</v>
      </c>
      <c r="N38" s="49">
        <v>1.6000000000000001E-4</v>
      </c>
      <c r="O38" s="49">
        <f>ROUND(E38*N38,2)</f>
        <v>0</v>
      </c>
      <c r="P38" s="49">
        <v>0</v>
      </c>
      <c r="Q38" s="49">
        <f>ROUND(E38*P38,2)</f>
        <v>0</v>
      </c>
      <c r="R38" s="49" t="s">
        <v>52</v>
      </c>
      <c r="S38" s="49" t="s">
        <v>92</v>
      </c>
      <c r="T38" s="50" t="s">
        <v>92</v>
      </c>
      <c r="U38" s="27">
        <v>7.0000000000000007E-2</v>
      </c>
      <c r="V38" s="27">
        <f>ROUND(E38*U38,2)</f>
        <v>0.35</v>
      </c>
      <c r="W38" s="27"/>
      <c r="X38" s="27" t="s">
        <v>93</v>
      </c>
      <c r="Y38" s="18"/>
      <c r="Z38" s="18"/>
      <c r="AA38" s="18"/>
      <c r="AB38" s="18"/>
      <c r="AC38" s="18"/>
      <c r="AD38" s="18"/>
      <c r="AE38" s="18"/>
      <c r="AF38" s="18"/>
      <c r="AG38" s="18" t="s">
        <v>94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 x14ac:dyDescent="0.2">
      <c r="A39" s="37">
        <v>21</v>
      </c>
      <c r="B39" s="38" t="s">
        <v>248</v>
      </c>
      <c r="C39" s="53" t="s">
        <v>249</v>
      </c>
      <c r="D39" s="39" t="s">
        <v>126</v>
      </c>
      <c r="E39" s="40">
        <v>1</v>
      </c>
      <c r="F39" s="41"/>
      <c r="G39" s="42">
        <f>ROUND(E39*F39,2)</f>
        <v>0</v>
      </c>
      <c r="H39" s="41"/>
      <c r="I39" s="42">
        <f>ROUND(E39*H39,2)</f>
        <v>0</v>
      </c>
      <c r="J39" s="41"/>
      <c r="K39" s="42">
        <f>ROUND(E39*J39,2)</f>
        <v>0</v>
      </c>
      <c r="L39" s="42">
        <v>21</v>
      </c>
      <c r="M39" s="42">
        <f>G39*(1+L39/100)</f>
        <v>0</v>
      </c>
      <c r="N39" s="42">
        <v>0</v>
      </c>
      <c r="O39" s="42">
        <f>ROUND(E39*N39,2)</f>
        <v>0</v>
      </c>
      <c r="P39" s="42">
        <v>0</v>
      </c>
      <c r="Q39" s="42">
        <f>ROUND(E39*P39,2)</f>
        <v>0</v>
      </c>
      <c r="R39" s="42"/>
      <c r="S39" s="42" t="s">
        <v>121</v>
      </c>
      <c r="T39" s="43" t="s">
        <v>127</v>
      </c>
      <c r="U39" s="27">
        <v>0</v>
      </c>
      <c r="V39" s="27">
        <f>ROUND(E39*U39,2)</f>
        <v>0</v>
      </c>
      <c r="W39" s="27"/>
      <c r="X39" s="27" t="s">
        <v>117</v>
      </c>
      <c r="Y39" s="18"/>
      <c r="Z39" s="18"/>
      <c r="AA39" s="18"/>
      <c r="AB39" s="18"/>
      <c r="AC39" s="18"/>
      <c r="AD39" s="18"/>
      <c r="AE39" s="18"/>
      <c r="AF39" s="18"/>
      <c r="AG39" s="18" t="s">
        <v>118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25"/>
      <c r="B40" s="26"/>
      <c r="C40" s="54" t="s">
        <v>441</v>
      </c>
      <c r="D40" s="28"/>
      <c r="E40" s="29">
        <v>1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8"/>
      <c r="Z40" s="18"/>
      <c r="AA40" s="18"/>
      <c r="AB40" s="18"/>
      <c r="AC40" s="18"/>
      <c r="AD40" s="18"/>
      <c r="AE40" s="18"/>
      <c r="AF40" s="18"/>
      <c r="AG40" s="18" t="s">
        <v>96</v>
      </c>
      <c r="AH40" s="18">
        <v>5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x14ac:dyDescent="0.2">
      <c r="A41" s="1"/>
      <c r="B41" s="2"/>
      <c r="C41" s="56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AE41">
        <v>15</v>
      </c>
      <c r="AF41">
        <v>21</v>
      </c>
    </row>
    <row r="42" spans="1:60" x14ac:dyDescent="0.2">
      <c r="A42" s="21"/>
      <c r="B42" s="22" t="s">
        <v>5</v>
      </c>
      <c r="C42" s="57"/>
      <c r="D42" s="23"/>
      <c r="E42" s="24"/>
      <c r="F42" s="24"/>
      <c r="G42" s="51">
        <f>G8+G10+G16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AE42">
        <f>SUMIF(L7:L40,AE41,G7:G40)</f>
        <v>0</v>
      </c>
      <c r="AF42">
        <f>SUMIF(L7:L40,AF41,G7:G40)</f>
        <v>0</v>
      </c>
      <c r="AG42" t="s">
        <v>112</v>
      </c>
    </row>
    <row r="43" spans="1:60" x14ac:dyDescent="0.2">
      <c r="C43" s="58"/>
      <c r="D43" s="6"/>
      <c r="AG43" t="s">
        <v>113</v>
      </c>
    </row>
    <row r="44" spans="1:60" x14ac:dyDescent="0.2">
      <c r="D44" s="6"/>
    </row>
    <row r="45" spans="1:60" x14ac:dyDescent="0.2">
      <c r="D45" s="6"/>
    </row>
    <row r="46" spans="1:60" x14ac:dyDescent="0.2">
      <c r="D46" s="6"/>
    </row>
    <row r="47" spans="1:60" x14ac:dyDescent="0.2">
      <c r="D47" s="6"/>
    </row>
    <row r="48" spans="1:60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5">
    <mergeCell ref="A1:G1"/>
    <mergeCell ref="C2:G2"/>
    <mergeCell ref="C3:G3"/>
    <mergeCell ref="C4:G4"/>
    <mergeCell ref="C12:G12"/>
  </mergeCells>
  <pageMargins left="0.19685039370078741" right="0.11811023622047245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C26" sqref="C26"/>
      <selection pane="bottomLeft" activeCell="C26" sqref="C26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63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114</v>
      </c>
      <c r="B1" s="252"/>
      <c r="C1" s="252"/>
      <c r="D1" s="252"/>
      <c r="E1" s="252"/>
      <c r="F1" s="252"/>
      <c r="G1" s="252"/>
      <c r="AG1" t="s">
        <v>60</v>
      </c>
    </row>
    <row r="2" spans="1:60" ht="24.95" customHeight="1" x14ac:dyDescent="0.2">
      <c r="A2" s="10" t="s">
        <v>1</v>
      </c>
      <c r="B2" s="7" t="s">
        <v>8</v>
      </c>
      <c r="C2" s="253" t="s">
        <v>9</v>
      </c>
      <c r="D2" s="254"/>
      <c r="E2" s="254"/>
      <c r="F2" s="254"/>
      <c r="G2" s="255"/>
      <c r="AG2" t="s">
        <v>61</v>
      </c>
    </row>
    <row r="3" spans="1:60" ht="24.95" customHeight="1" x14ac:dyDescent="0.2">
      <c r="A3" s="10" t="s">
        <v>2</v>
      </c>
      <c r="B3" s="7" t="s">
        <v>23</v>
      </c>
      <c r="C3" s="253" t="s">
        <v>24</v>
      </c>
      <c r="D3" s="254"/>
      <c r="E3" s="254"/>
      <c r="F3" s="254"/>
      <c r="G3" s="255"/>
      <c r="AC3" s="9" t="s">
        <v>61</v>
      </c>
      <c r="AG3" t="s">
        <v>63</v>
      </c>
    </row>
    <row r="4" spans="1:60" ht="24.95" customHeight="1" x14ac:dyDescent="0.2">
      <c r="A4" s="11" t="s">
        <v>3</v>
      </c>
      <c r="B4" s="12" t="s">
        <v>12</v>
      </c>
      <c r="C4" s="256" t="s">
        <v>22</v>
      </c>
      <c r="D4" s="257"/>
      <c r="E4" s="257"/>
      <c r="F4" s="257"/>
      <c r="G4" s="258"/>
      <c r="AG4" t="s">
        <v>64</v>
      </c>
    </row>
    <row r="5" spans="1:60" x14ac:dyDescent="0.2">
      <c r="D5" s="6"/>
    </row>
    <row r="6" spans="1:60" ht="38.25" x14ac:dyDescent="0.2">
      <c r="A6" s="14" t="s">
        <v>65</v>
      </c>
      <c r="B6" s="16" t="s">
        <v>66</v>
      </c>
      <c r="C6" s="16" t="s">
        <v>67</v>
      </c>
      <c r="D6" s="15" t="s">
        <v>68</v>
      </c>
      <c r="E6" s="14" t="s">
        <v>69</v>
      </c>
      <c r="F6" s="13" t="s">
        <v>70</v>
      </c>
      <c r="G6" s="14" t="s">
        <v>5</v>
      </c>
      <c r="H6" s="17" t="s">
        <v>6</v>
      </c>
      <c r="I6" s="17" t="s">
        <v>71</v>
      </c>
      <c r="J6" s="17" t="s">
        <v>7</v>
      </c>
      <c r="K6" s="17" t="s">
        <v>72</v>
      </c>
      <c r="L6" s="17" t="s">
        <v>73</v>
      </c>
      <c r="M6" s="17" t="s">
        <v>74</v>
      </c>
      <c r="N6" s="17" t="s">
        <v>75</v>
      </c>
      <c r="O6" s="17" t="s">
        <v>76</v>
      </c>
      <c r="P6" s="17" t="s">
        <v>77</v>
      </c>
      <c r="Q6" s="17" t="s">
        <v>78</v>
      </c>
      <c r="R6" s="17" t="s">
        <v>79</v>
      </c>
      <c r="S6" s="17" t="s">
        <v>80</v>
      </c>
      <c r="T6" s="17" t="s">
        <v>81</v>
      </c>
      <c r="U6" s="17" t="s">
        <v>82</v>
      </c>
      <c r="V6" s="17" t="s">
        <v>83</v>
      </c>
      <c r="W6" s="17" t="s">
        <v>84</v>
      </c>
      <c r="X6" s="17" t="s">
        <v>85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60" x14ac:dyDescent="0.2">
      <c r="A8" s="31" t="s">
        <v>86</v>
      </c>
      <c r="B8" s="32" t="s">
        <v>52</v>
      </c>
      <c r="C8" s="52" t="s">
        <v>53</v>
      </c>
      <c r="D8" s="33"/>
      <c r="E8" s="34"/>
      <c r="F8" s="35"/>
      <c r="G8" s="35">
        <f>SUMIF(AG9:AG19,"&lt;&gt;NOR",G9:G19)</f>
        <v>0</v>
      </c>
      <c r="H8" s="35"/>
      <c r="I8" s="35">
        <f>SUM(I9:I19)</f>
        <v>0</v>
      </c>
      <c r="J8" s="35"/>
      <c r="K8" s="35">
        <f>SUM(K9:K19)</f>
        <v>0</v>
      </c>
      <c r="L8" s="35"/>
      <c r="M8" s="35">
        <f>SUM(M9:M19)</f>
        <v>0</v>
      </c>
      <c r="N8" s="35"/>
      <c r="O8" s="35">
        <f>SUM(O9:O19)</f>
        <v>0.04</v>
      </c>
      <c r="P8" s="35"/>
      <c r="Q8" s="35">
        <f>SUM(Q9:Q19)</f>
        <v>0</v>
      </c>
      <c r="R8" s="35"/>
      <c r="S8" s="35"/>
      <c r="T8" s="36"/>
      <c r="U8" s="30"/>
      <c r="V8" s="30">
        <f>SUM(V9:V19)</f>
        <v>43.489999999999995</v>
      </c>
      <c r="W8" s="30"/>
      <c r="X8" s="30"/>
      <c r="AG8" t="s">
        <v>87</v>
      </c>
    </row>
    <row r="9" spans="1:60" outlineLevel="1" x14ac:dyDescent="0.2">
      <c r="A9" s="37">
        <v>1</v>
      </c>
      <c r="B9" s="38" t="s">
        <v>184</v>
      </c>
      <c r="C9" s="53" t="s">
        <v>185</v>
      </c>
      <c r="D9" s="39" t="s">
        <v>186</v>
      </c>
      <c r="E9" s="40">
        <v>15</v>
      </c>
      <c r="F9" s="41"/>
      <c r="G9" s="42">
        <f>ROUND(E9*F9,2)</f>
        <v>0</v>
      </c>
      <c r="H9" s="41"/>
      <c r="I9" s="42">
        <f>ROUND(E9*H9,2)</f>
        <v>0</v>
      </c>
      <c r="J9" s="41"/>
      <c r="K9" s="42">
        <f>ROUND(E9*J9,2)</f>
        <v>0</v>
      </c>
      <c r="L9" s="42">
        <v>21</v>
      </c>
      <c r="M9" s="42">
        <f>G9*(1+L9/100)</f>
        <v>0</v>
      </c>
      <c r="N9" s="42">
        <v>0</v>
      </c>
      <c r="O9" s="42">
        <f>ROUND(E9*N9,2)</f>
        <v>0</v>
      </c>
      <c r="P9" s="42">
        <v>0</v>
      </c>
      <c r="Q9" s="42">
        <f>ROUND(E9*P9,2)</f>
        <v>0</v>
      </c>
      <c r="R9" s="42"/>
      <c r="S9" s="42" t="s">
        <v>121</v>
      </c>
      <c r="T9" s="43" t="s">
        <v>122</v>
      </c>
      <c r="U9" s="27">
        <v>0</v>
      </c>
      <c r="V9" s="27">
        <f>ROUND(E9*U9,2)</f>
        <v>0</v>
      </c>
      <c r="W9" s="27"/>
      <c r="X9" s="27" t="s">
        <v>93</v>
      </c>
      <c r="Y9" s="18"/>
      <c r="Z9" s="18"/>
      <c r="AA9" s="18"/>
      <c r="AB9" s="18"/>
      <c r="AC9" s="18"/>
      <c r="AD9" s="18"/>
      <c r="AE9" s="18"/>
      <c r="AF9" s="18"/>
      <c r="AG9" s="18" t="s">
        <v>94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25"/>
      <c r="B10" s="26"/>
      <c r="C10" s="54" t="s">
        <v>439</v>
      </c>
      <c r="D10" s="28"/>
      <c r="E10" s="29">
        <v>15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18"/>
      <c r="Z10" s="18"/>
      <c r="AA10" s="18"/>
      <c r="AB10" s="18"/>
      <c r="AC10" s="18"/>
      <c r="AD10" s="18"/>
      <c r="AE10" s="18"/>
      <c r="AF10" s="18"/>
      <c r="AG10" s="18" t="s">
        <v>96</v>
      </c>
      <c r="AH10" s="18">
        <v>0</v>
      </c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2.5" outlineLevel="1" x14ac:dyDescent="0.2">
      <c r="A11" s="44">
        <v>2</v>
      </c>
      <c r="B11" s="45" t="s">
        <v>211</v>
      </c>
      <c r="C11" s="55" t="s">
        <v>212</v>
      </c>
      <c r="D11" s="46" t="s">
        <v>120</v>
      </c>
      <c r="E11" s="47">
        <v>68</v>
      </c>
      <c r="F11" s="48"/>
      <c r="G11" s="49">
        <f t="shared" ref="G11:G18" si="0">ROUND(E11*F11,2)</f>
        <v>0</v>
      </c>
      <c r="H11" s="48"/>
      <c r="I11" s="49">
        <f t="shared" ref="I11:I18" si="1">ROUND(E11*H11,2)</f>
        <v>0</v>
      </c>
      <c r="J11" s="48"/>
      <c r="K11" s="49">
        <f t="shared" ref="K11:K18" si="2">ROUND(E11*J11,2)</f>
        <v>0</v>
      </c>
      <c r="L11" s="49">
        <v>21</v>
      </c>
      <c r="M11" s="49">
        <f t="shared" ref="M11:M18" si="3">G11*(1+L11/100)</f>
        <v>0</v>
      </c>
      <c r="N11" s="49">
        <v>4.6999999999999999E-4</v>
      </c>
      <c r="O11" s="49">
        <f t="shared" ref="O11:O18" si="4">ROUND(E11*N11,2)</f>
        <v>0.03</v>
      </c>
      <c r="P11" s="49">
        <v>0</v>
      </c>
      <c r="Q11" s="49">
        <f t="shared" ref="Q11:Q18" si="5">ROUND(E11*P11,2)</f>
        <v>0</v>
      </c>
      <c r="R11" s="49" t="s">
        <v>52</v>
      </c>
      <c r="S11" s="49" t="s">
        <v>92</v>
      </c>
      <c r="T11" s="50" t="s">
        <v>92</v>
      </c>
      <c r="U11" s="27">
        <v>0.49717</v>
      </c>
      <c r="V11" s="27">
        <f t="shared" ref="V11:V18" si="6">ROUND(E11*U11,2)</f>
        <v>33.81</v>
      </c>
      <c r="W11" s="27"/>
      <c r="X11" s="27" t="s">
        <v>93</v>
      </c>
      <c r="Y11" s="18"/>
      <c r="Z11" s="18"/>
      <c r="AA11" s="18"/>
      <c r="AB11" s="18"/>
      <c r="AC11" s="18"/>
      <c r="AD11" s="18"/>
      <c r="AE11" s="18"/>
      <c r="AF11" s="18"/>
      <c r="AG11" s="18" t="s">
        <v>94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2.5" outlineLevel="1" x14ac:dyDescent="0.2">
      <c r="A12" s="44">
        <v>3</v>
      </c>
      <c r="B12" s="45" t="s">
        <v>213</v>
      </c>
      <c r="C12" s="55" t="s">
        <v>214</v>
      </c>
      <c r="D12" s="46" t="s">
        <v>120</v>
      </c>
      <c r="E12" s="47">
        <v>12</v>
      </c>
      <c r="F12" s="48"/>
      <c r="G12" s="49">
        <f t="shared" si="0"/>
        <v>0</v>
      </c>
      <c r="H12" s="48"/>
      <c r="I12" s="49">
        <f t="shared" si="1"/>
        <v>0</v>
      </c>
      <c r="J12" s="48"/>
      <c r="K12" s="49">
        <f t="shared" si="2"/>
        <v>0</v>
      </c>
      <c r="L12" s="49">
        <v>21</v>
      </c>
      <c r="M12" s="49">
        <f t="shared" si="3"/>
        <v>0</v>
      </c>
      <c r="N12" s="49">
        <v>4.6999999999999999E-4</v>
      </c>
      <c r="O12" s="49">
        <f t="shared" si="4"/>
        <v>0.01</v>
      </c>
      <c r="P12" s="49">
        <v>0</v>
      </c>
      <c r="Q12" s="49">
        <f t="shared" si="5"/>
        <v>0</v>
      </c>
      <c r="R12" s="49" t="s">
        <v>52</v>
      </c>
      <c r="S12" s="49" t="s">
        <v>92</v>
      </c>
      <c r="T12" s="50" t="s">
        <v>92</v>
      </c>
      <c r="U12" s="27">
        <v>0.49717</v>
      </c>
      <c r="V12" s="27">
        <f t="shared" si="6"/>
        <v>5.97</v>
      </c>
      <c r="W12" s="27"/>
      <c r="X12" s="27" t="s">
        <v>93</v>
      </c>
      <c r="Y12" s="18"/>
      <c r="Z12" s="18"/>
      <c r="AA12" s="18"/>
      <c r="AB12" s="18"/>
      <c r="AC12" s="18"/>
      <c r="AD12" s="18"/>
      <c r="AE12" s="18"/>
      <c r="AF12" s="18"/>
      <c r="AG12" s="18" t="s">
        <v>94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44">
        <v>4</v>
      </c>
      <c r="B13" s="45" t="s">
        <v>217</v>
      </c>
      <c r="C13" s="55" t="s">
        <v>218</v>
      </c>
      <c r="D13" s="46" t="s">
        <v>124</v>
      </c>
      <c r="E13" s="47">
        <v>3</v>
      </c>
      <c r="F13" s="48"/>
      <c r="G13" s="49">
        <f t="shared" si="0"/>
        <v>0</v>
      </c>
      <c r="H13" s="48"/>
      <c r="I13" s="49">
        <f t="shared" si="1"/>
        <v>0</v>
      </c>
      <c r="J13" s="48"/>
      <c r="K13" s="49">
        <f t="shared" si="2"/>
        <v>0</v>
      </c>
      <c r="L13" s="49">
        <v>21</v>
      </c>
      <c r="M13" s="49">
        <f t="shared" si="3"/>
        <v>0</v>
      </c>
      <c r="N13" s="49">
        <v>1.1E-4</v>
      </c>
      <c r="O13" s="49">
        <f t="shared" si="4"/>
        <v>0</v>
      </c>
      <c r="P13" s="49">
        <v>0</v>
      </c>
      <c r="Q13" s="49">
        <f t="shared" si="5"/>
        <v>0</v>
      </c>
      <c r="R13" s="49" t="s">
        <v>52</v>
      </c>
      <c r="S13" s="49" t="s">
        <v>92</v>
      </c>
      <c r="T13" s="50" t="s">
        <v>92</v>
      </c>
      <c r="U13" s="27">
        <v>0.24399999999999999</v>
      </c>
      <c r="V13" s="27">
        <f t="shared" si="6"/>
        <v>0.73</v>
      </c>
      <c r="W13" s="27"/>
      <c r="X13" s="27" t="s">
        <v>93</v>
      </c>
      <c r="Y13" s="18"/>
      <c r="Z13" s="18"/>
      <c r="AA13" s="18"/>
      <c r="AB13" s="18"/>
      <c r="AC13" s="18"/>
      <c r="AD13" s="18"/>
      <c r="AE13" s="18"/>
      <c r="AF13" s="18"/>
      <c r="AG13" s="18" t="s">
        <v>94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44">
        <v>5</v>
      </c>
      <c r="B14" s="45" t="s">
        <v>219</v>
      </c>
      <c r="C14" s="55" t="s">
        <v>220</v>
      </c>
      <c r="D14" s="46" t="s">
        <v>124</v>
      </c>
      <c r="E14" s="47">
        <v>1</v>
      </c>
      <c r="F14" s="48"/>
      <c r="G14" s="49">
        <f t="shared" si="0"/>
        <v>0</v>
      </c>
      <c r="H14" s="48"/>
      <c r="I14" s="49">
        <f t="shared" si="1"/>
        <v>0</v>
      </c>
      <c r="J14" s="48"/>
      <c r="K14" s="49">
        <f t="shared" si="2"/>
        <v>0</v>
      </c>
      <c r="L14" s="49">
        <v>21</v>
      </c>
      <c r="M14" s="49">
        <f t="shared" si="3"/>
        <v>0</v>
      </c>
      <c r="N14" s="49">
        <v>2.0000000000000001E-4</v>
      </c>
      <c r="O14" s="49">
        <f t="shared" si="4"/>
        <v>0</v>
      </c>
      <c r="P14" s="49">
        <v>0</v>
      </c>
      <c r="Q14" s="49">
        <f t="shared" si="5"/>
        <v>0</v>
      </c>
      <c r="R14" s="49" t="s">
        <v>52</v>
      </c>
      <c r="S14" s="49" t="s">
        <v>92</v>
      </c>
      <c r="T14" s="50" t="s">
        <v>92</v>
      </c>
      <c r="U14" s="27">
        <v>0.24399999999999999</v>
      </c>
      <c r="V14" s="27">
        <f t="shared" si="6"/>
        <v>0.24</v>
      </c>
      <c r="W14" s="27"/>
      <c r="X14" s="27" t="s">
        <v>93</v>
      </c>
      <c r="Y14" s="18"/>
      <c r="Z14" s="18"/>
      <c r="AA14" s="18"/>
      <c r="AB14" s="18"/>
      <c r="AC14" s="18"/>
      <c r="AD14" s="18"/>
      <c r="AE14" s="18"/>
      <c r="AF14" s="18"/>
      <c r="AG14" s="18" t="s">
        <v>94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 x14ac:dyDescent="0.2">
      <c r="A15" s="44">
        <v>6</v>
      </c>
      <c r="B15" s="45" t="s">
        <v>221</v>
      </c>
      <c r="C15" s="55" t="s">
        <v>222</v>
      </c>
      <c r="D15" s="46" t="s">
        <v>124</v>
      </c>
      <c r="E15" s="47">
        <v>5</v>
      </c>
      <c r="F15" s="48"/>
      <c r="G15" s="49">
        <f t="shared" si="0"/>
        <v>0</v>
      </c>
      <c r="H15" s="48"/>
      <c r="I15" s="49">
        <f t="shared" si="1"/>
        <v>0</v>
      </c>
      <c r="J15" s="48"/>
      <c r="K15" s="49">
        <f t="shared" si="2"/>
        <v>0</v>
      </c>
      <c r="L15" s="49">
        <v>21</v>
      </c>
      <c r="M15" s="49">
        <f t="shared" si="3"/>
        <v>0</v>
      </c>
      <c r="N15" s="49">
        <v>2.2000000000000001E-4</v>
      </c>
      <c r="O15" s="49">
        <f t="shared" si="4"/>
        <v>0</v>
      </c>
      <c r="P15" s="49">
        <v>0</v>
      </c>
      <c r="Q15" s="49">
        <f t="shared" si="5"/>
        <v>0</v>
      </c>
      <c r="R15" s="49" t="s">
        <v>52</v>
      </c>
      <c r="S15" s="49" t="s">
        <v>92</v>
      </c>
      <c r="T15" s="50" t="s">
        <v>92</v>
      </c>
      <c r="U15" s="27">
        <v>0.35216999999999998</v>
      </c>
      <c r="V15" s="27">
        <f t="shared" si="6"/>
        <v>1.76</v>
      </c>
      <c r="W15" s="27"/>
      <c r="X15" s="27" t="s">
        <v>93</v>
      </c>
      <c r="Y15" s="18"/>
      <c r="Z15" s="18"/>
      <c r="AA15" s="18"/>
      <c r="AB15" s="18"/>
      <c r="AC15" s="18"/>
      <c r="AD15" s="18"/>
      <c r="AE15" s="18"/>
      <c r="AF15" s="18"/>
      <c r="AG15" s="18" t="s">
        <v>94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2.5" outlineLevel="1" x14ac:dyDescent="0.2">
      <c r="A16" s="44">
        <v>7</v>
      </c>
      <c r="B16" s="45" t="s">
        <v>229</v>
      </c>
      <c r="C16" s="55" t="s">
        <v>230</v>
      </c>
      <c r="D16" s="46" t="s">
        <v>124</v>
      </c>
      <c r="E16" s="47">
        <v>1</v>
      </c>
      <c r="F16" s="48"/>
      <c r="G16" s="49">
        <f t="shared" si="0"/>
        <v>0</v>
      </c>
      <c r="H16" s="48"/>
      <c r="I16" s="49">
        <f t="shared" si="1"/>
        <v>0</v>
      </c>
      <c r="J16" s="48"/>
      <c r="K16" s="49">
        <f t="shared" si="2"/>
        <v>0</v>
      </c>
      <c r="L16" s="49">
        <v>21</v>
      </c>
      <c r="M16" s="49">
        <f t="shared" si="3"/>
        <v>0</v>
      </c>
      <c r="N16" s="49">
        <v>3.64E-3</v>
      </c>
      <c r="O16" s="49">
        <f t="shared" si="4"/>
        <v>0</v>
      </c>
      <c r="P16" s="49">
        <v>0</v>
      </c>
      <c r="Q16" s="49">
        <f t="shared" si="5"/>
        <v>0</v>
      </c>
      <c r="R16" s="49" t="s">
        <v>52</v>
      </c>
      <c r="S16" s="49" t="s">
        <v>92</v>
      </c>
      <c r="T16" s="50" t="s">
        <v>92</v>
      </c>
      <c r="U16" s="27">
        <v>0.871</v>
      </c>
      <c r="V16" s="27">
        <f t="shared" si="6"/>
        <v>0.87</v>
      </c>
      <c r="W16" s="27"/>
      <c r="X16" s="27" t="s">
        <v>93</v>
      </c>
      <c r="Y16" s="18"/>
      <c r="Z16" s="18"/>
      <c r="AA16" s="18"/>
      <c r="AB16" s="18"/>
      <c r="AC16" s="18"/>
      <c r="AD16" s="18"/>
      <c r="AE16" s="18"/>
      <c r="AF16" s="18"/>
      <c r="AG16" s="18" t="s">
        <v>94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44">
        <v>8</v>
      </c>
      <c r="B17" s="45" t="s">
        <v>231</v>
      </c>
      <c r="C17" s="55" t="s">
        <v>232</v>
      </c>
      <c r="D17" s="46" t="s">
        <v>124</v>
      </c>
      <c r="E17" s="47">
        <v>1</v>
      </c>
      <c r="F17" s="48"/>
      <c r="G17" s="49">
        <f t="shared" si="0"/>
        <v>0</v>
      </c>
      <c r="H17" s="48"/>
      <c r="I17" s="49">
        <f t="shared" si="1"/>
        <v>0</v>
      </c>
      <c r="J17" s="48"/>
      <c r="K17" s="49">
        <f t="shared" si="2"/>
        <v>0</v>
      </c>
      <c r="L17" s="49">
        <v>21</v>
      </c>
      <c r="M17" s="49">
        <f t="shared" si="3"/>
        <v>0</v>
      </c>
      <c r="N17" s="49">
        <v>0</v>
      </c>
      <c r="O17" s="49">
        <f t="shared" si="4"/>
        <v>0</v>
      </c>
      <c r="P17" s="49">
        <v>0</v>
      </c>
      <c r="Q17" s="49">
        <f t="shared" si="5"/>
        <v>0</v>
      </c>
      <c r="R17" s="49" t="s">
        <v>52</v>
      </c>
      <c r="S17" s="49" t="s">
        <v>92</v>
      </c>
      <c r="T17" s="50" t="s">
        <v>92</v>
      </c>
      <c r="U17" s="27">
        <v>0.11</v>
      </c>
      <c r="V17" s="27">
        <f t="shared" si="6"/>
        <v>0.11</v>
      </c>
      <c r="W17" s="27"/>
      <c r="X17" s="27" t="s">
        <v>93</v>
      </c>
      <c r="Y17" s="18"/>
      <c r="Z17" s="18"/>
      <c r="AA17" s="18"/>
      <c r="AB17" s="18"/>
      <c r="AC17" s="18"/>
      <c r="AD17" s="18"/>
      <c r="AE17" s="18"/>
      <c r="AF17" s="18"/>
      <c r="AG17" s="18" t="s">
        <v>94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37">
        <v>9</v>
      </c>
      <c r="B18" s="38" t="s">
        <v>236</v>
      </c>
      <c r="C18" s="53" t="s">
        <v>237</v>
      </c>
      <c r="D18" s="39" t="s">
        <v>186</v>
      </c>
      <c r="E18" s="40">
        <v>5</v>
      </c>
      <c r="F18" s="41"/>
      <c r="G18" s="42">
        <f t="shared" si="0"/>
        <v>0</v>
      </c>
      <c r="H18" s="41"/>
      <c r="I18" s="42">
        <f t="shared" si="1"/>
        <v>0</v>
      </c>
      <c r="J18" s="41"/>
      <c r="K18" s="42">
        <f t="shared" si="2"/>
        <v>0</v>
      </c>
      <c r="L18" s="42">
        <v>21</v>
      </c>
      <c r="M18" s="42">
        <f t="shared" si="3"/>
        <v>0</v>
      </c>
      <c r="N18" s="42">
        <v>0</v>
      </c>
      <c r="O18" s="42">
        <f t="shared" si="4"/>
        <v>0</v>
      </c>
      <c r="P18" s="42">
        <v>0</v>
      </c>
      <c r="Q18" s="42">
        <f t="shared" si="5"/>
        <v>0</v>
      </c>
      <c r="R18" s="42"/>
      <c r="S18" s="42" t="s">
        <v>121</v>
      </c>
      <c r="T18" s="43" t="s">
        <v>122</v>
      </c>
      <c r="U18" s="27">
        <v>0</v>
      </c>
      <c r="V18" s="27">
        <f t="shared" si="6"/>
        <v>0</v>
      </c>
      <c r="W18" s="27"/>
      <c r="X18" s="27" t="s">
        <v>93</v>
      </c>
      <c r="Y18" s="18"/>
      <c r="Z18" s="18"/>
      <c r="AA18" s="18"/>
      <c r="AB18" s="18"/>
      <c r="AC18" s="18"/>
      <c r="AD18" s="18"/>
      <c r="AE18" s="18"/>
      <c r="AF18" s="18"/>
      <c r="AG18" s="18" t="s">
        <v>94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25"/>
      <c r="B19" s="26"/>
      <c r="C19" s="54" t="s">
        <v>440</v>
      </c>
      <c r="D19" s="28"/>
      <c r="E19" s="29">
        <v>5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18"/>
      <c r="Z19" s="18"/>
      <c r="AA19" s="18"/>
      <c r="AB19" s="18"/>
      <c r="AC19" s="18"/>
      <c r="AD19" s="18"/>
      <c r="AE19" s="18"/>
      <c r="AF19" s="18"/>
      <c r="AG19" s="18" t="s">
        <v>96</v>
      </c>
      <c r="AH19" s="18">
        <v>0</v>
      </c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x14ac:dyDescent="0.2">
      <c r="A20" s="1"/>
      <c r="B20" s="2"/>
      <c r="C20" s="56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AE20">
        <v>15</v>
      </c>
      <c r="AF20">
        <v>21</v>
      </c>
    </row>
    <row r="21" spans="1:60" x14ac:dyDescent="0.2">
      <c r="A21" s="21"/>
      <c r="B21" s="22" t="s">
        <v>5</v>
      </c>
      <c r="C21" s="57"/>
      <c r="D21" s="23"/>
      <c r="E21" s="24"/>
      <c r="F21" s="24"/>
      <c r="G21" s="51">
        <f>G8</f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AE21">
        <f>SUMIF(L7:L19,AE20,G7:G19)</f>
        <v>0</v>
      </c>
      <c r="AF21">
        <f>SUMIF(L7:L19,AF20,G7:G19)</f>
        <v>0</v>
      </c>
      <c r="AG21" t="s">
        <v>112</v>
      </c>
    </row>
    <row r="22" spans="1:60" x14ac:dyDescent="0.2">
      <c r="C22" s="58"/>
      <c r="D22" s="6"/>
      <c r="AG22" t="s">
        <v>113</v>
      </c>
    </row>
    <row r="23" spans="1:60" x14ac:dyDescent="0.2">
      <c r="D23" s="6"/>
    </row>
    <row r="24" spans="1:60" x14ac:dyDescent="0.2">
      <c r="D24" s="6"/>
    </row>
    <row r="25" spans="1:60" x14ac:dyDescent="0.2">
      <c r="D25" s="6"/>
    </row>
    <row r="26" spans="1:60" x14ac:dyDescent="0.2">
      <c r="D26" s="6"/>
    </row>
    <row r="27" spans="1:60" x14ac:dyDescent="0.2">
      <c r="D27" s="6"/>
    </row>
    <row r="28" spans="1:60" x14ac:dyDescent="0.2">
      <c r="D28" s="6"/>
    </row>
    <row r="29" spans="1:60" x14ac:dyDescent="0.2">
      <c r="D29" s="6"/>
    </row>
    <row r="30" spans="1:60" x14ac:dyDescent="0.2">
      <c r="D30" s="6"/>
    </row>
    <row r="31" spans="1:60" x14ac:dyDescent="0.2">
      <c r="D31" s="6"/>
    </row>
    <row r="32" spans="1:60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4">
    <mergeCell ref="A1:G1"/>
    <mergeCell ref="C2:G2"/>
    <mergeCell ref="C3:G3"/>
    <mergeCell ref="C4:G4"/>
  </mergeCells>
  <pageMargins left="0.19685039370078741" right="0.11811023622047245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C26" sqref="C26"/>
      <selection pane="bottomLeft" activeCell="C35" sqref="C35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63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114</v>
      </c>
      <c r="B1" s="252"/>
      <c r="C1" s="252"/>
      <c r="D1" s="252"/>
      <c r="E1" s="252"/>
      <c r="F1" s="252"/>
      <c r="G1" s="252"/>
      <c r="AG1" t="s">
        <v>60</v>
      </c>
    </row>
    <row r="2" spans="1:60" ht="24.95" customHeight="1" x14ac:dyDescent="0.2">
      <c r="A2" s="10" t="s">
        <v>1</v>
      </c>
      <c r="B2" s="7" t="s">
        <v>8</v>
      </c>
      <c r="C2" s="253" t="s">
        <v>9</v>
      </c>
      <c r="D2" s="254"/>
      <c r="E2" s="254"/>
      <c r="F2" s="254"/>
      <c r="G2" s="255"/>
      <c r="AG2" t="s">
        <v>61</v>
      </c>
    </row>
    <row r="3" spans="1:60" ht="24.95" customHeight="1" x14ac:dyDescent="0.2">
      <c r="A3" s="10" t="s">
        <v>2</v>
      </c>
      <c r="B3" s="7" t="s">
        <v>25</v>
      </c>
      <c r="C3" s="253" t="s">
        <v>26</v>
      </c>
      <c r="D3" s="254"/>
      <c r="E3" s="254"/>
      <c r="F3" s="254"/>
      <c r="G3" s="255"/>
      <c r="AC3" s="9" t="s">
        <v>61</v>
      </c>
      <c r="AG3" t="s">
        <v>63</v>
      </c>
    </row>
    <row r="4" spans="1:60" ht="24.95" customHeight="1" x14ac:dyDescent="0.2">
      <c r="A4" s="11" t="s">
        <v>3</v>
      </c>
      <c r="B4" s="12" t="s">
        <v>27</v>
      </c>
      <c r="C4" s="256" t="s">
        <v>26</v>
      </c>
      <c r="D4" s="257"/>
      <c r="E4" s="257"/>
      <c r="F4" s="257"/>
      <c r="G4" s="258"/>
      <c r="AG4" t="s">
        <v>64</v>
      </c>
    </row>
    <row r="5" spans="1:60" x14ac:dyDescent="0.2">
      <c r="D5" s="6"/>
    </row>
    <row r="6" spans="1:60" ht="38.25" x14ac:dyDescent="0.2">
      <c r="A6" s="14" t="s">
        <v>65</v>
      </c>
      <c r="B6" s="16" t="s">
        <v>66</v>
      </c>
      <c r="C6" s="16" t="s">
        <v>67</v>
      </c>
      <c r="D6" s="15" t="s">
        <v>68</v>
      </c>
      <c r="E6" s="14" t="s">
        <v>69</v>
      </c>
      <c r="F6" s="13" t="s">
        <v>70</v>
      </c>
      <c r="G6" s="14" t="s">
        <v>5</v>
      </c>
      <c r="H6" s="17" t="s">
        <v>6</v>
      </c>
      <c r="I6" s="17" t="s">
        <v>71</v>
      </c>
      <c r="J6" s="17" t="s">
        <v>7</v>
      </c>
      <c r="K6" s="17" t="s">
        <v>72</v>
      </c>
      <c r="L6" s="17" t="s">
        <v>73</v>
      </c>
      <c r="M6" s="17" t="s">
        <v>74</v>
      </c>
      <c r="N6" s="17" t="s">
        <v>75</v>
      </c>
      <c r="O6" s="17" t="s">
        <v>76</v>
      </c>
      <c r="P6" s="17" t="s">
        <v>77</v>
      </c>
      <c r="Q6" s="17" t="s">
        <v>78</v>
      </c>
      <c r="R6" s="17" t="s">
        <v>79</v>
      </c>
      <c r="S6" s="17" t="s">
        <v>80</v>
      </c>
      <c r="T6" s="17" t="s">
        <v>81</v>
      </c>
      <c r="U6" s="17" t="s">
        <v>82</v>
      </c>
      <c r="V6" s="17" t="s">
        <v>83</v>
      </c>
      <c r="W6" s="17" t="s">
        <v>84</v>
      </c>
      <c r="X6" s="17" t="s">
        <v>85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60" x14ac:dyDescent="0.2">
      <c r="A8" s="31" t="s">
        <v>86</v>
      </c>
      <c r="B8" s="32" t="s">
        <v>48</v>
      </c>
      <c r="C8" s="52" t="s">
        <v>49</v>
      </c>
      <c r="D8" s="33"/>
      <c r="E8" s="34"/>
      <c r="F8" s="35"/>
      <c r="G8" s="35">
        <f>SUMIF(AG9:AG23,"&lt;&gt;NOR",G9:G23)</f>
        <v>0</v>
      </c>
      <c r="H8" s="35"/>
      <c r="I8" s="35">
        <f>SUM(I9:I23)</f>
        <v>0</v>
      </c>
      <c r="J8" s="35"/>
      <c r="K8" s="35">
        <f>SUM(K9:K23)</f>
        <v>0</v>
      </c>
      <c r="L8" s="35"/>
      <c r="M8" s="35">
        <f>SUM(M9:M23)</f>
        <v>0</v>
      </c>
      <c r="N8" s="35"/>
      <c r="O8" s="35">
        <f>SUM(O9:O23)</f>
        <v>0.12000000000000001</v>
      </c>
      <c r="P8" s="35"/>
      <c r="Q8" s="35">
        <f>SUM(Q9:Q23)</f>
        <v>0</v>
      </c>
      <c r="R8" s="35"/>
      <c r="S8" s="35"/>
      <c r="T8" s="36"/>
      <c r="U8" s="30"/>
      <c r="V8" s="30">
        <f>SUM(V9:V23)</f>
        <v>192.85000000000002</v>
      </c>
      <c r="W8" s="30"/>
      <c r="X8" s="30"/>
      <c r="AG8" t="s">
        <v>87</v>
      </c>
    </row>
    <row r="9" spans="1:60" ht="22.5" outlineLevel="1" x14ac:dyDescent="0.2">
      <c r="A9" s="44">
        <v>1</v>
      </c>
      <c r="B9" s="45" t="s">
        <v>442</v>
      </c>
      <c r="C9" s="55" t="s">
        <v>443</v>
      </c>
      <c r="D9" s="46" t="s">
        <v>124</v>
      </c>
      <c r="E9" s="47">
        <v>32</v>
      </c>
      <c r="F9" s="48"/>
      <c r="G9" s="49">
        <f>ROUND(E9*F9,2)</f>
        <v>0</v>
      </c>
      <c r="H9" s="48"/>
      <c r="I9" s="49">
        <f>ROUND(E9*H9,2)</f>
        <v>0</v>
      </c>
      <c r="J9" s="48"/>
      <c r="K9" s="49">
        <f>ROUND(E9*J9,2)</f>
        <v>0</v>
      </c>
      <c r="L9" s="49">
        <v>21</v>
      </c>
      <c r="M9" s="49">
        <f>G9*(1+L9/100)</f>
        <v>0</v>
      </c>
      <c r="N9" s="49">
        <v>3.0899999999999999E-3</v>
      </c>
      <c r="O9" s="49">
        <f>ROUND(E9*N9,2)</f>
        <v>0.1</v>
      </c>
      <c r="P9" s="49">
        <v>0</v>
      </c>
      <c r="Q9" s="49">
        <f>ROUND(E9*P9,2)</f>
        <v>0</v>
      </c>
      <c r="R9" s="49" t="s">
        <v>145</v>
      </c>
      <c r="S9" s="49" t="s">
        <v>92</v>
      </c>
      <c r="T9" s="50" t="s">
        <v>92</v>
      </c>
      <c r="U9" s="27">
        <v>3.14</v>
      </c>
      <c r="V9" s="27">
        <f>ROUND(E9*U9,2)</f>
        <v>100.48</v>
      </c>
      <c r="W9" s="27"/>
      <c r="X9" s="27" t="s">
        <v>93</v>
      </c>
      <c r="Y9" s="18"/>
      <c r="Z9" s="18"/>
      <c r="AA9" s="18"/>
      <c r="AB9" s="18"/>
      <c r="AC9" s="18"/>
      <c r="AD9" s="18"/>
      <c r="AE9" s="18"/>
      <c r="AF9" s="18"/>
      <c r="AG9" s="18" t="s">
        <v>94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37">
        <v>2</v>
      </c>
      <c r="B10" s="38" t="s">
        <v>444</v>
      </c>
      <c r="C10" s="53" t="s">
        <v>445</v>
      </c>
      <c r="D10" s="39" t="s">
        <v>306</v>
      </c>
      <c r="E10" s="40">
        <v>12</v>
      </c>
      <c r="F10" s="41"/>
      <c r="G10" s="42">
        <f>ROUND(E10*F10,2)</f>
        <v>0</v>
      </c>
      <c r="H10" s="41"/>
      <c r="I10" s="42">
        <f>ROUND(E10*H10,2)</f>
        <v>0</v>
      </c>
      <c r="J10" s="41"/>
      <c r="K10" s="42">
        <f>ROUND(E10*J10,2)</f>
        <v>0</v>
      </c>
      <c r="L10" s="42">
        <v>21</v>
      </c>
      <c r="M10" s="42">
        <f>G10*(1+L10/100)</f>
        <v>0</v>
      </c>
      <c r="N10" s="42">
        <v>0</v>
      </c>
      <c r="O10" s="42">
        <f>ROUND(E10*N10,2)</f>
        <v>0</v>
      </c>
      <c r="P10" s="42">
        <v>0</v>
      </c>
      <c r="Q10" s="42">
        <f>ROUND(E10*P10,2)</f>
        <v>0</v>
      </c>
      <c r="R10" s="42"/>
      <c r="S10" s="42" t="s">
        <v>92</v>
      </c>
      <c r="T10" s="43" t="s">
        <v>92</v>
      </c>
      <c r="U10" s="27">
        <v>1</v>
      </c>
      <c r="V10" s="27">
        <f>ROUND(E10*U10,2)</f>
        <v>12</v>
      </c>
      <c r="W10" s="27"/>
      <c r="X10" s="27" t="s">
        <v>93</v>
      </c>
      <c r="Y10" s="18"/>
      <c r="Z10" s="18"/>
      <c r="AA10" s="18"/>
      <c r="AB10" s="18"/>
      <c r="AC10" s="18"/>
      <c r="AD10" s="18"/>
      <c r="AE10" s="18"/>
      <c r="AF10" s="18"/>
      <c r="AG10" s="18" t="s">
        <v>94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25"/>
      <c r="B11" s="26"/>
      <c r="C11" s="54" t="s">
        <v>446</v>
      </c>
      <c r="D11" s="28"/>
      <c r="E11" s="29">
        <v>12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18"/>
      <c r="Z11" s="18"/>
      <c r="AA11" s="18"/>
      <c r="AB11" s="18"/>
      <c r="AC11" s="18"/>
      <c r="AD11" s="18"/>
      <c r="AE11" s="18"/>
      <c r="AF11" s="18"/>
      <c r="AG11" s="18" t="s">
        <v>96</v>
      </c>
      <c r="AH11" s="18">
        <v>0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37">
        <v>3</v>
      </c>
      <c r="B12" s="38" t="s">
        <v>447</v>
      </c>
      <c r="C12" s="53" t="s">
        <v>448</v>
      </c>
      <c r="D12" s="39" t="s">
        <v>306</v>
      </c>
      <c r="E12" s="40">
        <v>80</v>
      </c>
      <c r="F12" s="41"/>
      <c r="G12" s="42">
        <f>ROUND(E12*F12,2)</f>
        <v>0</v>
      </c>
      <c r="H12" s="41"/>
      <c r="I12" s="42">
        <f>ROUND(E12*H12,2)</f>
        <v>0</v>
      </c>
      <c r="J12" s="41"/>
      <c r="K12" s="42">
        <f>ROUND(E12*J12,2)</f>
        <v>0</v>
      </c>
      <c r="L12" s="42">
        <v>21</v>
      </c>
      <c r="M12" s="42">
        <f>G12*(1+L12/100)</f>
        <v>0</v>
      </c>
      <c r="N12" s="42">
        <v>0</v>
      </c>
      <c r="O12" s="42">
        <f>ROUND(E12*N12,2)</f>
        <v>0</v>
      </c>
      <c r="P12" s="42">
        <v>0</v>
      </c>
      <c r="Q12" s="42">
        <f>ROUND(E12*P12,2)</f>
        <v>0</v>
      </c>
      <c r="R12" s="42"/>
      <c r="S12" s="42" t="s">
        <v>92</v>
      </c>
      <c r="T12" s="43" t="s">
        <v>92</v>
      </c>
      <c r="U12" s="27">
        <v>1</v>
      </c>
      <c r="V12" s="27">
        <f>ROUND(E12*U12,2)</f>
        <v>80</v>
      </c>
      <c r="W12" s="27"/>
      <c r="X12" s="27" t="s">
        <v>93</v>
      </c>
      <c r="Y12" s="18"/>
      <c r="Z12" s="18"/>
      <c r="AA12" s="18"/>
      <c r="AB12" s="18"/>
      <c r="AC12" s="18"/>
      <c r="AD12" s="18"/>
      <c r="AE12" s="18"/>
      <c r="AF12" s="18"/>
      <c r="AG12" s="18" t="s">
        <v>94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25"/>
      <c r="B13" s="26"/>
      <c r="C13" s="54" t="s">
        <v>449</v>
      </c>
      <c r="D13" s="28"/>
      <c r="E13" s="29">
        <v>80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8"/>
      <c r="Z13" s="18"/>
      <c r="AA13" s="18"/>
      <c r="AB13" s="18"/>
      <c r="AC13" s="18"/>
      <c r="AD13" s="18"/>
      <c r="AE13" s="18"/>
      <c r="AF13" s="18"/>
      <c r="AG13" s="18" t="s">
        <v>96</v>
      </c>
      <c r="AH13" s="18">
        <v>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2.5" outlineLevel="1" x14ac:dyDescent="0.2">
      <c r="A14" s="44">
        <v>4</v>
      </c>
      <c r="B14" s="45" t="s">
        <v>450</v>
      </c>
      <c r="C14" s="55" t="s">
        <v>451</v>
      </c>
      <c r="D14" s="46" t="s">
        <v>124</v>
      </c>
      <c r="E14" s="47">
        <v>1</v>
      </c>
      <c r="F14" s="48"/>
      <c r="G14" s="49">
        <f t="shared" ref="G14:G19" si="0">ROUND(E14*F14,2)</f>
        <v>0</v>
      </c>
      <c r="H14" s="48"/>
      <c r="I14" s="49">
        <f t="shared" ref="I14:I19" si="1">ROUND(E14*H14,2)</f>
        <v>0</v>
      </c>
      <c r="J14" s="48"/>
      <c r="K14" s="49">
        <f t="shared" ref="K14:K19" si="2">ROUND(E14*J14,2)</f>
        <v>0</v>
      </c>
      <c r="L14" s="49">
        <v>21</v>
      </c>
      <c r="M14" s="49">
        <f t="shared" ref="M14:M19" si="3">G14*(1+L14/100)</f>
        <v>0</v>
      </c>
      <c r="N14" s="49">
        <v>1.6000000000000001E-4</v>
      </c>
      <c r="O14" s="49">
        <f t="shared" ref="O14:O19" si="4">ROUND(E14*N14,2)</f>
        <v>0</v>
      </c>
      <c r="P14" s="49">
        <v>0</v>
      </c>
      <c r="Q14" s="49">
        <f t="shared" ref="Q14:Q19" si="5">ROUND(E14*P14,2)</f>
        <v>0</v>
      </c>
      <c r="R14" s="49" t="s">
        <v>116</v>
      </c>
      <c r="S14" s="49" t="s">
        <v>92</v>
      </c>
      <c r="T14" s="50" t="s">
        <v>92</v>
      </c>
      <c r="U14" s="27">
        <v>0</v>
      </c>
      <c r="V14" s="27">
        <f t="shared" ref="V14:V19" si="6">ROUND(E14*U14,2)</f>
        <v>0</v>
      </c>
      <c r="W14" s="27"/>
      <c r="X14" s="27" t="s">
        <v>117</v>
      </c>
      <c r="Y14" s="18"/>
      <c r="Z14" s="18"/>
      <c r="AA14" s="18"/>
      <c r="AB14" s="18"/>
      <c r="AC14" s="18"/>
      <c r="AD14" s="18"/>
      <c r="AE14" s="18"/>
      <c r="AF14" s="18"/>
      <c r="AG14" s="18" t="s">
        <v>118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 x14ac:dyDescent="0.2">
      <c r="A15" s="44">
        <v>5</v>
      </c>
      <c r="B15" s="45" t="s">
        <v>452</v>
      </c>
      <c r="C15" s="55" t="s">
        <v>453</v>
      </c>
      <c r="D15" s="46" t="s">
        <v>124</v>
      </c>
      <c r="E15" s="47">
        <v>1</v>
      </c>
      <c r="F15" s="48"/>
      <c r="G15" s="49">
        <f t="shared" si="0"/>
        <v>0</v>
      </c>
      <c r="H15" s="48"/>
      <c r="I15" s="49">
        <f t="shared" si="1"/>
        <v>0</v>
      </c>
      <c r="J15" s="48"/>
      <c r="K15" s="49">
        <f t="shared" si="2"/>
        <v>0</v>
      </c>
      <c r="L15" s="49">
        <v>21</v>
      </c>
      <c r="M15" s="49">
        <f t="shared" si="3"/>
        <v>0</v>
      </c>
      <c r="N15" s="49">
        <v>3.2000000000000003E-4</v>
      </c>
      <c r="O15" s="49">
        <f t="shared" si="4"/>
        <v>0</v>
      </c>
      <c r="P15" s="49">
        <v>0</v>
      </c>
      <c r="Q15" s="49">
        <f t="shared" si="5"/>
        <v>0</v>
      </c>
      <c r="R15" s="49" t="s">
        <v>116</v>
      </c>
      <c r="S15" s="49" t="s">
        <v>92</v>
      </c>
      <c r="T15" s="50" t="s">
        <v>92</v>
      </c>
      <c r="U15" s="27">
        <v>0</v>
      </c>
      <c r="V15" s="27">
        <f t="shared" si="6"/>
        <v>0</v>
      </c>
      <c r="W15" s="27"/>
      <c r="X15" s="27" t="s">
        <v>117</v>
      </c>
      <c r="Y15" s="18"/>
      <c r="Z15" s="18"/>
      <c r="AA15" s="18"/>
      <c r="AB15" s="18"/>
      <c r="AC15" s="18"/>
      <c r="AD15" s="18"/>
      <c r="AE15" s="18"/>
      <c r="AF15" s="18"/>
      <c r="AG15" s="18" t="s">
        <v>118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 x14ac:dyDescent="0.2">
      <c r="A16" s="44">
        <v>6</v>
      </c>
      <c r="B16" s="45" t="s">
        <v>454</v>
      </c>
      <c r="C16" s="55" t="s">
        <v>455</v>
      </c>
      <c r="D16" s="46" t="s">
        <v>124</v>
      </c>
      <c r="E16" s="47">
        <v>1</v>
      </c>
      <c r="F16" s="48"/>
      <c r="G16" s="49">
        <f t="shared" si="0"/>
        <v>0</v>
      </c>
      <c r="H16" s="48"/>
      <c r="I16" s="49">
        <f t="shared" si="1"/>
        <v>0</v>
      </c>
      <c r="J16" s="48"/>
      <c r="K16" s="49">
        <f t="shared" si="2"/>
        <v>0</v>
      </c>
      <c r="L16" s="49">
        <v>21</v>
      </c>
      <c r="M16" s="49">
        <f t="shared" si="3"/>
        <v>0</v>
      </c>
      <c r="N16" s="49">
        <v>0</v>
      </c>
      <c r="O16" s="49">
        <f t="shared" si="4"/>
        <v>0</v>
      </c>
      <c r="P16" s="49">
        <v>0</v>
      </c>
      <c r="Q16" s="49">
        <f t="shared" si="5"/>
        <v>0</v>
      </c>
      <c r="R16" s="49" t="s">
        <v>116</v>
      </c>
      <c r="S16" s="49" t="s">
        <v>92</v>
      </c>
      <c r="T16" s="50" t="s">
        <v>92</v>
      </c>
      <c r="U16" s="27">
        <v>0</v>
      </c>
      <c r="V16" s="27">
        <f t="shared" si="6"/>
        <v>0</v>
      </c>
      <c r="W16" s="27"/>
      <c r="X16" s="27" t="s">
        <v>117</v>
      </c>
      <c r="Y16" s="18"/>
      <c r="Z16" s="18"/>
      <c r="AA16" s="18"/>
      <c r="AB16" s="18"/>
      <c r="AC16" s="18"/>
      <c r="AD16" s="18"/>
      <c r="AE16" s="18"/>
      <c r="AF16" s="18"/>
      <c r="AG16" s="18" t="s">
        <v>118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44">
        <v>7</v>
      </c>
      <c r="B17" s="45" t="s">
        <v>456</v>
      </c>
      <c r="C17" s="55" t="s">
        <v>457</v>
      </c>
      <c r="D17" s="46" t="s">
        <v>124</v>
      </c>
      <c r="E17" s="47">
        <v>5</v>
      </c>
      <c r="F17" s="48"/>
      <c r="G17" s="49">
        <f t="shared" si="0"/>
        <v>0</v>
      </c>
      <c r="H17" s="48"/>
      <c r="I17" s="49">
        <f t="shared" si="1"/>
        <v>0</v>
      </c>
      <c r="J17" s="48"/>
      <c r="K17" s="49">
        <f t="shared" si="2"/>
        <v>0</v>
      </c>
      <c r="L17" s="49">
        <v>21</v>
      </c>
      <c r="M17" s="49">
        <f t="shared" si="3"/>
        <v>0</v>
      </c>
      <c r="N17" s="49">
        <v>4.4600000000000004E-3</v>
      </c>
      <c r="O17" s="49">
        <f t="shared" si="4"/>
        <v>0.02</v>
      </c>
      <c r="P17" s="49">
        <v>0</v>
      </c>
      <c r="Q17" s="49">
        <f t="shared" si="5"/>
        <v>0</v>
      </c>
      <c r="R17" s="49" t="s">
        <v>116</v>
      </c>
      <c r="S17" s="49" t="s">
        <v>92</v>
      </c>
      <c r="T17" s="50" t="s">
        <v>92</v>
      </c>
      <c r="U17" s="27">
        <v>0</v>
      </c>
      <c r="V17" s="27">
        <f t="shared" si="6"/>
        <v>0</v>
      </c>
      <c r="W17" s="27"/>
      <c r="X17" s="27" t="s">
        <v>117</v>
      </c>
      <c r="Y17" s="18"/>
      <c r="Z17" s="18"/>
      <c r="AA17" s="18"/>
      <c r="AB17" s="18"/>
      <c r="AC17" s="18"/>
      <c r="AD17" s="18"/>
      <c r="AE17" s="18"/>
      <c r="AF17" s="18"/>
      <c r="AG17" s="18" t="s">
        <v>118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2.5" outlineLevel="1" x14ac:dyDescent="0.2">
      <c r="A18" s="44">
        <v>8</v>
      </c>
      <c r="B18" s="45" t="s">
        <v>458</v>
      </c>
      <c r="C18" s="55" t="s">
        <v>459</v>
      </c>
      <c r="D18" s="46" t="s">
        <v>120</v>
      </c>
      <c r="E18" s="47">
        <v>22</v>
      </c>
      <c r="F18" s="48"/>
      <c r="G18" s="49">
        <f t="shared" si="0"/>
        <v>0</v>
      </c>
      <c r="H18" s="48"/>
      <c r="I18" s="49">
        <f t="shared" si="1"/>
        <v>0</v>
      </c>
      <c r="J18" s="48"/>
      <c r="K18" s="49">
        <f t="shared" si="2"/>
        <v>0</v>
      </c>
      <c r="L18" s="49">
        <v>21</v>
      </c>
      <c r="M18" s="49">
        <f t="shared" si="3"/>
        <v>0</v>
      </c>
      <c r="N18" s="49">
        <v>0</v>
      </c>
      <c r="O18" s="49">
        <f t="shared" si="4"/>
        <v>0</v>
      </c>
      <c r="P18" s="49">
        <v>0</v>
      </c>
      <c r="Q18" s="49">
        <f t="shared" si="5"/>
        <v>0</v>
      </c>
      <c r="R18" s="49"/>
      <c r="S18" s="49" t="s">
        <v>121</v>
      </c>
      <c r="T18" s="50" t="s">
        <v>122</v>
      </c>
      <c r="U18" s="27">
        <v>0</v>
      </c>
      <c r="V18" s="27">
        <f t="shared" si="6"/>
        <v>0</v>
      </c>
      <c r="W18" s="27"/>
      <c r="X18" s="27" t="s">
        <v>117</v>
      </c>
      <c r="Y18" s="18"/>
      <c r="Z18" s="18"/>
      <c r="AA18" s="18"/>
      <c r="AB18" s="18"/>
      <c r="AC18" s="18"/>
      <c r="AD18" s="18"/>
      <c r="AE18" s="18"/>
      <c r="AF18" s="18"/>
      <c r="AG18" s="18" t="s">
        <v>118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37">
        <v>9</v>
      </c>
      <c r="B19" s="38" t="s">
        <v>390</v>
      </c>
      <c r="C19" s="53" t="s">
        <v>391</v>
      </c>
      <c r="D19" s="39" t="s">
        <v>119</v>
      </c>
      <c r="E19" s="40">
        <v>0.12166</v>
      </c>
      <c r="F19" s="41"/>
      <c r="G19" s="42">
        <f t="shared" si="0"/>
        <v>0</v>
      </c>
      <c r="H19" s="41"/>
      <c r="I19" s="42">
        <f t="shared" si="1"/>
        <v>0</v>
      </c>
      <c r="J19" s="41"/>
      <c r="K19" s="42">
        <f t="shared" si="2"/>
        <v>0</v>
      </c>
      <c r="L19" s="42">
        <v>21</v>
      </c>
      <c r="M19" s="42">
        <f t="shared" si="3"/>
        <v>0</v>
      </c>
      <c r="N19" s="42">
        <v>0</v>
      </c>
      <c r="O19" s="42">
        <f t="shared" si="4"/>
        <v>0</v>
      </c>
      <c r="P19" s="42">
        <v>0</v>
      </c>
      <c r="Q19" s="42">
        <f t="shared" si="5"/>
        <v>0</v>
      </c>
      <c r="R19" s="42" t="s">
        <v>145</v>
      </c>
      <c r="S19" s="42" t="s">
        <v>92</v>
      </c>
      <c r="T19" s="43" t="s">
        <v>92</v>
      </c>
      <c r="U19" s="27">
        <v>3.0059999999999998</v>
      </c>
      <c r="V19" s="27">
        <f t="shared" si="6"/>
        <v>0.37</v>
      </c>
      <c r="W19" s="27"/>
      <c r="X19" s="27" t="s">
        <v>131</v>
      </c>
      <c r="Y19" s="18"/>
      <c r="Z19" s="18"/>
      <c r="AA19" s="18"/>
      <c r="AB19" s="18"/>
      <c r="AC19" s="18"/>
      <c r="AD19" s="18"/>
      <c r="AE19" s="18"/>
      <c r="AF19" s="18"/>
      <c r="AG19" s="18" t="s">
        <v>132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25"/>
      <c r="B20" s="26"/>
      <c r="C20" s="332" t="s">
        <v>135</v>
      </c>
      <c r="D20" s="333"/>
      <c r="E20" s="333"/>
      <c r="F20" s="333"/>
      <c r="G20" s="333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8"/>
      <c r="Z20" s="18"/>
      <c r="AA20" s="18"/>
      <c r="AB20" s="18"/>
      <c r="AC20" s="18"/>
      <c r="AD20" s="18"/>
      <c r="AE20" s="18"/>
      <c r="AF20" s="18"/>
      <c r="AG20" s="18" t="s">
        <v>115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25"/>
      <c r="B21" s="26"/>
      <c r="C21" s="54" t="s">
        <v>134</v>
      </c>
      <c r="D21" s="28"/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18"/>
      <c r="Z21" s="18"/>
      <c r="AA21" s="18"/>
      <c r="AB21" s="18"/>
      <c r="AC21" s="18"/>
      <c r="AD21" s="18"/>
      <c r="AE21" s="18"/>
      <c r="AF21" s="18"/>
      <c r="AG21" s="18" t="s">
        <v>96</v>
      </c>
      <c r="AH21" s="18">
        <v>0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25"/>
      <c r="B22" s="26"/>
      <c r="C22" s="54" t="s">
        <v>460</v>
      </c>
      <c r="D22" s="28"/>
      <c r="E22" s="29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8"/>
      <c r="Z22" s="18"/>
      <c r="AA22" s="18"/>
      <c r="AB22" s="18"/>
      <c r="AC22" s="18"/>
      <c r="AD22" s="18"/>
      <c r="AE22" s="18"/>
      <c r="AF22" s="18"/>
      <c r="AG22" s="18" t="s">
        <v>96</v>
      </c>
      <c r="AH22" s="18">
        <v>0</v>
      </c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25"/>
      <c r="B23" s="26"/>
      <c r="C23" s="54" t="s">
        <v>461</v>
      </c>
      <c r="D23" s="28"/>
      <c r="E23" s="29">
        <v>0.12166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18"/>
      <c r="Z23" s="18"/>
      <c r="AA23" s="18"/>
      <c r="AB23" s="18"/>
      <c r="AC23" s="18"/>
      <c r="AD23" s="18"/>
      <c r="AE23" s="18"/>
      <c r="AF23" s="18"/>
      <c r="AG23" s="18" t="s">
        <v>96</v>
      </c>
      <c r="AH23" s="18">
        <v>0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x14ac:dyDescent="0.2">
      <c r="A24" s="1"/>
      <c r="B24" s="2"/>
      <c r="C24" s="56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E24">
        <v>15</v>
      </c>
      <c r="AF24">
        <v>21</v>
      </c>
    </row>
    <row r="25" spans="1:60" x14ac:dyDescent="0.2">
      <c r="A25" s="21"/>
      <c r="B25" s="22" t="s">
        <v>5</v>
      </c>
      <c r="C25" s="57"/>
      <c r="D25" s="23"/>
      <c r="E25" s="24"/>
      <c r="F25" s="24"/>
      <c r="G25" s="51">
        <f>G8</f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AE25">
        <f>SUMIF(L7:L23,AE24,G7:G23)</f>
        <v>0</v>
      </c>
      <c r="AF25">
        <f>SUMIF(L7:L23,AF24,G7:G23)</f>
        <v>0</v>
      </c>
      <c r="AG25" t="s">
        <v>112</v>
      </c>
    </row>
    <row r="26" spans="1:60" x14ac:dyDescent="0.2">
      <c r="C26" s="58"/>
      <c r="D26" s="6"/>
      <c r="AG26" t="s">
        <v>113</v>
      </c>
    </row>
    <row r="27" spans="1:60" x14ac:dyDescent="0.2">
      <c r="D27" s="6"/>
    </row>
    <row r="28" spans="1:60" x14ac:dyDescent="0.2">
      <c r="D28" s="6"/>
    </row>
    <row r="29" spans="1:60" x14ac:dyDescent="0.2">
      <c r="D29" s="6"/>
    </row>
    <row r="30" spans="1:60" x14ac:dyDescent="0.2">
      <c r="D30" s="6"/>
    </row>
    <row r="31" spans="1:60" x14ac:dyDescent="0.2">
      <c r="D31" s="6"/>
    </row>
    <row r="32" spans="1:60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5">
    <mergeCell ref="A1:G1"/>
    <mergeCell ref="C2:G2"/>
    <mergeCell ref="C3:G3"/>
    <mergeCell ref="C4:G4"/>
    <mergeCell ref="C20:G20"/>
  </mergeCells>
  <pageMargins left="0.19685039370078741" right="0.11811023622047245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126BE2-B4F7-44B3-8AC4-9BE9BBF679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23</vt:i4>
      </vt:variant>
    </vt:vector>
  </HeadingPairs>
  <TitlesOfParts>
    <vt:vector size="37" baseType="lpstr">
      <vt:lpstr>VzorPolozky</vt:lpstr>
      <vt:lpstr>VRN VRN Naklady</vt:lpstr>
      <vt:lpstr>Rekapitulace</vt:lpstr>
      <vt:lpstr>Střecha nad RK</vt:lpstr>
      <vt:lpstr>ŘÍMSA Tělocvična </vt:lpstr>
      <vt:lpstr>ŘÍMSY Bazén plavecký</vt:lpstr>
      <vt:lpstr>ŘÍMSA Bazén Atrakce</vt:lpstr>
      <vt:lpstr>A  D.1.4.a Pol</vt:lpstr>
      <vt:lpstr>A  D.1.4.b Pol</vt:lpstr>
      <vt:lpstr>B D.1.4.a Pol</vt:lpstr>
      <vt:lpstr>B D.1.4.b Pol</vt:lpstr>
      <vt:lpstr>C D.1.4.a Pol</vt:lpstr>
      <vt:lpstr>D D.1.4.a Pol</vt:lpstr>
      <vt:lpstr>SZ ZS Pol</vt:lpstr>
      <vt:lpstr>'A  D.1.4.a Pol'!Názvy_tisku</vt:lpstr>
      <vt:lpstr>'A  D.1.4.b Pol'!Názvy_tisku</vt:lpstr>
      <vt:lpstr>'B D.1.4.a Pol'!Názvy_tisku</vt:lpstr>
      <vt:lpstr>'B D.1.4.b Pol'!Názvy_tisku</vt:lpstr>
      <vt:lpstr>'C D.1.4.a Pol'!Názvy_tisku</vt:lpstr>
      <vt:lpstr>'D D.1.4.a Pol'!Názvy_tisku</vt:lpstr>
      <vt:lpstr>'ŘÍMSA Tělocvična '!Názvy_tisku</vt:lpstr>
      <vt:lpstr>'Střecha nad RK'!Názvy_tisku</vt:lpstr>
      <vt:lpstr>'SZ ZS Pol'!Názvy_tisku</vt:lpstr>
      <vt:lpstr>'VRN VRN Naklady'!Názvy_tisku</vt:lpstr>
      <vt:lpstr>'A  D.1.4.a Pol'!Oblast_tisku</vt:lpstr>
      <vt:lpstr>'A  D.1.4.b Pol'!Oblast_tisku</vt:lpstr>
      <vt:lpstr>'B D.1.4.a Pol'!Oblast_tisku</vt:lpstr>
      <vt:lpstr>'B D.1.4.b Pol'!Oblast_tisku</vt:lpstr>
      <vt:lpstr>'C D.1.4.a Pol'!Oblast_tisku</vt:lpstr>
      <vt:lpstr>'D D.1.4.a Pol'!Oblast_tisku</vt:lpstr>
      <vt:lpstr>Rekapitulace!Oblast_tisku</vt:lpstr>
      <vt:lpstr>'ŘÍMSA Bazén Atrakce'!Oblast_tisku</vt:lpstr>
      <vt:lpstr>'ŘÍMSA Tělocvična '!Oblast_tisku</vt:lpstr>
      <vt:lpstr>'ŘÍMSY Bazén plavecký'!Oblast_tisku</vt:lpstr>
      <vt:lpstr>'Střecha nad RK'!Oblast_tisku</vt:lpstr>
      <vt:lpstr>'SZ ZS Pol'!Oblast_tisku</vt:lpstr>
      <vt:lpstr>'VRN VRN Naklady'!Oblast_tisku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Kadlčík Stanislav</cp:lastModifiedBy>
  <cp:lastPrinted>2024-11-04T08:39:36Z</cp:lastPrinted>
  <dcterms:created xsi:type="dcterms:W3CDTF">2009-04-08T07:15:50Z</dcterms:created>
  <dcterms:modified xsi:type="dcterms:W3CDTF">2024-11-04T09:36:24Z</dcterms:modified>
</cp:coreProperties>
</file>