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4 STAVBY LA 2024\A 24 016 Dodávka technický plynů - opakované\01 - VÝBĚROVÉ ŘÍZENÍ\Zadávací dokumentace\"/>
    </mc:Choice>
  </mc:AlternateContent>
  <bookViews>
    <workbookView xWindow="0" yWindow="0" windowWidth="28800" windowHeight="12375"/>
  </bookViews>
  <sheets>
    <sheet name="TS a cenová nabídka " sheetId="1" r:id="rId1"/>
  </sheets>
  <definedNames>
    <definedName name="_xlnm.Print_Area" localSheetId="0">'TS a cenová nabídka '!$A$1:$P$43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0" i="1" l="1"/>
  <c r="P29" i="1"/>
  <c r="M29" i="1"/>
  <c r="P28" i="1"/>
  <c r="M28" i="1"/>
  <c r="P27" i="1"/>
  <c r="M27" i="1"/>
  <c r="P26" i="1"/>
  <c r="M26" i="1"/>
  <c r="C26" i="1"/>
  <c r="I26" i="1" s="1"/>
  <c r="J26" i="1" s="1"/>
  <c r="P25" i="1"/>
  <c r="M25" i="1"/>
  <c r="C25" i="1"/>
  <c r="I25" i="1" s="1"/>
  <c r="J25" i="1" s="1"/>
  <c r="P24" i="1"/>
  <c r="M24" i="1"/>
  <c r="J24" i="1"/>
  <c r="C24" i="1"/>
  <c r="I24" i="1" s="1"/>
  <c r="P23" i="1"/>
  <c r="M23" i="1"/>
  <c r="J23" i="1"/>
  <c r="I23" i="1"/>
  <c r="P19" i="1"/>
  <c r="M19" i="1"/>
  <c r="J19" i="1"/>
  <c r="P18" i="1"/>
  <c r="M18" i="1"/>
  <c r="P17" i="1"/>
  <c r="M17" i="1"/>
  <c r="P16" i="1"/>
  <c r="M16" i="1"/>
  <c r="J16" i="1"/>
  <c r="P15" i="1"/>
  <c r="M15" i="1"/>
  <c r="J15" i="1"/>
  <c r="P14" i="1"/>
  <c r="M14" i="1"/>
  <c r="J14" i="1"/>
  <c r="P13" i="1"/>
  <c r="M13" i="1"/>
  <c r="P12" i="1"/>
  <c r="M12" i="1"/>
  <c r="J12" i="1"/>
  <c r="P11" i="1"/>
  <c r="M11" i="1"/>
  <c r="J11" i="1"/>
  <c r="P10" i="1"/>
  <c r="M10" i="1"/>
  <c r="I10" i="1"/>
  <c r="J10" i="1" s="1"/>
  <c r="N9" i="1"/>
  <c r="N20" i="1" s="1"/>
  <c r="I9" i="1"/>
  <c r="J9" i="1" s="1"/>
  <c r="D9" i="1"/>
  <c r="M9" i="1" s="1"/>
  <c r="P30" i="1" l="1"/>
  <c r="M30" i="1"/>
  <c r="M20" i="1"/>
  <c r="P9" i="1"/>
  <c r="P20" i="1" s="1"/>
  <c r="O32" i="1" l="1"/>
</calcChain>
</file>

<file path=xl/sharedStrings.xml><?xml version="1.0" encoding="utf-8"?>
<sst xmlns="http://schemas.openxmlformats.org/spreadsheetml/2006/main" count="124" uniqueCount="64">
  <si>
    <t>lahve 30 l</t>
  </si>
  <si>
    <t>lahve 40 l</t>
  </si>
  <si>
    <t>svazek 12x40 l</t>
  </si>
  <si>
    <t>lahve 20 l</t>
  </si>
  <si>
    <t>1OB</t>
  </si>
  <si>
    <t>svazek</t>
  </si>
  <si>
    <t>CO2 potravinářský, svazek 12 lahví 40 litrů</t>
  </si>
  <si>
    <t>Argon, 20 litrů</t>
  </si>
  <si>
    <t>CZ3710550</t>
  </si>
  <si>
    <t>CZ3710178</t>
  </si>
  <si>
    <t>CZ2730122</t>
  </si>
  <si>
    <t>CZ3020142</t>
  </si>
  <si>
    <t>CZ2010140</t>
  </si>
  <si>
    <t xml:space="preserve">CZ2340122 </t>
  </si>
  <si>
    <t>CZ3710120</t>
  </si>
  <si>
    <t>CZ3710130</t>
  </si>
  <si>
    <t>CZ3750120</t>
  </si>
  <si>
    <t>Technická specifikace a cenová nabídka</t>
  </si>
  <si>
    <t>Datum:  ………………………………………………………..</t>
  </si>
  <si>
    <t>Jméno zástupce za dodavatele: …………………………………………………………………..</t>
  </si>
  <si>
    <t>Zadavatel: Slatinné lázně Třeboň, Lázeňská 1001, 379 01 Třeboň</t>
  </si>
  <si>
    <t>Dodavatel vyplní takto označená pole:</t>
  </si>
  <si>
    <t>Razítko a podpis zástupce:…………………………………………..</t>
  </si>
  <si>
    <t>Předpokládaná potřeba technických plynů  SLT   za běžný rok</t>
  </si>
  <si>
    <t>max 
měsíčně</t>
  </si>
  <si>
    <t>ročně</t>
  </si>
  <si>
    <t>m.j.</t>
  </si>
  <si>
    <t>měsíčně
(l)</t>
  </si>
  <si>
    <t>ročně (l, kg)</t>
  </si>
  <si>
    <t>mj</t>
  </si>
  <si>
    <t>kg</t>
  </si>
  <si>
    <t>m3</t>
  </si>
  <si>
    <t>D1.</t>
  </si>
  <si>
    <t>měsíčně
(kg)</t>
  </si>
  <si>
    <t>ročně
(kg)</t>
  </si>
  <si>
    <t>lahve 4,4 m3</t>
  </si>
  <si>
    <r>
      <rPr>
        <b/>
        <sz val="11"/>
        <rFont val="Calibri"/>
        <family val="2"/>
        <charset val="238"/>
        <scheme val="minor"/>
      </rPr>
      <t>jednotková cena za
náplň  včetně dopravy
na místo spotřeby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</si>
  <si>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Celkem LD Berta a Beseda v  Kč bez DPH</t>
  </si>
  <si>
    <t>Celkem nabídková cena za 12 měsíců v Kč bez DPH</t>
  </si>
  <si>
    <t xml:space="preserve">Účastník: </t>
  </si>
  <si>
    <t>Sídlo, IČ</t>
  </si>
  <si>
    <t>CO2 mediciální, lahve 40 litrů /20 kg</t>
  </si>
  <si>
    <t>Acetylen, lahev 40 litrů = 4 kg</t>
  </si>
  <si>
    <t>Kyslík O2, lahev 40 litrů = 6,5 m3</t>
  </si>
  <si>
    <t>Corgon, lahev 20 litrů = 4,9 m3</t>
  </si>
  <si>
    <t>CO2 potravinářský, lahve 40 litrů obal = 30 kg</t>
  </si>
  <si>
    <t>CO2 potravinářský, lahve 6 kg</t>
  </si>
  <si>
    <t>CO2 potravinářský, lahve 30 litrů/20 kg</t>
  </si>
  <si>
    <t>Biogon, lahve  20 l = 4,4 m3</t>
  </si>
  <si>
    <t>Mimořádná doprava v So, Ne a svátek
expres závoz lahví  do 3 hod od nahlášení 1 závoz
1OB</t>
  </si>
  <si>
    <t>Celkem LD Aurora a TVS v Kč bez DPH</t>
  </si>
  <si>
    <t>dopravní
obal</t>
  </si>
  <si>
    <t>pronájem
lahví  ks</t>
  </si>
  <si>
    <t>jednotková cena
za pronájem
obalů</t>
  </si>
  <si>
    <t xml:space="preserve">V jednotkových cenách za TP musí být obsaženy náklady za dopravu a poplatky s tím spojené (ADR, silniční energetický poplatek,...) </t>
  </si>
  <si>
    <r>
      <t xml:space="preserve">cena celkem 
bez DPH za rok 
</t>
    </r>
    <r>
      <rPr>
        <b/>
        <sz val="11"/>
        <rFont val="Calibri"/>
        <family val="2"/>
        <charset val="238"/>
        <scheme val="minor"/>
      </rPr>
      <t>za náplně TP</t>
    </r>
  </si>
  <si>
    <t xml:space="preserve">cena celkem
 bez DPH za rok
za pronájem
</t>
  </si>
  <si>
    <t xml:space="preserve">CO2 potravinářský, lahve 6 kg na TVS (od poloviny května - do poloviny září, ročně 4 měsíce) </t>
  </si>
  <si>
    <t>Biogon, lahve  20 l = 4,4 m3 na TVS (od poloviny května - do poloviny září, ročně 4 měsíce)</t>
  </si>
  <si>
    <t>spotřeba TP
na LD Aurora a TVS</t>
  </si>
  <si>
    <t>číslo výrobku</t>
  </si>
  <si>
    <t>spotřeba TP
 na LD  Berta a Beseda</t>
  </si>
  <si>
    <t>Celkem nabídková cena za 24 měsíců v Kč bez DPH</t>
  </si>
  <si>
    <t>Zakázka: Dodávka  technických plynů - Slatinné lázně Třeboň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</si>
</sst>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0" fontId="0" fillId="3" borderId="0" xfId="0" applyFill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4" fontId="0" fillId="3" borderId="2" xfId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4" fontId="0" fillId="3" borderId="1" xfId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4" fontId="0" fillId="3" borderId="23" xfId="1" applyFont="1" applyFill="1" applyBorder="1" applyAlignment="1" applyProtection="1">
      <alignment horizontal="right" vertical="center"/>
      <protection locked="0"/>
    </xf>
    <xf numFmtId="44" fontId="1" fillId="5" borderId="13" xfId="1" applyFont="1" applyFill="1" applyBorder="1" applyAlignment="1" applyProtection="1">
      <alignment horizontal="center" vertical="center"/>
      <protection locked="0"/>
    </xf>
    <xf numFmtId="0" fontId="1" fillId="0" borderId="8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4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44" fontId="1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0" fillId="0" borderId="0" xfId="1" applyNumberFormat="1" applyFont="1" applyBorder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1" applyNumberFormat="1" applyFont="1" applyProtection="1"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44" fontId="0" fillId="0" borderId="0" xfId="1" applyFont="1" applyFill="1" applyBorder="1" applyProtection="1"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/>
    <xf numFmtId="0" fontId="3" fillId="2" borderId="15" xfId="0" applyFont="1" applyFill="1" applyBorder="1" applyAlignment="1" applyProtection="1">
      <alignment horizontal="center" vertical="center"/>
    </xf>
    <xf numFmtId="0" fontId="1" fillId="4" borderId="14" xfId="1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44" fontId="0" fillId="5" borderId="12" xfId="1" applyFont="1" applyFill="1" applyBorder="1" applyAlignment="1" applyProtection="1">
      <alignment horizontal="center" vertical="center"/>
    </xf>
    <xf numFmtId="0" fontId="0" fillId="0" borderId="3" xfId="1" applyNumberFormat="1" applyFont="1" applyBorder="1" applyAlignment="1" applyProtection="1">
      <alignment horizontal="center" vertical="center"/>
    </xf>
    <xf numFmtId="44" fontId="0" fillId="5" borderId="17" xfId="1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0" borderId="1" xfId="1" applyNumberFormat="1" applyFont="1" applyBorder="1" applyAlignment="1" applyProtection="1">
      <alignment horizontal="center" vertical="center"/>
    </xf>
    <xf numFmtId="44" fontId="0" fillId="5" borderId="18" xfId="1" applyFont="1" applyFill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left" vertical="center"/>
    </xf>
    <xf numFmtId="44" fontId="0" fillId="5" borderId="25" xfId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44" fontId="0" fillId="5" borderId="26" xfId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left" vertical="center"/>
    </xf>
    <xf numFmtId="44" fontId="0" fillId="5" borderId="24" xfId="1" applyFont="1" applyFill="1" applyBorder="1" applyAlignment="1" applyProtection="1">
      <alignment horizontal="center" vertical="center"/>
    </xf>
    <xf numFmtId="0" fontId="0" fillId="0" borderId="23" xfId="1" applyNumberFormat="1" applyFont="1" applyBorder="1" applyAlignment="1" applyProtection="1">
      <alignment horizontal="center" vertical="center"/>
    </xf>
    <xf numFmtId="44" fontId="0" fillId="5" borderId="19" xfId="1" applyFont="1" applyFill="1" applyBorder="1" applyAlignment="1" applyProtection="1">
      <alignment horizontal="right" vertical="center"/>
    </xf>
    <xf numFmtId="44" fontId="1" fillId="5" borderId="13" xfId="1" applyFont="1" applyFill="1" applyBorder="1" applyAlignment="1" applyProtection="1">
      <alignment horizontal="center" vertical="center"/>
    </xf>
    <xf numFmtId="0" fontId="1" fillId="0" borderId="8" xfId="1" applyNumberFormat="1" applyFont="1" applyBorder="1" applyAlignment="1" applyProtection="1">
      <alignment horizontal="center" vertical="center"/>
    </xf>
    <xf numFmtId="0" fontId="1" fillId="0" borderId="16" xfId="1" applyNumberFormat="1" applyFont="1" applyBorder="1" applyAlignment="1" applyProtection="1">
      <alignment horizontal="center" vertical="center"/>
    </xf>
    <xf numFmtId="0" fontId="0" fillId="0" borderId="27" xfId="1" applyNumberFormat="1" applyFont="1" applyBorder="1" applyAlignment="1" applyProtection="1">
      <alignment horizontal="center" vertical="center"/>
    </xf>
    <xf numFmtId="44" fontId="0" fillId="5" borderId="29" xfId="1" applyFont="1" applyFill="1" applyBorder="1" applyAlignment="1" applyProtection="1">
      <alignment horizontal="right" vertical="center"/>
    </xf>
    <xf numFmtId="44" fontId="0" fillId="5" borderId="30" xfId="1" applyFont="1" applyFill="1" applyBorder="1" applyAlignment="1" applyProtection="1">
      <alignment horizontal="right" vertical="center"/>
    </xf>
    <xf numFmtId="0" fontId="0" fillId="0" borderId="28" xfId="1" applyNumberFormat="1" applyFont="1" applyBorder="1" applyAlignment="1" applyProtection="1">
      <alignment horizontal="center" vertical="center"/>
    </xf>
    <xf numFmtId="0" fontId="0" fillId="0" borderId="5" xfId="1" applyNumberFormat="1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 wrapText="1"/>
    </xf>
    <xf numFmtId="44" fontId="10" fillId="6" borderId="14" xfId="1" applyFont="1" applyFill="1" applyBorder="1" applyAlignment="1" applyProtection="1">
      <alignment horizontal="center" vertical="center"/>
    </xf>
    <xf numFmtId="44" fontId="10" fillId="6" borderId="20" xfId="1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164" fontId="0" fillId="3" borderId="14" xfId="0" applyNumberFormat="1" applyFill="1" applyBorder="1" applyAlignment="1" applyProtection="1">
      <alignment horizontal="right" vertical="center"/>
      <protection locked="0"/>
    </xf>
    <xf numFmtId="164" fontId="0" fillId="3" borderId="20" xfId="0" applyNumberFormat="1" applyFill="1" applyBorder="1" applyAlignment="1" applyProtection="1">
      <alignment horizontal="right" vertical="center"/>
      <protection locked="0"/>
    </xf>
    <xf numFmtId="0" fontId="1" fillId="7" borderId="0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D5F4CC"/>
      <color rgb="FFD4EEF4"/>
      <color rgb="FFC7E9F1"/>
      <color rgb="FFC6DCF0"/>
      <color rgb="FFC0EEB4"/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93" zoomScaleNormal="93" workbookViewId="0">
      <selection activeCell="A2" sqref="A2"/>
    </sheetView>
  </sheetViews>
  <sheetFormatPr defaultColWidth="9.140625" defaultRowHeight="15" x14ac:dyDescent="0.25"/>
  <cols>
    <col min="1" max="1" width="15.85546875" style="1" customWidth="1"/>
    <col min="2" max="2" width="60.5703125" style="1" customWidth="1"/>
    <col min="3" max="3" width="12.42578125" style="1" customWidth="1"/>
    <col min="4" max="4" width="6.28515625" style="1" bestFit="1" customWidth="1"/>
    <col min="5" max="5" width="13.140625" style="1" bestFit="1" customWidth="1"/>
    <col min="6" max="6" width="8.140625" style="1" bestFit="1" customWidth="1"/>
    <col min="7" max="7" width="6.28515625" style="1" bestFit="1" customWidth="1"/>
    <col min="8" max="8" width="4.5703125" style="1" bestFit="1" customWidth="1"/>
    <col min="9" max="9" width="8.42578125" style="1" bestFit="1" customWidth="1"/>
    <col min="10" max="10" width="11.7109375" style="1" bestFit="1" customWidth="1"/>
    <col min="11" max="11" width="20" style="1" bestFit="1" customWidth="1"/>
    <col min="12" max="12" width="6.5703125" style="1" bestFit="1" customWidth="1"/>
    <col min="13" max="13" width="13.7109375" style="1" bestFit="1" customWidth="1"/>
    <col min="14" max="14" width="10" style="1" customWidth="1"/>
    <col min="15" max="15" width="15.28515625" style="1" bestFit="1" customWidth="1"/>
    <col min="16" max="16" width="14.28515625" style="1" bestFit="1" customWidth="1"/>
    <col min="17" max="16384" width="9.140625" style="1"/>
  </cols>
  <sheetData>
    <row r="1" spans="1:16" ht="32.25" customHeight="1" thickBot="1" x14ac:dyDescent="0.3">
      <c r="A1" s="91" t="s">
        <v>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6" x14ac:dyDescent="0.25">
      <c r="A2" s="16" t="s">
        <v>63</v>
      </c>
      <c r="B2" s="9"/>
      <c r="C2" s="2"/>
      <c r="D2" s="2"/>
      <c r="E2" s="2"/>
    </row>
    <row r="3" spans="1:16" ht="15.75" thickBot="1" x14ac:dyDescent="0.3">
      <c r="A3" s="17" t="s">
        <v>20</v>
      </c>
      <c r="B3" s="9"/>
      <c r="C3" s="2"/>
      <c r="D3" s="2"/>
      <c r="E3" s="2"/>
    </row>
    <row r="4" spans="1:16" ht="15.75" thickBot="1" x14ac:dyDescent="0.3">
      <c r="A4" s="15" t="s">
        <v>39</v>
      </c>
      <c r="B4" s="13" t="s">
        <v>40</v>
      </c>
      <c r="C4" s="2"/>
      <c r="D4" s="2"/>
      <c r="E4" s="2"/>
    </row>
    <row r="5" spans="1:16" ht="15.75" thickBot="1" x14ac:dyDescent="0.3">
      <c r="A5" s="94" t="s">
        <v>21</v>
      </c>
      <c r="B5" s="95"/>
      <c r="C5" s="102"/>
      <c r="D5" s="103"/>
      <c r="E5" s="4"/>
    </row>
    <row r="6" spans="1:16" x14ac:dyDescent="0.25">
      <c r="A6" s="18"/>
      <c r="B6" s="19"/>
    </row>
    <row r="7" spans="1:16" ht="26.25" customHeight="1" thickBot="1" x14ac:dyDescent="0.3">
      <c r="A7" s="14" t="s">
        <v>23</v>
      </c>
      <c r="B7" s="45"/>
      <c r="C7" s="44"/>
      <c r="D7" s="46"/>
      <c r="E7" s="47"/>
      <c r="F7" s="44"/>
      <c r="G7" s="44"/>
      <c r="H7" s="44"/>
      <c r="I7" s="44"/>
      <c r="J7" s="44"/>
    </row>
    <row r="8" spans="1:16" ht="64.5" customHeight="1" thickBot="1" x14ac:dyDescent="0.3">
      <c r="A8" s="20" t="s">
        <v>60</v>
      </c>
      <c r="B8" s="10" t="s">
        <v>59</v>
      </c>
      <c r="C8" s="8" t="s">
        <v>24</v>
      </c>
      <c r="D8" s="8" t="s">
        <v>25</v>
      </c>
      <c r="E8" s="10" t="s">
        <v>51</v>
      </c>
      <c r="F8" s="10" t="s">
        <v>33</v>
      </c>
      <c r="G8" s="10" t="s">
        <v>34</v>
      </c>
      <c r="H8" s="8" t="s">
        <v>26</v>
      </c>
      <c r="I8" s="10" t="s">
        <v>27</v>
      </c>
      <c r="J8" s="8" t="s">
        <v>28</v>
      </c>
      <c r="K8" s="21" t="s">
        <v>36</v>
      </c>
      <c r="L8" s="8" t="s">
        <v>29</v>
      </c>
      <c r="M8" s="10" t="s">
        <v>55</v>
      </c>
      <c r="N8" s="10" t="s">
        <v>52</v>
      </c>
      <c r="O8" s="48" t="s">
        <v>53</v>
      </c>
      <c r="P8" s="11" t="s">
        <v>56</v>
      </c>
    </row>
    <row r="9" spans="1:16" x14ac:dyDescent="0.25">
      <c r="A9" s="22" t="s">
        <v>14</v>
      </c>
      <c r="B9" s="49" t="s">
        <v>47</v>
      </c>
      <c r="C9" s="50">
        <v>22</v>
      </c>
      <c r="D9" s="51">
        <f>C9*12</f>
        <v>264</v>
      </c>
      <c r="E9" s="52" t="s">
        <v>0</v>
      </c>
      <c r="F9" s="51">
        <v>440</v>
      </c>
      <c r="G9" s="51">
        <v>5280</v>
      </c>
      <c r="H9" s="51" t="s">
        <v>30</v>
      </c>
      <c r="I9" s="51">
        <f>C9*30</f>
        <v>660</v>
      </c>
      <c r="J9" s="51">
        <f>12*I9</f>
        <v>7920</v>
      </c>
      <c r="K9" s="23">
        <v>0</v>
      </c>
      <c r="L9" s="50" t="s">
        <v>4</v>
      </c>
      <c r="M9" s="53">
        <f>K9*D9</f>
        <v>0</v>
      </c>
      <c r="N9" s="54">
        <f>C9</f>
        <v>22</v>
      </c>
      <c r="O9" s="23">
        <v>0</v>
      </c>
      <c r="P9" s="55">
        <f>O9*N9</f>
        <v>0</v>
      </c>
    </row>
    <row r="10" spans="1:16" ht="33.75" customHeight="1" x14ac:dyDescent="0.25">
      <c r="A10" s="24" t="s">
        <v>8</v>
      </c>
      <c r="B10" s="56" t="s">
        <v>6</v>
      </c>
      <c r="C10" s="57">
        <v>1</v>
      </c>
      <c r="D10" s="58">
        <v>8</v>
      </c>
      <c r="E10" s="59" t="s">
        <v>2</v>
      </c>
      <c r="F10" s="51">
        <v>360</v>
      </c>
      <c r="G10" s="51">
        <v>4320</v>
      </c>
      <c r="H10" s="51" t="s">
        <v>30</v>
      </c>
      <c r="I10" s="51">
        <f>C10*12*40</f>
        <v>480</v>
      </c>
      <c r="J10" s="51">
        <f>D10*I10</f>
        <v>3840</v>
      </c>
      <c r="K10" s="25">
        <v>0</v>
      </c>
      <c r="L10" s="57" t="s">
        <v>5</v>
      </c>
      <c r="M10" s="53">
        <f t="shared" ref="M10:M19" si="0">K10*D10</f>
        <v>0</v>
      </c>
      <c r="N10" s="60">
        <v>1</v>
      </c>
      <c r="O10" s="23">
        <v>0</v>
      </c>
      <c r="P10" s="61">
        <f t="shared" ref="P10:P19" si="1">O10*N10</f>
        <v>0</v>
      </c>
    </row>
    <row r="11" spans="1:16" ht="15.75" customHeight="1" x14ac:dyDescent="0.25">
      <c r="A11" s="24" t="s">
        <v>15</v>
      </c>
      <c r="B11" s="62" t="s">
        <v>45</v>
      </c>
      <c r="C11" s="57">
        <v>1</v>
      </c>
      <c r="D11" s="58">
        <v>12</v>
      </c>
      <c r="E11" s="59" t="s">
        <v>1</v>
      </c>
      <c r="F11" s="51">
        <v>30</v>
      </c>
      <c r="G11" s="51">
        <v>360</v>
      </c>
      <c r="H11" s="51" t="s">
        <v>30</v>
      </c>
      <c r="I11" s="51">
        <v>40</v>
      </c>
      <c r="J11" s="51">
        <f t="shared" ref="J11" si="2">12*I11</f>
        <v>480</v>
      </c>
      <c r="K11" s="25">
        <v>0</v>
      </c>
      <c r="L11" s="57" t="s">
        <v>4</v>
      </c>
      <c r="M11" s="53">
        <f t="shared" si="0"/>
        <v>0</v>
      </c>
      <c r="N11" s="60">
        <v>2</v>
      </c>
      <c r="O11" s="23">
        <v>0</v>
      </c>
      <c r="P11" s="61">
        <f t="shared" si="1"/>
        <v>0</v>
      </c>
    </row>
    <row r="12" spans="1:16" ht="15.75" customHeight="1" x14ac:dyDescent="0.25">
      <c r="A12" s="24" t="s">
        <v>16</v>
      </c>
      <c r="B12" s="56" t="s">
        <v>41</v>
      </c>
      <c r="C12" s="57">
        <v>1</v>
      </c>
      <c r="D12" s="58">
        <v>4</v>
      </c>
      <c r="E12" s="59"/>
      <c r="F12" s="51"/>
      <c r="G12" s="51"/>
      <c r="H12" s="51"/>
      <c r="I12" s="51">
        <v>30</v>
      </c>
      <c r="J12" s="51">
        <f>D12*I12</f>
        <v>120</v>
      </c>
      <c r="K12" s="25">
        <v>0</v>
      </c>
      <c r="L12" s="57" t="s">
        <v>4</v>
      </c>
      <c r="M12" s="53">
        <f t="shared" si="0"/>
        <v>0</v>
      </c>
      <c r="N12" s="60">
        <v>2</v>
      </c>
      <c r="O12" s="23">
        <v>0</v>
      </c>
      <c r="P12" s="63">
        <f t="shared" si="1"/>
        <v>0</v>
      </c>
    </row>
    <row r="13" spans="1:16" ht="12.75" customHeight="1" x14ac:dyDescent="0.25">
      <c r="A13" s="24" t="s">
        <v>9</v>
      </c>
      <c r="B13" s="64" t="s">
        <v>46</v>
      </c>
      <c r="C13" s="65">
        <v>4</v>
      </c>
      <c r="D13" s="65">
        <v>10</v>
      </c>
      <c r="E13" s="66"/>
      <c r="F13" s="51"/>
      <c r="G13" s="51"/>
      <c r="H13" s="51"/>
      <c r="I13" s="51">
        <v>24</v>
      </c>
      <c r="J13" s="51">
        <v>60</v>
      </c>
      <c r="K13" s="25">
        <v>0</v>
      </c>
      <c r="L13" s="65" t="s">
        <v>4</v>
      </c>
      <c r="M13" s="53">
        <f t="shared" si="0"/>
        <v>0</v>
      </c>
      <c r="N13" s="60">
        <v>4</v>
      </c>
      <c r="O13" s="23">
        <v>0</v>
      </c>
      <c r="P13" s="67">
        <f t="shared" si="1"/>
        <v>0</v>
      </c>
    </row>
    <row r="14" spans="1:16" ht="30" x14ac:dyDescent="0.25">
      <c r="A14" s="24" t="s">
        <v>9</v>
      </c>
      <c r="B14" s="68" t="s">
        <v>57</v>
      </c>
      <c r="C14" s="65">
        <v>1</v>
      </c>
      <c r="D14" s="65">
        <v>4</v>
      </c>
      <c r="E14" s="66"/>
      <c r="F14" s="51"/>
      <c r="G14" s="51"/>
      <c r="H14" s="51"/>
      <c r="I14" s="51">
        <v>10</v>
      </c>
      <c r="J14" s="51">
        <f>D14*10</f>
        <v>40</v>
      </c>
      <c r="K14" s="25">
        <v>0</v>
      </c>
      <c r="L14" s="65" t="s">
        <v>4</v>
      </c>
      <c r="M14" s="53">
        <f t="shared" si="0"/>
        <v>0</v>
      </c>
      <c r="N14" s="60">
        <v>1</v>
      </c>
      <c r="O14" s="23">
        <v>0</v>
      </c>
      <c r="P14" s="67">
        <f t="shared" si="1"/>
        <v>0</v>
      </c>
    </row>
    <row r="15" spans="1:16" x14ac:dyDescent="0.25">
      <c r="A15" s="24" t="s">
        <v>13</v>
      </c>
      <c r="B15" s="56" t="s">
        <v>48</v>
      </c>
      <c r="C15" s="57">
        <v>5</v>
      </c>
      <c r="D15" s="58">
        <v>60</v>
      </c>
      <c r="E15" s="59" t="s">
        <v>35</v>
      </c>
      <c r="F15" s="51">
        <v>22</v>
      </c>
      <c r="G15" s="51">
        <v>264</v>
      </c>
      <c r="H15" s="51" t="s">
        <v>31</v>
      </c>
      <c r="I15" s="51">
        <v>100</v>
      </c>
      <c r="J15" s="51">
        <f t="shared" ref="J15" si="3">12*I15</f>
        <v>1200</v>
      </c>
      <c r="K15" s="25">
        <v>0</v>
      </c>
      <c r="L15" s="57" t="s">
        <v>4</v>
      </c>
      <c r="M15" s="53">
        <f t="shared" si="0"/>
        <v>0</v>
      </c>
      <c r="N15" s="60">
        <v>10</v>
      </c>
      <c r="O15" s="23">
        <v>0</v>
      </c>
      <c r="P15" s="67">
        <f t="shared" si="1"/>
        <v>0</v>
      </c>
    </row>
    <row r="16" spans="1:16" ht="30" x14ac:dyDescent="0.25">
      <c r="A16" s="24" t="s">
        <v>13</v>
      </c>
      <c r="B16" s="69" t="s">
        <v>58</v>
      </c>
      <c r="C16" s="57">
        <v>1</v>
      </c>
      <c r="D16" s="58">
        <v>4</v>
      </c>
      <c r="E16" s="59" t="s">
        <v>35</v>
      </c>
      <c r="F16" s="51">
        <v>22</v>
      </c>
      <c r="G16" s="51">
        <v>264</v>
      </c>
      <c r="H16" s="51" t="s">
        <v>31</v>
      </c>
      <c r="I16" s="51">
        <v>20</v>
      </c>
      <c r="J16" s="51">
        <f>I16*D16</f>
        <v>80</v>
      </c>
      <c r="K16" s="25">
        <v>0</v>
      </c>
      <c r="L16" s="57" t="s">
        <v>4</v>
      </c>
      <c r="M16" s="53">
        <f t="shared" si="0"/>
        <v>0</v>
      </c>
      <c r="N16" s="60">
        <v>1</v>
      </c>
      <c r="O16" s="23">
        <v>0</v>
      </c>
      <c r="P16" s="61">
        <f t="shared" si="1"/>
        <v>0</v>
      </c>
    </row>
    <row r="17" spans="1:16" x14ac:dyDescent="0.25">
      <c r="A17" s="24" t="s">
        <v>11</v>
      </c>
      <c r="B17" s="56" t="s">
        <v>42</v>
      </c>
      <c r="C17" s="57">
        <v>1</v>
      </c>
      <c r="D17" s="58">
        <v>2</v>
      </c>
      <c r="E17" s="59" t="s">
        <v>1</v>
      </c>
      <c r="F17" s="51"/>
      <c r="G17" s="51"/>
      <c r="H17" s="51"/>
      <c r="I17" s="51"/>
      <c r="J17" s="51">
        <v>40</v>
      </c>
      <c r="K17" s="25">
        <v>0</v>
      </c>
      <c r="L17" s="57" t="s">
        <v>4</v>
      </c>
      <c r="M17" s="53">
        <f t="shared" si="0"/>
        <v>0</v>
      </c>
      <c r="N17" s="60">
        <v>1</v>
      </c>
      <c r="O17" s="23">
        <v>0</v>
      </c>
      <c r="P17" s="61">
        <f t="shared" si="1"/>
        <v>0</v>
      </c>
    </row>
    <row r="18" spans="1:16" ht="29.25" customHeight="1" x14ac:dyDescent="0.25">
      <c r="A18" s="24" t="s">
        <v>12</v>
      </c>
      <c r="B18" s="56" t="s">
        <v>43</v>
      </c>
      <c r="C18" s="57">
        <v>1</v>
      </c>
      <c r="D18" s="58">
        <v>2</v>
      </c>
      <c r="E18" s="59" t="s">
        <v>1</v>
      </c>
      <c r="F18" s="51"/>
      <c r="G18" s="51"/>
      <c r="H18" s="51"/>
      <c r="I18" s="51"/>
      <c r="J18" s="51">
        <v>80</v>
      </c>
      <c r="K18" s="25">
        <v>0</v>
      </c>
      <c r="L18" s="57" t="s">
        <v>4</v>
      </c>
      <c r="M18" s="53">
        <f t="shared" si="0"/>
        <v>0</v>
      </c>
      <c r="N18" s="60">
        <v>1</v>
      </c>
      <c r="O18" s="23">
        <v>0</v>
      </c>
      <c r="P18" s="63">
        <f t="shared" si="1"/>
        <v>0</v>
      </c>
    </row>
    <row r="19" spans="1:16" ht="29.25" customHeight="1" thickBot="1" x14ac:dyDescent="0.3">
      <c r="A19" s="26" t="s">
        <v>10</v>
      </c>
      <c r="B19" s="70" t="s">
        <v>44</v>
      </c>
      <c r="C19" s="71">
        <v>1</v>
      </c>
      <c r="D19" s="72">
        <v>2</v>
      </c>
      <c r="E19" s="73" t="s">
        <v>3</v>
      </c>
      <c r="F19" s="51"/>
      <c r="G19" s="51"/>
      <c r="H19" s="51"/>
      <c r="I19" s="51"/>
      <c r="J19" s="51">
        <f>D19</f>
        <v>2</v>
      </c>
      <c r="K19" s="27">
        <v>0</v>
      </c>
      <c r="L19" s="71" t="s">
        <v>4</v>
      </c>
      <c r="M19" s="74">
        <f t="shared" si="0"/>
        <v>0</v>
      </c>
      <c r="N19" s="75">
        <v>1</v>
      </c>
      <c r="O19" s="23">
        <v>0</v>
      </c>
      <c r="P19" s="76">
        <f t="shared" si="1"/>
        <v>0</v>
      </c>
    </row>
    <row r="20" spans="1:16" ht="31.5" customHeight="1" thickBot="1" x14ac:dyDescent="0.3">
      <c r="A20" s="99" t="s">
        <v>50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28">
        <f>SUM(M9:M19)</f>
        <v>0</v>
      </c>
      <c r="N20" s="29">
        <f>SUM(N9:N19)</f>
        <v>46</v>
      </c>
      <c r="O20" s="30"/>
      <c r="P20" s="28">
        <f>SUM(P9:P19)</f>
        <v>0</v>
      </c>
    </row>
    <row r="21" spans="1:16" ht="13.5" customHeight="1" thickBot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3"/>
      <c r="O21" s="33"/>
      <c r="P21" s="34"/>
    </row>
    <row r="22" spans="1:16" ht="62.25" customHeight="1" thickBot="1" x14ac:dyDescent="0.3">
      <c r="A22" s="20" t="s">
        <v>60</v>
      </c>
      <c r="B22" s="10" t="s">
        <v>61</v>
      </c>
      <c r="C22" s="8" t="s">
        <v>24</v>
      </c>
      <c r="D22" s="8" t="s">
        <v>25</v>
      </c>
      <c r="E22" s="10" t="s">
        <v>51</v>
      </c>
      <c r="F22" s="10" t="s">
        <v>33</v>
      </c>
      <c r="G22" s="10" t="s">
        <v>34</v>
      </c>
      <c r="H22" s="8" t="s">
        <v>26</v>
      </c>
      <c r="I22" s="10" t="s">
        <v>27</v>
      </c>
      <c r="J22" s="8" t="s">
        <v>28</v>
      </c>
      <c r="K22" s="10" t="s">
        <v>36</v>
      </c>
      <c r="L22" s="8" t="s">
        <v>29</v>
      </c>
      <c r="M22" s="10" t="s">
        <v>55</v>
      </c>
      <c r="N22" s="10" t="s">
        <v>52</v>
      </c>
      <c r="O22" s="48" t="s">
        <v>53</v>
      </c>
      <c r="P22" s="11" t="s">
        <v>56</v>
      </c>
    </row>
    <row r="23" spans="1:16" ht="15" customHeight="1" x14ac:dyDescent="0.25">
      <c r="A23" s="22" t="s">
        <v>14</v>
      </c>
      <c r="B23" s="70" t="s">
        <v>47</v>
      </c>
      <c r="C23" s="57">
        <v>1</v>
      </c>
      <c r="D23" s="58">
        <v>2</v>
      </c>
      <c r="E23" s="52" t="s">
        <v>0</v>
      </c>
      <c r="F23" s="51">
        <v>440</v>
      </c>
      <c r="G23" s="51">
        <v>5280</v>
      </c>
      <c r="H23" s="51" t="s">
        <v>30</v>
      </c>
      <c r="I23" s="51">
        <f>C23*30</f>
        <v>30</v>
      </c>
      <c r="J23" s="51">
        <f>D23*30</f>
        <v>60</v>
      </c>
      <c r="K23" s="23">
        <v>0</v>
      </c>
      <c r="L23" s="50" t="s">
        <v>4</v>
      </c>
      <c r="M23" s="53">
        <f>K23*D23</f>
        <v>0</v>
      </c>
      <c r="N23" s="80">
        <v>2</v>
      </c>
      <c r="O23" s="23">
        <v>0</v>
      </c>
      <c r="P23" s="81">
        <f>O23*N23</f>
        <v>0</v>
      </c>
    </row>
    <row r="24" spans="1:16" ht="15" customHeight="1" x14ac:dyDescent="0.25">
      <c r="A24" s="22" t="s">
        <v>15</v>
      </c>
      <c r="B24" s="70" t="s">
        <v>45</v>
      </c>
      <c r="C24" s="57">
        <f>8</f>
        <v>8</v>
      </c>
      <c r="D24" s="58">
        <v>60</v>
      </c>
      <c r="E24" s="52" t="s">
        <v>1</v>
      </c>
      <c r="F24" s="51">
        <v>30</v>
      </c>
      <c r="G24" s="51">
        <v>360</v>
      </c>
      <c r="H24" s="51" t="s">
        <v>30</v>
      </c>
      <c r="I24" s="51">
        <f>C24*40</f>
        <v>320</v>
      </c>
      <c r="J24" s="51">
        <f>D24*40</f>
        <v>2400</v>
      </c>
      <c r="K24" s="23">
        <v>0</v>
      </c>
      <c r="L24" s="50" t="s">
        <v>4</v>
      </c>
      <c r="M24" s="53">
        <f>K24*D24</f>
        <v>0</v>
      </c>
      <c r="N24" s="75">
        <v>8</v>
      </c>
      <c r="O24" s="23">
        <v>0</v>
      </c>
      <c r="P24" s="67">
        <f t="shared" ref="P24:P29" si="4">O24*N24</f>
        <v>0</v>
      </c>
    </row>
    <row r="25" spans="1:16" ht="15" customHeight="1" x14ac:dyDescent="0.25">
      <c r="A25" s="22" t="s">
        <v>9</v>
      </c>
      <c r="B25" s="70" t="s">
        <v>46</v>
      </c>
      <c r="C25" s="57">
        <f>2+2</f>
        <v>4</v>
      </c>
      <c r="D25" s="58">
        <v>12</v>
      </c>
      <c r="E25" s="52"/>
      <c r="F25" s="51"/>
      <c r="G25" s="51"/>
      <c r="H25" s="51"/>
      <c r="I25" s="51">
        <f>C25*10</f>
        <v>40</v>
      </c>
      <c r="J25" s="51">
        <f>D25*I25</f>
        <v>480</v>
      </c>
      <c r="K25" s="23">
        <v>0</v>
      </c>
      <c r="L25" s="50" t="s">
        <v>4</v>
      </c>
      <c r="M25" s="53">
        <f>K25*D25</f>
        <v>0</v>
      </c>
      <c r="N25" s="60">
        <v>4</v>
      </c>
      <c r="O25" s="23">
        <v>0</v>
      </c>
      <c r="P25" s="61">
        <f t="shared" si="4"/>
        <v>0</v>
      </c>
    </row>
    <row r="26" spans="1:16" ht="15" customHeight="1" x14ac:dyDescent="0.25">
      <c r="A26" s="22" t="s">
        <v>13</v>
      </c>
      <c r="B26" s="70" t="s">
        <v>48</v>
      </c>
      <c r="C26" s="57">
        <f>4+3</f>
        <v>7</v>
      </c>
      <c r="D26" s="58">
        <v>20</v>
      </c>
      <c r="E26" s="52" t="s">
        <v>35</v>
      </c>
      <c r="F26" s="51">
        <v>22</v>
      </c>
      <c r="G26" s="51">
        <v>264</v>
      </c>
      <c r="H26" s="51" t="s">
        <v>31</v>
      </c>
      <c r="I26" s="51">
        <f>C26*20</f>
        <v>140</v>
      </c>
      <c r="J26" s="51">
        <f>12*I26</f>
        <v>1680</v>
      </c>
      <c r="K26" s="23">
        <v>0</v>
      </c>
      <c r="L26" s="50" t="s">
        <v>4</v>
      </c>
      <c r="M26" s="53">
        <f t="shared" ref="M26:M29" si="5">K26*D26</f>
        <v>0</v>
      </c>
      <c r="N26" s="60">
        <v>7</v>
      </c>
      <c r="O26" s="23">
        <v>0</v>
      </c>
      <c r="P26" s="82">
        <f t="shared" si="4"/>
        <v>0</v>
      </c>
    </row>
    <row r="27" spans="1:16" ht="15" customHeight="1" x14ac:dyDescent="0.25">
      <c r="A27" s="22" t="s">
        <v>11</v>
      </c>
      <c r="B27" s="70" t="s">
        <v>42</v>
      </c>
      <c r="C27" s="57">
        <v>1</v>
      </c>
      <c r="D27" s="58">
        <v>1</v>
      </c>
      <c r="E27" s="52" t="s">
        <v>1</v>
      </c>
      <c r="F27" s="51"/>
      <c r="G27" s="51"/>
      <c r="H27" s="51"/>
      <c r="I27" s="51"/>
      <c r="J27" s="51">
        <v>40</v>
      </c>
      <c r="K27" s="23">
        <v>0</v>
      </c>
      <c r="L27" s="50" t="s">
        <v>4</v>
      </c>
      <c r="M27" s="53">
        <f t="shared" si="5"/>
        <v>0</v>
      </c>
      <c r="N27" s="83">
        <v>1</v>
      </c>
      <c r="O27" s="23">
        <v>0</v>
      </c>
      <c r="P27" s="67">
        <f t="shared" si="4"/>
        <v>0</v>
      </c>
    </row>
    <row r="28" spans="1:16" ht="24" customHeight="1" x14ac:dyDescent="0.25">
      <c r="A28" s="22" t="s">
        <v>12</v>
      </c>
      <c r="B28" s="70" t="s">
        <v>43</v>
      </c>
      <c r="C28" s="57">
        <v>1</v>
      </c>
      <c r="D28" s="58">
        <v>1</v>
      </c>
      <c r="E28" s="52" t="s">
        <v>1</v>
      </c>
      <c r="F28" s="51"/>
      <c r="G28" s="51"/>
      <c r="H28" s="51"/>
      <c r="I28" s="51"/>
      <c r="J28" s="51">
        <v>40</v>
      </c>
      <c r="K28" s="23">
        <v>0</v>
      </c>
      <c r="L28" s="50" t="s">
        <v>4</v>
      </c>
      <c r="M28" s="53">
        <f t="shared" si="5"/>
        <v>0</v>
      </c>
      <c r="N28" s="75">
        <v>1</v>
      </c>
      <c r="O28" s="23">
        <v>0</v>
      </c>
      <c r="P28" s="67">
        <f t="shared" si="4"/>
        <v>0</v>
      </c>
    </row>
    <row r="29" spans="1:16" ht="12.75" customHeight="1" thickBot="1" x14ac:dyDescent="0.3">
      <c r="A29" s="22"/>
      <c r="B29" s="70" t="s">
        <v>7</v>
      </c>
      <c r="C29" s="57">
        <v>1</v>
      </c>
      <c r="D29" s="58">
        <v>1</v>
      </c>
      <c r="E29" s="52" t="s">
        <v>3</v>
      </c>
      <c r="F29" s="51"/>
      <c r="G29" s="51"/>
      <c r="H29" s="51"/>
      <c r="I29" s="51"/>
      <c r="J29" s="51">
        <v>20</v>
      </c>
      <c r="K29" s="23">
        <v>0</v>
      </c>
      <c r="L29" s="50" t="s">
        <v>4</v>
      </c>
      <c r="M29" s="53">
        <f t="shared" si="5"/>
        <v>0</v>
      </c>
      <c r="N29" s="84">
        <v>1</v>
      </c>
      <c r="O29" s="23">
        <v>0</v>
      </c>
      <c r="P29" s="76">
        <f t="shared" si="4"/>
        <v>0</v>
      </c>
    </row>
    <row r="30" spans="1:16" ht="31.5" customHeight="1" thickBot="1" x14ac:dyDescent="0.3">
      <c r="A30" s="99" t="s">
        <v>37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1"/>
      <c r="M30" s="77">
        <f>SUM(M23:M29)</f>
        <v>0</v>
      </c>
      <c r="N30" s="78">
        <f>SUM(N23:N29)</f>
        <v>24</v>
      </c>
      <c r="O30" s="79"/>
      <c r="P30" s="77">
        <f>SUM(P23:P29)</f>
        <v>0</v>
      </c>
    </row>
    <row r="31" spans="1:16" ht="9.75" customHeight="1" thickBo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3"/>
      <c r="O31" s="33"/>
      <c r="P31" s="32"/>
    </row>
    <row r="32" spans="1:16" ht="31.5" customHeight="1" thickBot="1" x14ac:dyDescent="0.3">
      <c r="A32" s="89" t="s">
        <v>38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87">
        <f>M20+P20+M30+P30</f>
        <v>0</v>
      </c>
      <c r="P32" s="88"/>
    </row>
    <row r="33" spans="1:16" ht="31.5" customHeight="1" thickBot="1" x14ac:dyDescent="0.3">
      <c r="A33" s="89" t="s">
        <v>62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87">
        <f>O32*2</f>
        <v>0</v>
      </c>
      <c r="P33" s="88"/>
    </row>
    <row r="34" spans="1:16" ht="12.75" customHeight="1" x14ac:dyDescent="0.25">
      <c r="A34" s="98" t="s">
        <v>54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35"/>
      <c r="N34" s="36"/>
      <c r="O34" s="36"/>
      <c r="P34" s="36"/>
    </row>
    <row r="35" spans="1:16" ht="17.25" customHeight="1" thickBot="1" x14ac:dyDescent="0.3">
      <c r="C35" s="3"/>
      <c r="D35" s="37"/>
      <c r="J35" s="38"/>
      <c r="K35" s="12"/>
      <c r="M35" s="35"/>
      <c r="N35" s="39"/>
      <c r="O35" s="39"/>
      <c r="P35" s="35"/>
    </row>
    <row r="36" spans="1:16" ht="53.25" customHeight="1" thickBot="1" x14ac:dyDescent="0.3">
      <c r="A36" s="40" t="s">
        <v>32</v>
      </c>
      <c r="B36" s="85" t="s">
        <v>49</v>
      </c>
      <c r="C36" s="86">
        <v>1</v>
      </c>
      <c r="D36" s="96">
        <v>1</v>
      </c>
      <c r="E36" s="97"/>
      <c r="F36" s="41"/>
      <c r="G36" s="42"/>
      <c r="H36" s="42"/>
      <c r="I36" s="42"/>
      <c r="J36" s="43"/>
      <c r="K36" s="42"/>
      <c r="L36" s="43"/>
      <c r="M36" s="35"/>
      <c r="N36" s="36"/>
      <c r="O36" s="36"/>
      <c r="P36" s="36"/>
    </row>
    <row r="37" spans="1:16" ht="16.5" customHeight="1" x14ac:dyDescent="0.25">
      <c r="F37" s="12"/>
      <c r="G37" s="12"/>
      <c r="H37" s="12"/>
      <c r="I37" s="12"/>
      <c r="J37" s="12"/>
      <c r="K37" s="12"/>
      <c r="L37" s="12"/>
    </row>
    <row r="38" spans="1:16" ht="9" customHeight="1" x14ac:dyDescent="0.25"/>
    <row r="39" spans="1:16" ht="27.6" customHeight="1" x14ac:dyDescent="0.25">
      <c r="A39" s="5" t="s">
        <v>18</v>
      </c>
      <c r="B39" s="5"/>
      <c r="C39" s="5"/>
      <c r="D39" s="5"/>
      <c r="E39" s="5"/>
    </row>
    <row r="40" spans="1:16" ht="12.75" customHeight="1" x14ac:dyDescent="0.25">
      <c r="A40" s="5"/>
      <c r="B40" s="5"/>
      <c r="C40" s="5"/>
      <c r="D40" s="5"/>
      <c r="E40" s="5"/>
    </row>
    <row r="41" spans="1:16" ht="12.75" customHeight="1" x14ac:dyDescent="0.25">
      <c r="A41" s="5" t="s">
        <v>19</v>
      </c>
      <c r="B41" s="5"/>
      <c r="C41" s="5"/>
      <c r="D41" s="5"/>
      <c r="E41" s="6"/>
    </row>
    <row r="42" spans="1:16" x14ac:dyDescent="0.25">
      <c r="A42" s="5"/>
      <c r="B42" s="5"/>
      <c r="C42" s="5"/>
      <c r="D42" s="5"/>
      <c r="E42" s="6"/>
    </row>
    <row r="43" spans="1:16" x14ac:dyDescent="0.25">
      <c r="A43" s="7" t="s">
        <v>22</v>
      </c>
      <c r="B43" s="5"/>
      <c r="C43" s="5"/>
      <c r="D43" s="5"/>
      <c r="E43" s="6"/>
    </row>
  </sheetData>
  <sheetProtection formatCells="0" formatColumns="0" formatRows="0" selectLockedCells="1"/>
  <mergeCells count="11">
    <mergeCell ref="D36:E36"/>
    <mergeCell ref="A34:L34"/>
    <mergeCell ref="A20:L20"/>
    <mergeCell ref="A30:L30"/>
    <mergeCell ref="C5:D5"/>
    <mergeCell ref="O32:P32"/>
    <mergeCell ref="A32:N32"/>
    <mergeCell ref="A33:N33"/>
    <mergeCell ref="O33:P33"/>
    <mergeCell ref="A1:P1"/>
    <mergeCell ref="A5:B5"/>
  </mergeCells>
  <pageMargins left="1.1811023622047245" right="0.39370078740157483" top="1.181102362204724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 a cenová nabídka </vt:lpstr>
      <vt:lpstr>'TS a 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Klabouch František, Ing.</dc:creator>
  <cp:lastModifiedBy>Kadlčík Stanislav</cp:lastModifiedBy>
  <cp:lastPrinted>2024-11-19T08:16:57Z</cp:lastPrinted>
  <dcterms:created xsi:type="dcterms:W3CDTF">2020-12-04T09:05:04Z</dcterms:created>
  <dcterms:modified xsi:type="dcterms:W3CDTF">2024-12-16T12:55:43Z</dcterms:modified>
</cp:coreProperties>
</file>